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H:\A_STATS\NTD Data\2018\Posted Set Dec 13\"/>
    </mc:Choice>
  </mc:AlternateContent>
  <xr:revisionPtr revIDLastSave="0" documentId="8_{A38852C3-0FF6-4FD7-B5EF-301CECB0E740}" xr6:coauthVersionLast="41" xr6:coauthVersionMax="41" xr10:uidLastSave="{00000000-0000-0000-0000-000000000000}"/>
  <bookViews>
    <workbookView xWindow="-120" yWindow="-120" windowWidth="29040" windowHeight="15840" tabRatio="605" activeTab="1" xr2:uid="{00000000-000D-0000-FFFF-FFFF00000000}"/>
  </bookViews>
  <sheets>
    <sheet name="Read Me" sheetId="5" r:id="rId1"/>
    <sheet name="Data Dictionary" sheetId="6" r:id="rId2"/>
    <sheet name="Track by Mode" sheetId="1" r:id="rId3"/>
    <sheet name="Roadway by Mode" sheetId="3" r:id="rId4"/>
    <sheet name="Guideway Age Distribution" sheetId="7" r:id="rId5"/>
    <sheet name="Track and Roadway by Agency" sheetId="4" r:id="rId6"/>
    <sheet name="Summary Tables" sheetId="2" r:id="rId7"/>
  </sheets>
  <definedNames>
    <definedName name="_xlnm._FilterDatabase" localSheetId="4" hidden="1">'Guideway Age Distribution'!$A$1:$AF$399</definedName>
    <definedName name="_xlnm._FilterDatabase" localSheetId="3" hidden="1">'Roadway by Mode'!$A$1:$V$578</definedName>
    <definedName name="_xlnm._FilterDatabase" localSheetId="5" hidden="1">'Track and Roadway by Agency'!$A$1:$AN$139</definedName>
    <definedName name="_xlnm._FilterDatabase" localSheetId="2" hidden="1">'Track by Mode'!$A$1:$AJ$102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t4.6">'Summary Tables'!$E$3</definedName>
    <definedName name="TitleRegion2.e8.t17.6">'Summary Tables'!#REF!</definedName>
    <definedName name="TitleRegion3.c24.t45.6">'Summary Tables'!$C$23</definedName>
    <definedName name="TitleRegion4.e49.t58.6">'Summary Tables'!#REF!</definedName>
    <definedName name="TitleRegion5.d65.t121.6">'Summary Tables'!$D$64</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O140" i="4" l="1"/>
  <c r="AF11" i="7" l="1"/>
  <c r="AF12" i="7"/>
  <c r="AF13" i="7"/>
  <c r="AF14" i="7"/>
  <c r="AF15" i="7"/>
  <c r="AF16" i="7"/>
  <c r="AF17" i="7"/>
  <c r="AF18" i="7"/>
  <c r="AF19" i="7"/>
  <c r="AF20" i="7"/>
  <c r="AF21" i="7"/>
  <c r="AF22" i="7"/>
  <c r="AF23" i="7"/>
  <c r="AF24" i="7"/>
  <c r="AF25" i="7"/>
  <c r="AF26" i="7"/>
  <c r="AF27" i="7"/>
  <c r="AF28" i="7"/>
  <c r="AF29" i="7"/>
  <c r="AF30" i="7"/>
  <c r="AF31" i="7"/>
  <c r="AF273" i="7"/>
  <c r="AF274" i="7"/>
  <c r="AF275" i="7"/>
  <c r="AF276" i="7"/>
  <c r="AF277" i="7"/>
  <c r="AF278" i="7"/>
  <c r="AF354" i="7"/>
  <c r="AF355" i="7"/>
  <c r="AF356" i="7"/>
  <c r="AF357" i="7"/>
  <c r="AF358" i="7"/>
  <c r="AF152" i="7"/>
  <c r="AF153" i="7"/>
  <c r="AF154" i="7"/>
  <c r="AF155" i="7"/>
  <c r="AF156" i="7"/>
  <c r="AF157" i="7"/>
  <c r="AF353" i="7"/>
  <c r="AF81" i="7"/>
  <c r="AF82" i="7"/>
  <c r="AF83" i="7"/>
  <c r="AF84" i="7"/>
  <c r="AF85" i="7"/>
  <c r="AF86" i="7"/>
  <c r="AF87" i="7"/>
  <c r="AF88" i="7"/>
  <c r="AF89" i="7"/>
  <c r="AF90" i="7"/>
  <c r="AF91" i="7"/>
  <c r="AF92" i="7"/>
  <c r="AF93" i="7"/>
  <c r="AF177" i="7"/>
  <c r="AF178" i="7"/>
  <c r="AF179" i="7"/>
  <c r="AF180" i="7"/>
  <c r="AF181" i="7"/>
  <c r="AF182" i="7"/>
  <c r="AF183" i="7"/>
  <c r="AF184" i="7"/>
  <c r="AF185" i="7"/>
  <c r="AF44" i="7"/>
  <c r="AF45" i="7"/>
  <c r="AF46" i="7"/>
  <c r="AF47" i="7"/>
  <c r="AF48" i="7"/>
  <c r="AF94" i="7"/>
  <c r="AF95" i="7"/>
  <c r="AF96" i="7"/>
  <c r="AF97" i="7"/>
  <c r="AF98" i="7"/>
  <c r="AF99" i="7"/>
  <c r="AF100" i="7"/>
  <c r="AF101" i="7"/>
  <c r="AF102" i="7"/>
  <c r="AF103" i="7"/>
  <c r="AF104" i="7"/>
  <c r="AF105" i="7"/>
  <c r="AF106" i="7"/>
  <c r="AF107" i="7"/>
  <c r="AF108" i="7"/>
  <c r="AF109" i="7"/>
  <c r="AF366" i="7"/>
  <c r="AF367" i="7"/>
  <c r="AF368" i="7"/>
  <c r="AF369" i="7"/>
  <c r="AF313" i="7"/>
  <c r="AF314" i="7"/>
  <c r="AF315" i="7"/>
  <c r="AF316" i="7"/>
  <c r="AF317" i="7"/>
  <c r="AF250" i="7"/>
  <c r="AF251" i="7"/>
  <c r="AF252" i="7"/>
  <c r="AF253" i="7"/>
  <c r="AF254" i="7"/>
  <c r="AF364" i="7"/>
  <c r="AF365" i="7"/>
  <c r="AF342" i="7"/>
  <c r="AF318" i="7"/>
  <c r="AF300" i="7"/>
  <c r="AF301" i="7"/>
  <c r="AF302" i="7"/>
  <c r="AF303" i="7"/>
  <c r="AF245" i="7"/>
  <c r="AF246" i="7"/>
  <c r="AF247" i="7"/>
  <c r="AF248" i="7"/>
  <c r="AF249" i="7"/>
  <c r="AF195" i="7"/>
  <c r="AF196" i="7"/>
  <c r="AF197" i="7"/>
  <c r="AF121" i="7"/>
  <c r="AF122" i="7"/>
  <c r="AF123" i="7"/>
  <c r="AF124" i="7"/>
  <c r="AF125" i="7"/>
  <c r="AF279" i="7"/>
  <c r="AF280" i="7"/>
  <c r="AF296" i="7"/>
  <c r="AF297" i="7"/>
  <c r="AF337" i="7"/>
  <c r="AF338" i="7"/>
  <c r="AF339" i="7"/>
  <c r="AF340" i="7"/>
  <c r="AF343" i="7"/>
  <c r="AF344" i="7"/>
  <c r="AF345" i="7"/>
  <c r="AF346" i="7"/>
  <c r="AF347" i="7"/>
  <c r="AF348" i="7"/>
  <c r="AF349" i="7"/>
  <c r="AF350" i="7"/>
  <c r="AF351" i="7"/>
  <c r="AF352" i="7"/>
  <c r="AF396" i="7"/>
  <c r="AF381" i="7"/>
  <c r="AF382" i="7"/>
  <c r="AF341" i="7"/>
  <c r="AF269" i="7"/>
  <c r="AF236" i="7"/>
  <c r="AF237" i="7"/>
  <c r="AF238" i="7"/>
  <c r="AF239" i="7"/>
  <c r="AF240" i="7"/>
  <c r="AF241" i="7"/>
  <c r="AF242" i="7"/>
  <c r="AF243" i="7"/>
  <c r="AF244" i="7"/>
  <c r="AF186" i="7"/>
  <c r="AF187" i="7"/>
  <c r="AF188" i="7"/>
  <c r="AF189" i="7"/>
  <c r="AF190" i="7"/>
  <c r="AF191" i="7"/>
  <c r="AF192" i="7"/>
  <c r="AF193" i="7"/>
  <c r="AF194" i="7"/>
  <c r="AF49" i="7"/>
  <c r="AF50" i="7"/>
  <c r="AF51" i="7"/>
  <c r="AF52" i="7"/>
  <c r="AF53" i="7"/>
  <c r="AF54" i="7"/>
  <c r="AF55" i="7"/>
  <c r="AF56" i="7"/>
  <c r="AF332" i="7"/>
  <c r="AF333" i="7"/>
  <c r="AF334" i="7"/>
  <c r="AF335" i="7"/>
  <c r="AF336" i="7"/>
  <c r="AF136" i="7"/>
  <c r="AF137" i="7"/>
  <c r="AF138" i="7"/>
  <c r="AF139" i="7"/>
  <c r="AF140" i="7"/>
  <c r="AF391" i="7"/>
  <c r="AF393" i="7"/>
  <c r="AF394" i="7"/>
  <c r="AF397" i="7"/>
  <c r="AF57" i="7"/>
  <c r="AF58" i="7"/>
  <c r="AF59" i="7"/>
  <c r="AF60" i="7"/>
  <c r="AF298" i="7"/>
  <c r="AF299" i="7"/>
  <c r="AF319" i="7"/>
  <c r="AF320" i="7"/>
  <c r="AF204" i="7"/>
  <c r="AF205" i="7"/>
  <c r="AF206" i="7"/>
  <c r="AF207" i="7"/>
  <c r="AF208" i="7"/>
  <c r="AF141" i="7"/>
  <c r="AF142" i="7"/>
  <c r="AF143" i="7"/>
  <c r="AF144" i="7"/>
  <c r="AF145" i="7"/>
  <c r="AF146" i="7"/>
  <c r="AF147" i="7"/>
  <c r="AF148" i="7"/>
  <c r="AF149" i="7"/>
  <c r="AF150" i="7"/>
  <c r="AF151" i="7"/>
  <c r="AF311" i="7"/>
  <c r="AF312" i="7"/>
  <c r="AF321" i="7"/>
  <c r="AF322" i="7"/>
  <c r="AF323" i="7"/>
  <c r="AF324" i="7"/>
  <c r="AF325" i="7"/>
  <c r="AF398" i="7"/>
  <c r="AF230" i="7"/>
  <c r="AF231" i="7"/>
  <c r="AF232" i="7"/>
  <c r="AF233" i="7"/>
  <c r="AF234" i="7"/>
  <c r="AF235" i="7"/>
  <c r="AF395" i="7"/>
  <c r="AF128" i="7"/>
  <c r="AF129" i="7"/>
  <c r="AF130" i="7"/>
  <c r="AF131" i="7"/>
  <c r="AF132" i="7"/>
  <c r="AF133" i="7"/>
  <c r="AF134" i="7"/>
  <c r="AF135" i="7"/>
  <c r="AF110" i="7"/>
  <c r="AF111" i="7"/>
  <c r="AF112" i="7"/>
  <c r="AF113" i="7"/>
  <c r="AF114" i="7"/>
  <c r="AF115" i="7"/>
  <c r="AF116" i="7"/>
  <c r="AF117" i="7"/>
  <c r="AF118" i="7"/>
  <c r="AF119" i="7"/>
  <c r="AF120" i="7"/>
  <c r="AF216" i="7"/>
  <c r="AF217" i="7"/>
  <c r="AF218" i="7"/>
  <c r="AF219" i="7"/>
  <c r="AF220" i="7"/>
  <c r="AF221" i="7"/>
  <c r="AF222" i="7"/>
  <c r="AF223" i="7"/>
  <c r="AF224" i="7"/>
  <c r="AF225" i="7"/>
  <c r="AF226" i="7"/>
  <c r="AF227" i="7"/>
  <c r="AF228" i="7"/>
  <c r="AF229" i="7"/>
  <c r="AF209" i="7"/>
  <c r="AF210" i="7"/>
  <c r="AF211" i="7"/>
  <c r="AF212" i="7"/>
  <c r="AF213" i="7"/>
  <c r="AF214" i="7"/>
  <c r="AF215" i="7"/>
  <c r="AF158" i="7"/>
  <c r="AF159" i="7"/>
  <c r="AF160" i="7"/>
  <c r="AF161" i="7"/>
  <c r="AF162" i="7"/>
  <c r="AF163" i="7"/>
  <c r="AF164" i="7"/>
  <c r="AF289" i="7"/>
  <c r="AF290" i="7"/>
  <c r="AF291" i="7"/>
  <c r="AF292" i="7"/>
  <c r="AF198" i="7"/>
  <c r="AF199" i="7"/>
  <c r="AF200" i="7"/>
  <c r="AF201" i="7"/>
  <c r="AF202" i="7"/>
  <c r="AF203" i="7"/>
  <c r="AF281" i="7"/>
  <c r="AF282" i="7"/>
  <c r="AF283" i="7"/>
  <c r="AF284" i="7"/>
  <c r="AF285" i="7"/>
  <c r="AF286" i="7"/>
  <c r="AF287" i="7"/>
  <c r="AF288" i="7"/>
  <c r="AF270" i="7"/>
  <c r="AF271" i="7"/>
  <c r="AF272" i="7"/>
  <c r="AF304" i="7"/>
  <c r="AF305" i="7"/>
  <c r="AF306" i="7"/>
  <c r="AF307" i="7"/>
  <c r="AF308" i="7"/>
  <c r="AF309" i="7"/>
  <c r="AF310" i="7"/>
  <c r="AF293" i="7"/>
  <c r="AF294" i="7"/>
  <c r="AF295" i="7"/>
  <c r="AF32" i="7"/>
  <c r="AF33" i="7"/>
  <c r="AF34" i="7"/>
  <c r="AF35" i="7"/>
  <c r="AF36" i="7"/>
  <c r="AF37" i="7"/>
  <c r="AF38" i="7"/>
  <c r="AF39" i="7"/>
  <c r="AF40" i="7"/>
  <c r="AF41" i="7"/>
  <c r="AF42" i="7"/>
  <c r="AF376" i="7"/>
  <c r="AF377" i="7"/>
  <c r="AF378" i="7"/>
  <c r="AF379" i="7"/>
  <c r="AF370" i="7"/>
  <c r="AF371" i="7"/>
  <c r="AF388" i="7"/>
  <c r="AF389" i="7"/>
  <c r="AF390" i="7"/>
  <c r="AR1" i="4" l="1"/>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36" i="4"/>
  <c r="AO37" i="4"/>
  <c r="AO38" i="4"/>
  <c r="AO39" i="4"/>
  <c r="AO40" i="4"/>
  <c r="AO41" i="4"/>
  <c r="AO42" i="4"/>
  <c r="AO43" i="4"/>
  <c r="AO44" i="4"/>
  <c r="AO45" i="4"/>
  <c r="AO46" i="4"/>
  <c r="AO47" i="4"/>
  <c r="AO48" i="4"/>
  <c r="AO49" i="4"/>
  <c r="AO50" i="4"/>
  <c r="AO51" i="4"/>
  <c r="AO52" i="4"/>
  <c r="AO53" i="4"/>
  <c r="AO54" i="4"/>
  <c r="AO55" i="4"/>
  <c r="AO56" i="4"/>
  <c r="AO57" i="4"/>
  <c r="AO58" i="4"/>
  <c r="AO59" i="4"/>
  <c r="AO60" i="4"/>
  <c r="AO61" i="4"/>
  <c r="AO62" i="4"/>
  <c r="AO63" i="4"/>
  <c r="AO64" i="4"/>
  <c r="AO65" i="4"/>
  <c r="AO66" i="4"/>
  <c r="AO67" i="4"/>
  <c r="AO68" i="4"/>
  <c r="AO69" i="4"/>
  <c r="AO70" i="4"/>
  <c r="AO71" i="4"/>
  <c r="AO72" i="4"/>
  <c r="AO73" i="4"/>
  <c r="AO74" i="4"/>
  <c r="AO75" i="4"/>
  <c r="AO76" i="4"/>
  <c r="AO77" i="4"/>
  <c r="AO78" i="4"/>
  <c r="AO79" i="4"/>
  <c r="AO80" i="4"/>
  <c r="AO81" i="4"/>
  <c r="AO82" i="4"/>
  <c r="AO83" i="4"/>
  <c r="AO84" i="4"/>
  <c r="AO85"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O135" i="4"/>
  <c r="AO136" i="4"/>
  <c r="AO137" i="4"/>
  <c r="AO138" i="4"/>
  <c r="AO139" i="4"/>
  <c r="AO2" i="4"/>
  <c r="AI1" i="7"/>
  <c r="AF43" i="7"/>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2" i="3"/>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2" i="1"/>
  <c r="AF165" i="7" l="1"/>
  <c r="AF166" i="7"/>
  <c r="AF167" i="7"/>
  <c r="AF168" i="7"/>
  <c r="AF169" i="7"/>
  <c r="AF170" i="7"/>
  <c r="AF171" i="7"/>
  <c r="AF172" i="7"/>
  <c r="AF173" i="7"/>
  <c r="AF174" i="7"/>
  <c r="AF175" i="7"/>
  <c r="AF176" i="7"/>
  <c r="AF392" i="7"/>
  <c r="AF255" i="7"/>
  <c r="AF256" i="7"/>
  <c r="AF257" i="7"/>
  <c r="AF258" i="7"/>
  <c r="AF259" i="7"/>
  <c r="AF260" i="7"/>
  <c r="AF261" i="7"/>
  <c r="AF262" i="7"/>
  <c r="AF263" i="7"/>
  <c r="AF264" i="7"/>
  <c r="AF372" i="7"/>
  <c r="AF373" i="7"/>
  <c r="AF374" i="7"/>
  <c r="AF375" i="7"/>
  <c r="AF383" i="7"/>
  <c r="AF384" i="7"/>
  <c r="AF385" i="7"/>
  <c r="AF386" i="7"/>
  <c r="AF387" i="7"/>
  <c r="AF61" i="7"/>
  <c r="AF62" i="7"/>
  <c r="AF63" i="7"/>
  <c r="AF64" i="7"/>
  <c r="AF65" i="7"/>
  <c r="AF66" i="7"/>
  <c r="AF67" i="7"/>
  <c r="AF68" i="7"/>
  <c r="AF69" i="7"/>
  <c r="AF70" i="7"/>
  <c r="AF71" i="7"/>
  <c r="AF72" i="7"/>
  <c r="AF73" i="7"/>
  <c r="AF74" i="7"/>
  <c r="AF75" i="7"/>
  <c r="AF76" i="7"/>
  <c r="AF77" i="7"/>
  <c r="AF78" i="7"/>
  <c r="AF79" i="7"/>
  <c r="AF80" i="7"/>
  <c r="AF359" i="7"/>
  <c r="AF360" i="7"/>
  <c r="AF361" i="7"/>
  <c r="AF362" i="7"/>
  <c r="AF363" i="7"/>
  <c r="AF380" i="7"/>
  <c r="AF265" i="7"/>
  <c r="AF266" i="7"/>
  <c r="AF267" i="7"/>
  <c r="AF268" i="7"/>
  <c r="AF2" i="7"/>
  <c r="AF3" i="7"/>
  <c r="AF4" i="7"/>
  <c r="AF5" i="7"/>
  <c r="AF6" i="7"/>
  <c r="AF7" i="7"/>
  <c r="AF8" i="7"/>
  <c r="AF9" i="7"/>
  <c r="AF10" i="7"/>
  <c r="AF326" i="7"/>
  <c r="AF327" i="7"/>
  <c r="AF328" i="7"/>
  <c r="AF329" i="7"/>
  <c r="AF330" i="7"/>
  <c r="AF331" i="7"/>
  <c r="AF126" i="7"/>
  <c r="AF127" i="7"/>
  <c r="A51" i="2" l="1"/>
  <c r="A10" i="2"/>
  <c r="A11" i="2" l="1"/>
  <c r="A52" i="2"/>
  <c r="X2" i="2"/>
  <c r="B9" i="2"/>
  <c r="C58" i="2"/>
  <c r="B58" i="2"/>
  <c r="C57" i="2"/>
  <c r="B57" i="2"/>
  <c r="C56" i="2"/>
  <c r="B56" i="2"/>
  <c r="C55" i="2"/>
  <c r="B55" i="2"/>
  <c r="C54" i="2"/>
  <c r="B54" i="2"/>
  <c r="C53" i="2"/>
  <c r="B53" i="2"/>
  <c r="C52" i="2"/>
  <c r="B52" i="2"/>
  <c r="C51" i="2"/>
  <c r="B51" i="2"/>
  <c r="Q51" i="2" s="1"/>
  <c r="B50" i="2"/>
  <c r="C17" i="2"/>
  <c r="B17" i="2"/>
  <c r="C16" i="2"/>
  <c r="B16" i="2"/>
  <c r="C15" i="2"/>
  <c r="B15" i="2"/>
  <c r="C14" i="2"/>
  <c r="B14" i="2"/>
  <c r="C13" i="2"/>
  <c r="B13" i="2"/>
  <c r="C12" i="2"/>
  <c r="B12" i="2"/>
  <c r="C11" i="2"/>
  <c r="B11" i="2"/>
  <c r="T11" i="2" s="1"/>
  <c r="C10" i="2"/>
  <c r="B10" i="2"/>
  <c r="S10" i="2" s="1"/>
  <c r="Z1" i="3"/>
  <c r="AL1" i="1"/>
  <c r="P120" i="2" l="1"/>
  <c r="P118" i="2"/>
  <c r="P116" i="2"/>
  <c r="P114" i="2"/>
  <c r="P112" i="2"/>
  <c r="P110" i="2"/>
  <c r="P108" i="2"/>
  <c r="P106" i="2"/>
  <c r="P104" i="2"/>
  <c r="P102" i="2"/>
  <c r="P100" i="2"/>
  <c r="P98" i="2"/>
  <c r="P96" i="2"/>
  <c r="P94" i="2"/>
  <c r="P92" i="2"/>
  <c r="P90" i="2"/>
  <c r="P88" i="2"/>
  <c r="P86" i="2"/>
  <c r="P84" i="2"/>
  <c r="P82" i="2"/>
  <c r="P80" i="2"/>
  <c r="P78" i="2"/>
  <c r="P76" i="2"/>
  <c r="P74" i="2"/>
  <c r="P72" i="2"/>
  <c r="P70" i="2"/>
  <c r="P68" i="2"/>
  <c r="P66" i="2"/>
  <c r="P50" i="2"/>
  <c r="P31" i="2"/>
  <c r="P25" i="2"/>
  <c r="P119" i="2"/>
  <c r="P117" i="2"/>
  <c r="P115" i="2"/>
  <c r="P113" i="2"/>
  <c r="P111" i="2"/>
  <c r="P109" i="2"/>
  <c r="P107" i="2"/>
  <c r="P105" i="2"/>
  <c r="P103" i="2"/>
  <c r="P101" i="2"/>
  <c r="P99" i="2"/>
  <c r="P97" i="2"/>
  <c r="P95" i="2"/>
  <c r="P93" i="2"/>
  <c r="P91" i="2"/>
  <c r="P89" i="2"/>
  <c r="P87" i="2"/>
  <c r="P85" i="2"/>
  <c r="P83" i="2"/>
  <c r="P81" i="2"/>
  <c r="P79" i="2"/>
  <c r="P77" i="2"/>
  <c r="P75" i="2"/>
  <c r="P73" i="2"/>
  <c r="P71" i="2"/>
  <c r="P69" i="2"/>
  <c r="P67" i="2"/>
  <c r="P65" i="2"/>
  <c r="P51" i="2"/>
  <c r="P38" i="2"/>
  <c r="P36" i="2"/>
  <c r="P34" i="2"/>
  <c r="P32" i="2"/>
  <c r="P30" i="2"/>
  <c r="P28" i="2"/>
  <c r="P26" i="2"/>
  <c r="P24" i="2"/>
  <c r="P10" i="2"/>
  <c r="P4" i="2"/>
  <c r="P52" i="2"/>
  <c r="P37" i="2"/>
  <c r="P35" i="2"/>
  <c r="P33" i="2"/>
  <c r="P29" i="2"/>
  <c r="P27" i="2"/>
  <c r="P11" i="2"/>
  <c r="P9" i="2"/>
  <c r="R52" i="2"/>
  <c r="H120" i="2"/>
  <c r="H116" i="2"/>
  <c r="H112" i="2"/>
  <c r="H108" i="2"/>
  <c r="H104" i="2"/>
  <c r="H100" i="2"/>
  <c r="H96" i="2"/>
  <c r="H92" i="2"/>
  <c r="H88" i="2"/>
  <c r="H84" i="2"/>
  <c r="H80" i="2"/>
  <c r="H76" i="2"/>
  <c r="H72" i="2"/>
  <c r="H68" i="2"/>
  <c r="H50" i="2"/>
  <c r="G117" i="2"/>
  <c r="G113" i="2"/>
  <c r="G109" i="2"/>
  <c r="G105" i="2"/>
  <c r="G101" i="2"/>
  <c r="G97" i="2"/>
  <c r="G93" i="2"/>
  <c r="G89" i="2"/>
  <c r="G85" i="2"/>
  <c r="G81" i="2"/>
  <c r="G77" i="2"/>
  <c r="G73" i="2"/>
  <c r="G69" i="2"/>
  <c r="G65" i="2"/>
  <c r="G51" i="2"/>
  <c r="I120" i="2"/>
  <c r="J119" i="2"/>
  <c r="K118" i="2"/>
  <c r="E118" i="2"/>
  <c r="F117" i="2"/>
  <c r="I116" i="2"/>
  <c r="J115" i="2"/>
  <c r="K114" i="2"/>
  <c r="E114" i="2"/>
  <c r="F113" i="2"/>
  <c r="I112" i="2"/>
  <c r="J111" i="2"/>
  <c r="K110" i="2"/>
  <c r="E110" i="2"/>
  <c r="F109" i="2"/>
  <c r="I108" i="2"/>
  <c r="J107" i="2"/>
  <c r="K106" i="2"/>
  <c r="E106" i="2"/>
  <c r="F105" i="2"/>
  <c r="I104" i="2"/>
  <c r="J103" i="2"/>
  <c r="K102" i="2"/>
  <c r="E102" i="2"/>
  <c r="F101" i="2"/>
  <c r="I100" i="2"/>
  <c r="J99" i="2"/>
  <c r="K98" i="2"/>
  <c r="E98" i="2"/>
  <c r="F97" i="2"/>
  <c r="I96" i="2"/>
  <c r="J95" i="2"/>
  <c r="K94" i="2"/>
  <c r="E94" i="2"/>
  <c r="F93" i="2"/>
  <c r="I92" i="2"/>
  <c r="J91" i="2"/>
  <c r="K90" i="2"/>
  <c r="E90" i="2"/>
  <c r="F89" i="2"/>
  <c r="I88" i="2"/>
  <c r="J87" i="2"/>
  <c r="K86" i="2"/>
  <c r="E86" i="2"/>
  <c r="F85" i="2"/>
  <c r="I84" i="2"/>
  <c r="J83" i="2"/>
  <c r="K82" i="2"/>
  <c r="E82" i="2"/>
  <c r="F81" i="2"/>
  <c r="I80" i="2"/>
  <c r="J79" i="2"/>
  <c r="H119" i="2"/>
  <c r="H115" i="2"/>
  <c r="H111" i="2"/>
  <c r="H107" i="2"/>
  <c r="H103" i="2"/>
  <c r="H99" i="2"/>
  <c r="H95" i="2"/>
  <c r="H91" i="2"/>
  <c r="H87" i="2"/>
  <c r="H83" i="2"/>
  <c r="H79" i="2"/>
  <c r="H75" i="2"/>
  <c r="H71" i="2"/>
  <c r="H67" i="2"/>
  <c r="G120" i="2"/>
  <c r="G116" i="2"/>
  <c r="G112" i="2"/>
  <c r="G108" i="2"/>
  <c r="G104" i="2"/>
  <c r="G100" i="2"/>
  <c r="G96" i="2"/>
  <c r="G92" i="2"/>
  <c r="G88" i="2"/>
  <c r="G84" i="2"/>
  <c r="G80" i="2"/>
  <c r="G76" i="2"/>
  <c r="G72" i="2"/>
  <c r="G68" i="2"/>
  <c r="G50" i="2"/>
  <c r="F120" i="2"/>
  <c r="I119" i="2"/>
  <c r="J118" i="2"/>
  <c r="K117" i="2"/>
  <c r="E117" i="2"/>
  <c r="F116" i="2"/>
  <c r="I115" i="2"/>
  <c r="J114" i="2"/>
  <c r="K113" i="2"/>
  <c r="E113" i="2"/>
  <c r="F112" i="2"/>
  <c r="I111" i="2"/>
  <c r="J110" i="2"/>
  <c r="K109" i="2"/>
  <c r="E109" i="2"/>
  <c r="F108" i="2"/>
  <c r="I107" i="2"/>
  <c r="J106" i="2"/>
  <c r="K105" i="2"/>
  <c r="E105" i="2"/>
  <c r="F104" i="2"/>
  <c r="I103" i="2"/>
  <c r="J102" i="2"/>
  <c r="K101" i="2"/>
  <c r="E101" i="2"/>
  <c r="F100" i="2"/>
  <c r="I99" i="2"/>
  <c r="J98" i="2"/>
  <c r="K97" i="2"/>
  <c r="E97" i="2"/>
  <c r="F96" i="2"/>
  <c r="I95" i="2"/>
  <c r="J94" i="2"/>
  <c r="K93" i="2"/>
  <c r="E93" i="2"/>
  <c r="F92" i="2"/>
  <c r="I91" i="2"/>
  <c r="J90" i="2"/>
  <c r="K89" i="2"/>
  <c r="E89" i="2"/>
  <c r="F88" i="2"/>
  <c r="I87" i="2"/>
  <c r="H118" i="2"/>
  <c r="H114" i="2"/>
  <c r="H110" i="2"/>
  <c r="H106" i="2"/>
  <c r="H102" i="2"/>
  <c r="H98" i="2"/>
  <c r="H94" i="2"/>
  <c r="H90" i="2"/>
  <c r="H86" i="2"/>
  <c r="H82" i="2"/>
  <c r="H78" i="2"/>
  <c r="H74" i="2"/>
  <c r="H70" i="2"/>
  <c r="H66" i="2"/>
  <c r="H52" i="2"/>
  <c r="G119" i="2"/>
  <c r="G115" i="2"/>
  <c r="G111" i="2"/>
  <c r="G107" i="2"/>
  <c r="G103" i="2"/>
  <c r="G99" i="2"/>
  <c r="G95" i="2"/>
  <c r="G91" i="2"/>
  <c r="G87" i="2"/>
  <c r="G83" i="2"/>
  <c r="G79" i="2"/>
  <c r="G75" i="2"/>
  <c r="G71" i="2"/>
  <c r="G67" i="2"/>
  <c r="K120" i="2"/>
  <c r="E120" i="2"/>
  <c r="F119" i="2"/>
  <c r="I118" i="2"/>
  <c r="J117" i="2"/>
  <c r="K116" i="2"/>
  <c r="E116" i="2"/>
  <c r="F115" i="2"/>
  <c r="I114" i="2"/>
  <c r="J113" i="2"/>
  <c r="K112" i="2"/>
  <c r="E112" i="2"/>
  <c r="F111" i="2"/>
  <c r="I110" i="2"/>
  <c r="J109" i="2"/>
  <c r="K108" i="2"/>
  <c r="E108" i="2"/>
  <c r="F107" i="2"/>
  <c r="I106" i="2"/>
  <c r="J105" i="2"/>
  <c r="K104" i="2"/>
  <c r="E104" i="2"/>
  <c r="F103" i="2"/>
  <c r="I102" i="2"/>
  <c r="J101" i="2"/>
  <c r="K100" i="2"/>
  <c r="E100" i="2"/>
  <c r="F99" i="2"/>
  <c r="I98" i="2"/>
  <c r="J97" i="2"/>
  <c r="K96" i="2"/>
  <c r="E96" i="2"/>
  <c r="F95" i="2"/>
  <c r="I94" i="2"/>
  <c r="J93" i="2"/>
  <c r="K92" i="2"/>
  <c r="E92" i="2"/>
  <c r="F91" i="2"/>
  <c r="I90" i="2"/>
  <c r="J89" i="2"/>
  <c r="K88" i="2"/>
  <c r="E88" i="2"/>
  <c r="F87" i="2"/>
  <c r="I86" i="2"/>
  <c r="J85" i="2"/>
  <c r="K84" i="2"/>
  <c r="E84" i="2"/>
  <c r="F83" i="2"/>
  <c r="I82" i="2"/>
  <c r="J81" i="2"/>
  <c r="K80" i="2"/>
  <c r="E80" i="2"/>
  <c r="H117" i="2"/>
  <c r="H101" i="2"/>
  <c r="H85" i="2"/>
  <c r="H69" i="2"/>
  <c r="G118" i="2"/>
  <c r="G102" i="2"/>
  <c r="G86" i="2"/>
  <c r="G70" i="2"/>
  <c r="J120" i="2"/>
  <c r="I117" i="2"/>
  <c r="F114" i="2"/>
  <c r="E111" i="2"/>
  <c r="K107" i="2"/>
  <c r="J104" i="2"/>
  <c r="I101" i="2"/>
  <c r="F98" i="2"/>
  <c r="E95" i="2"/>
  <c r="K91" i="2"/>
  <c r="J88" i="2"/>
  <c r="F86" i="2"/>
  <c r="J84" i="2"/>
  <c r="E83" i="2"/>
  <c r="I81" i="2"/>
  <c r="K79" i="2"/>
  <c r="K78" i="2"/>
  <c r="E78" i="2"/>
  <c r="F77" i="2"/>
  <c r="I76" i="2"/>
  <c r="J75" i="2"/>
  <c r="K74" i="2"/>
  <c r="E74" i="2"/>
  <c r="F73" i="2"/>
  <c r="I72" i="2"/>
  <c r="J71" i="2"/>
  <c r="K70" i="2"/>
  <c r="E70" i="2"/>
  <c r="F69" i="2"/>
  <c r="I68" i="2"/>
  <c r="J67" i="2"/>
  <c r="K66" i="2"/>
  <c r="E66" i="2"/>
  <c r="F65" i="2"/>
  <c r="K52" i="2"/>
  <c r="E52" i="2"/>
  <c r="F51" i="2"/>
  <c r="I50" i="2"/>
  <c r="O119" i="2"/>
  <c r="O115" i="2"/>
  <c r="O111" i="2"/>
  <c r="O107" i="2"/>
  <c r="O103" i="2"/>
  <c r="O99" i="2"/>
  <c r="O95" i="2"/>
  <c r="O91" i="2"/>
  <c r="O87" i="2"/>
  <c r="O83" i="2"/>
  <c r="O79" i="2"/>
  <c r="O75" i="2"/>
  <c r="O71" i="2"/>
  <c r="O67" i="2"/>
  <c r="O38" i="2"/>
  <c r="O34" i="2"/>
  <c r="O30" i="2"/>
  <c r="O26" i="2"/>
  <c r="N119" i="2"/>
  <c r="N115" i="2"/>
  <c r="N111" i="2"/>
  <c r="N107" i="2"/>
  <c r="N103" i="2"/>
  <c r="N99" i="2"/>
  <c r="N95" i="2"/>
  <c r="N91" i="2"/>
  <c r="N87" i="2"/>
  <c r="N83" i="2"/>
  <c r="N79" i="2"/>
  <c r="H113" i="2"/>
  <c r="H97" i="2"/>
  <c r="H81" i="2"/>
  <c r="H65" i="2"/>
  <c r="G114" i="2"/>
  <c r="G98" i="2"/>
  <c r="G82" i="2"/>
  <c r="G66" i="2"/>
  <c r="K119" i="2"/>
  <c r="J116" i="2"/>
  <c r="I113" i="2"/>
  <c r="F110" i="2"/>
  <c r="E107" i="2"/>
  <c r="K103" i="2"/>
  <c r="J100" i="2"/>
  <c r="I97" i="2"/>
  <c r="F94" i="2"/>
  <c r="E91" i="2"/>
  <c r="K87" i="2"/>
  <c r="K85" i="2"/>
  <c r="F84" i="2"/>
  <c r="J82" i="2"/>
  <c r="E81" i="2"/>
  <c r="I79" i="2"/>
  <c r="J78" i="2"/>
  <c r="K77" i="2"/>
  <c r="E77" i="2"/>
  <c r="F76" i="2"/>
  <c r="I75" i="2"/>
  <c r="J74" i="2"/>
  <c r="K73" i="2"/>
  <c r="E73" i="2"/>
  <c r="F72" i="2"/>
  <c r="I71" i="2"/>
  <c r="J70" i="2"/>
  <c r="K69" i="2"/>
  <c r="E69" i="2"/>
  <c r="F68" i="2"/>
  <c r="I67" i="2"/>
  <c r="J66" i="2"/>
  <c r="K65" i="2"/>
  <c r="E65" i="2"/>
  <c r="J52" i="2"/>
  <c r="K51" i="2"/>
  <c r="E51" i="2"/>
  <c r="F50" i="2"/>
  <c r="O118" i="2"/>
  <c r="O114" i="2"/>
  <c r="O110" i="2"/>
  <c r="O106" i="2"/>
  <c r="O102" i="2"/>
  <c r="O98" i="2"/>
  <c r="O94" i="2"/>
  <c r="O90" i="2"/>
  <c r="O86" i="2"/>
  <c r="O82" i="2"/>
  <c r="O78" i="2"/>
  <c r="O74" i="2"/>
  <c r="O70" i="2"/>
  <c r="O66" i="2"/>
  <c r="O52" i="2"/>
  <c r="O37" i="2"/>
  <c r="O33" i="2"/>
  <c r="O29" i="2"/>
  <c r="O25" i="2"/>
  <c r="N118" i="2"/>
  <c r="N114" i="2"/>
  <c r="N110" i="2"/>
  <c r="N106" i="2"/>
  <c r="N102" i="2"/>
  <c r="N98" i="2"/>
  <c r="N94" i="2"/>
  <c r="N90" i="2"/>
  <c r="N86" i="2"/>
  <c r="N82" i="2"/>
  <c r="N78" i="2"/>
  <c r="N74" i="2"/>
  <c r="H109" i="2"/>
  <c r="H93" i="2"/>
  <c r="H77" i="2"/>
  <c r="G110" i="2"/>
  <c r="G94" i="2"/>
  <c r="G78" i="2"/>
  <c r="E119" i="2"/>
  <c r="K115" i="2"/>
  <c r="J112" i="2"/>
  <c r="I109" i="2"/>
  <c r="F106" i="2"/>
  <c r="E103" i="2"/>
  <c r="K99" i="2"/>
  <c r="J96" i="2"/>
  <c r="I93" i="2"/>
  <c r="F90" i="2"/>
  <c r="E87" i="2"/>
  <c r="I85" i="2"/>
  <c r="K83" i="2"/>
  <c r="F82" i="2"/>
  <c r="J80" i="2"/>
  <c r="F79" i="2"/>
  <c r="I78" i="2"/>
  <c r="J77" i="2"/>
  <c r="K76" i="2"/>
  <c r="E76" i="2"/>
  <c r="F75" i="2"/>
  <c r="I74" i="2"/>
  <c r="J73" i="2"/>
  <c r="K72" i="2"/>
  <c r="E72" i="2"/>
  <c r="F71" i="2"/>
  <c r="I70" i="2"/>
  <c r="J69" i="2"/>
  <c r="K68" i="2"/>
  <c r="E68" i="2"/>
  <c r="F67" i="2"/>
  <c r="I66" i="2"/>
  <c r="J65" i="2"/>
  <c r="I52" i="2"/>
  <c r="J51" i="2"/>
  <c r="K50" i="2"/>
  <c r="E50" i="2"/>
  <c r="O117" i="2"/>
  <c r="O113" i="2"/>
  <c r="O109" i="2"/>
  <c r="O105" i="2"/>
  <c r="O101" i="2"/>
  <c r="O97" i="2"/>
  <c r="O93" i="2"/>
  <c r="O89" i="2"/>
  <c r="O85" i="2"/>
  <c r="O81" i="2"/>
  <c r="O77" i="2"/>
  <c r="O73" i="2"/>
  <c r="O69" i="2"/>
  <c r="O65" i="2"/>
  <c r="O51" i="2"/>
  <c r="O36" i="2"/>
  <c r="O32" i="2"/>
  <c r="O28" i="2"/>
  <c r="O24" i="2"/>
  <c r="N117" i="2"/>
  <c r="N113" i="2"/>
  <c r="N109" i="2"/>
  <c r="N105" i="2"/>
  <c r="N101" i="2"/>
  <c r="N97" i="2"/>
  <c r="N93" i="2"/>
  <c r="N89" i="2"/>
  <c r="N85" i="2"/>
  <c r="N81" i="2"/>
  <c r="N77" i="2"/>
  <c r="H105" i="2"/>
  <c r="G106" i="2"/>
  <c r="F118" i="2"/>
  <c r="I105" i="2"/>
  <c r="J92" i="2"/>
  <c r="I83" i="2"/>
  <c r="F78" i="2"/>
  <c r="E75" i="2"/>
  <c r="K71" i="2"/>
  <c r="J68" i="2"/>
  <c r="I65" i="2"/>
  <c r="O120" i="2"/>
  <c r="O104" i="2"/>
  <c r="O88" i="2"/>
  <c r="O72" i="2"/>
  <c r="O50" i="2"/>
  <c r="N120" i="2"/>
  <c r="N104" i="2"/>
  <c r="N88" i="2"/>
  <c r="N75" i="2"/>
  <c r="N70" i="2"/>
  <c r="N66" i="2"/>
  <c r="N52" i="2"/>
  <c r="N37" i="2"/>
  <c r="N33" i="2"/>
  <c r="N29" i="2"/>
  <c r="N25" i="2"/>
  <c r="M118" i="2"/>
  <c r="M114" i="2"/>
  <c r="M110" i="2"/>
  <c r="M106" i="2"/>
  <c r="M102" i="2"/>
  <c r="M98" i="2"/>
  <c r="M94" i="2"/>
  <c r="M90" i="2"/>
  <c r="M86" i="2"/>
  <c r="M82" i="2"/>
  <c r="M78" i="2"/>
  <c r="M74" i="2"/>
  <c r="M70" i="2"/>
  <c r="M66" i="2"/>
  <c r="M52" i="2"/>
  <c r="M37" i="2"/>
  <c r="M33" i="2"/>
  <c r="M29" i="2"/>
  <c r="M25" i="2"/>
  <c r="L118" i="2"/>
  <c r="L114" i="2"/>
  <c r="L110" i="2"/>
  <c r="L106" i="2"/>
  <c r="L102" i="2"/>
  <c r="L98" i="2"/>
  <c r="L94" i="2"/>
  <c r="L90" i="2"/>
  <c r="L86" i="2"/>
  <c r="L82" i="2"/>
  <c r="L78" i="2"/>
  <c r="L74" i="2"/>
  <c r="L70" i="2"/>
  <c r="L66" i="2"/>
  <c r="L52" i="2"/>
  <c r="H89" i="2"/>
  <c r="G90" i="2"/>
  <c r="E115" i="2"/>
  <c r="F102" i="2"/>
  <c r="I89" i="2"/>
  <c r="K81" i="2"/>
  <c r="I77" i="2"/>
  <c r="F74" i="2"/>
  <c r="E71" i="2"/>
  <c r="K67" i="2"/>
  <c r="F52" i="2"/>
  <c r="O116" i="2"/>
  <c r="O100" i="2"/>
  <c r="O84" i="2"/>
  <c r="O68" i="2"/>
  <c r="O35" i="2"/>
  <c r="N116" i="2"/>
  <c r="N100" i="2"/>
  <c r="N84" i="2"/>
  <c r="N73" i="2"/>
  <c r="N69" i="2"/>
  <c r="N65" i="2"/>
  <c r="N51" i="2"/>
  <c r="N36" i="2"/>
  <c r="N32" i="2"/>
  <c r="N28" i="2"/>
  <c r="N24" i="2"/>
  <c r="M117" i="2"/>
  <c r="M113" i="2"/>
  <c r="M109" i="2"/>
  <c r="M105" i="2"/>
  <c r="M101" i="2"/>
  <c r="M97" i="2"/>
  <c r="M93" i="2"/>
  <c r="M89" i="2"/>
  <c r="M85" i="2"/>
  <c r="M81" i="2"/>
  <c r="M77" i="2"/>
  <c r="M73" i="2"/>
  <c r="M69" i="2"/>
  <c r="M65" i="2"/>
  <c r="M51" i="2"/>
  <c r="M36" i="2"/>
  <c r="M32" i="2"/>
  <c r="M28" i="2"/>
  <c r="M24" i="2"/>
  <c r="L117" i="2"/>
  <c r="L113" i="2"/>
  <c r="L109" i="2"/>
  <c r="L105" i="2"/>
  <c r="L101" i="2"/>
  <c r="L97" i="2"/>
  <c r="L93" i="2"/>
  <c r="L89" i="2"/>
  <c r="L85" i="2"/>
  <c r="L81" i="2"/>
  <c r="L77" i="2"/>
  <c r="L73" i="2"/>
  <c r="L69" i="2"/>
  <c r="L65" i="2"/>
  <c r="L51" i="2"/>
  <c r="L36" i="2"/>
  <c r="L32" i="2"/>
  <c r="L28" i="2"/>
  <c r="L24" i="2"/>
  <c r="K35" i="2"/>
  <c r="K31" i="2"/>
  <c r="K27" i="2"/>
  <c r="J38" i="2"/>
  <c r="J34" i="2"/>
  <c r="J30" i="2"/>
  <c r="J26" i="2"/>
  <c r="I37" i="2"/>
  <c r="I33" i="2"/>
  <c r="I29" i="2"/>
  <c r="I25" i="2"/>
  <c r="H36" i="2"/>
  <c r="H32" i="2"/>
  <c r="H28" i="2"/>
  <c r="H24" i="2"/>
  <c r="G35" i="2"/>
  <c r="H73" i="2"/>
  <c r="G74" i="2"/>
  <c r="K111" i="2"/>
  <c r="E99" i="2"/>
  <c r="J86" i="2"/>
  <c r="F80" i="2"/>
  <c r="J76" i="2"/>
  <c r="I73" i="2"/>
  <c r="F70" i="2"/>
  <c r="E67" i="2"/>
  <c r="I51" i="2"/>
  <c r="O112" i="2"/>
  <c r="O96" i="2"/>
  <c r="O80" i="2"/>
  <c r="O31" i="2"/>
  <c r="N112" i="2"/>
  <c r="N96" i="2"/>
  <c r="N80" i="2"/>
  <c r="N72" i="2"/>
  <c r="N68" i="2"/>
  <c r="N50" i="2"/>
  <c r="N35" i="2"/>
  <c r="N31" i="2"/>
  <c r="N27" i="2"/>
  <c r="M120" i="2"/>
  <c r="M116" i="2"/>
  <c r="M112" i="2"/>
  <c r="M108" i="2"/>
  <c r="M104" i="2"/>
  <c r="M100" i="2"/>
  <c r="M96" i="2"/>
  <c r="M92" i="2"/>
  <c r="M88" i="2"/>
  <c r="M84" i="2"/>
  <c r="M80" i="2"/>
  <c r="M76" i="2"/>
  <c r="M72" i="2"/>
  <c r="M68" i="2"/>
  <c r="M50" i="2"/>
  <c r="M35" i="2"/>
  <c r="M31" i="2"/>
  <c r="M27" i="2"/>
  <c r="L120" i="2"/>
  <c r="L116" i="2"/>
  <c r="L112" i="2"/>
  <c r="L108" i="2"/>
  <c r="L104" i="2"/>
  <c r="L100" i="2"/>
  <c r="L96" i="2"/>
  <c r="L92" i="2"/>
  <c r="L88" i="2"/>
  <c r="L84" i="2"/>
  <c r="L80" i="2"/>
  <c r="L76" i="2"/>
  <c r="L72" i="2"/>
  <c r="L68" i="2"/>
  <c r="L50" i="2"/>
  <c r="L35" i="2"/>
  <c r="L31" i="2"/>
  <c r="L27" i="2"/>
  <c r="K38" i="2"/>
  <c r="K34" i="2"/>
  <c r="K30" i="2"/>
  <c r="K26" i="2"/>
  <c r="J37" i="2"/>
  <c r="J33" i="2"/>
  <c r="J29" i="2"/>
  <c r="J25" i="2"/>
  <c r="I36" i="2"/>
  <c r="I32" i="2"/>
  <c r="I28" i="2"/>
  <c r="I24" i="2"/>
  <c r="H35" i="2"/>
  <c r="H31" i="2"/>
  <c r="H27" i="2"/>
  <c r="G38" i="2"/>
  <c r="H51" i="2"/>
  <c r="E85" i="2"/>
  <c r="I69" i="2"/>
  <c r="J50" i="2"/>
  <c r="N76" i="2"/>
  <c r="N26" i="2"/>
  <c r="M107" i="2"/>
  <c r="M91" i="2"/>
  <c r="M75" i="2"/>
  <c r="M26" i="2"/>
  <c r="L107" i="2"/>
  <c r="L91" i="2"/>
  <c r="L75" i="2"/>
  <c r="L33" i="2"/>
  <c r="L25" i="2"/>
  <c r="K32" i="2"/>
  <c r="K24" i="2"/>
  <c r="J31" i="2"/>
  <c r="I38" i="2"/>
  <c r="I30" i="2"/>
  <c r="H37" i="2"/>
  <c r="H29" i="2"/>
  <c r="G36" i="2"/>
  <c r="G31" i="2"/>
  <c r="G27" i="2"/>
  <c r="E30" i="2"/>
  <c r="N92" i="2"/>
  <c r="M111" i="2"/>
  <c r="M79" i="2"/>
  <c r="L111" i="2"/>
  <c r="K33" i="2"/>
  <c r="J24" i="2"/>
  <c r="G37" i="2"/>
  <c r="G28" i="2"/>
  <c r="G52" i="2"/>
  <c r="E79" i="2"/>
  <c r="F66" i="2"/>
  <c r="O108" i="2"/>
  <c r="O27" i="2"/>
  <c r="N71" i="2"/>
  <c r="N38" i="2"/>
  <c r="M119" i="2"/>
  <c r="M103" i="2"/>
  <c r="M87" i="2"/>
  <c r="M71" i="2"/>
  <c r="M38" i="2"/>
  <c r="L119" i="2"/>
  <c r="L103" i="2"/>
  <c r="L87" i="2"/>
  <c r="L71" i="2"/>
  <c r="L38" i="2"/>
  <c r="L30" i="2"/>
  <c r="K37" i="2"/>
  <c r="K29" i="2"/>
  <c r="J36" i="2"/>
  <c r="J28" i="2"/>
  <c r="I35" i="2"/>
  <c r="I27" i="2"/>
  <c r="H34" i="2"/>
  <c r="H26" i="2"/>
  <c r="G34" i="2"/>
  <c r="G30" i="2"/>
  <c r="G26" i="2"/>
  <c r="F30" i="2"/>
  <c r="J72" i="2"/>
  <c r="O76" i="2"/>
  <c r="N30" i="2"/>
  <c r="L95" i="2"/>
  <c r="L34" i="2"/>
  <c r="K25" i="2"/>
  <c r="I31" i="2"/>
  <c r="H30" i="2"/>
  <c r="G24" i="2"/>
  <c r="J108" i="2"/>
  <c r="K75" i="2"/>
  <c r="O92" i="2"/>
  <c r="N108" i="2"/>
  <c r="N67" i="2"/>
  <c r="N34" i="2"/>
  <c r="M115" i="2"/>
  <c r="M99" i="2"/>
  <c r="M83" i="2"/>
  <c r="M67" i="2"/>
  <c r="M34" i="2"/>
  <c r="L115" i="2"/>
  <c r="L99" i="2"/>
  <c r="L83" i="2"/>
  <c r="L67" i="2"/>
  <c r="L37" i="2"/>
  <c r="L29" i="2"/>
  <c r="K36" i="2"/>
  <c r="K28" i="2"/>
  <c r="J35" i="2"/>
  <c r="J27" i="2"/>
  <c r="I34" i="2"/>
  <c r="I26" i="2"/>
  <c r="H33" i="2"/>
  <c r="H25" i="2"/>
  <c r="G33" i="2"/>
  <c r="G29" i="2"/>
  <c r="G25" i="2"/>
  <c r="K95" i="2"/>
  <c r="M95" i="2"/>
  <c r="M30" i="2"/>
  <c r="L79" i="2"/>
  <c r="L26" i="2"/>
  <c r="J32" i="2"/>
  <c r="H38" i="2"/>
  <c r="G32" i="2"/>
  <c r="F28" i="2"/>
  <c r="E29" i="2"/>
  <c r="F35" i="2"/>
  <c r="F37" i="2"/>
  <c r="E9" i="2"/>
  <c r="G9" i="2"/>
  <c r="F9" i="2"/>
  <c r="F32" i="2"/>
  <c r="H10" i="2"/>
  <c r="G10" i="2"/>
  <c r="K10" i="2"/>
  <c r="F26" i="2"/>
  <c r="F31" i="2"/>
  <c r="F29" i="2"/>
  <c r="E35" i="2"/>
  <c r="E37" i="2"/>
  <c r="H9" i="2"/>
  <c r="L9" i="2"/>
  <c r="F38" i="2"/>
  <c r="F34" i="2"/>
  <c r="N10" i="2"/>
  <c r="M10" i="2"/>
  <c r="E31" i="2"/>
  <c r="E28" i="2"/>
  <c r="F24" i="2"/>
  <c r="E36" i="2"/>
  <c r="E27" i="2"/>
  <c r="M9" i="2"/>
  <c r="O9" i="2"/>
  <c r="N9" i="2"/>
  <c r="E38" i="2"/>
  <c r="E34" i="2"/>
  <c r="J10" i="2"/>
  <c r="I10" i="2"/>
  <c r="E25" i="2"/>
  <c r="F33" i="2"/>
  <c r="E24" i="2"/>
  <c r="F36" i="2"/>
  <c r="F27" i="2"/>
  <c r="I9" i="2"/>
  <c r="K9" i="2"/>
  <c r="J9" i="2"/>
  <c r="E32" i="2"/>
  <c r="L10" i="2"/>
  <c r="E10" i="2"/>
  <c r="O10" i="2"/>
  <c r="F25" i="2"/>
  <c r="E33" i="2"/>
  <c r="F10" i="2"/>
  <c r="E26" i="2"/>
  <c r="G11" i="2"/>
  <c r="J11" i="2"/>
  <c r="N11" i="2"/>
  <c r="H11" i="2"/>
  <c r="E11" i="2"/>
  <c r="F11" i="2"/>
  <c r="O11" i="2"/>
  <c r="M11" i="2"/>
  <c r="K11" i="2"/>
  <c r="I11" i="2"/>
  <c r="L11" i="2"/>
  <c r="R4" i="2"/>
  <c r="O4" i="2"/>
  <c r="K4" i="2"/>
  <c r="G4" i="2"/>
  <c r="N4" i="2"/>
  <c r="J4" i="2"/>
  <c r="F4" i="2"/>
  <c r="L4" i="2"/>
  <c r="M4" i="2"/>
  <c r="I4" i="2"/>
  <c r="H4" i="2"/>
  <c r="Q40" i="2"/>
  <c r="E4" i="2"/>
  <c r="T44" i="2"/>
  <c r="Q66" i="2"/>
  <c r="T41" i="2"/>
  <c r="Q65" i="2"/>
  <c r="Q44" i="2"/>
  <c r="R44" i="2"/>
  <c r="R43" i="2"/>
  <c r="Q45" i="2"/>
  <c r="S44" i="2"/>
  <c r="E42" i="2"/>
  <c r="S45" i="2"/>
  <c r="S4" i="2"/>
  <c r="S67" i="2"/>
  <c r="E44" i="2"/>
  <c r="R41" i="2"/>
  <c r="T43" i="2"/>
  <c r="S9" i="2"/>
  <c r="R9" i="2"/>
  <c r="T66" i="2"/>
  <c r="T4" i="2"/>
  <c r="S39" i="2"/>
  <c r="S42" i="2"/>
  <c r="S41" i="2"/>
  <c r="R40" i="2"/>
  <c r="T9" i="2"/>
  <c r="R117" i="2"/>
  <c r="R116" i="2"/>
  <c r="R115" i="2"/>
  <c r="Q116" i="2"/>
  <c r="Q115" i="2"/>
  <c r="T114" i="2"/>
  <c r="T113" i="2"/>
  <c r="T112" i="2"/>
  <c r="Q43" i="2"/>
  <c r="R42" i="2"/>
  <c r="E41" i="2"/>
  <c r="R45" i="2"/>
  <c r="E39" i="2"/>
  <c r="Q39" i="2"/>
  <c r="E43" i="2"/>
  <c r="T42" i="2"/>
  <c r="R50" i="2"/>
  <c r="R65" i="2"/>
  <c r="S120" i="2"/>
  <c r="Q112" i="2"/>
  <c r="Q111" i="2"/>
  <c r="T110" i="2"/>
  <c r="R67" i="2"/>
  <c r="T68" i="2"/>
  <c r="Q68" i="2"/>
  <c r="S40" i="2"/>
  <c r="E40" i="2"/>
  <c r="S43" i="2"/>
  <c r="E45" i="2"/>
  <c r="Q41" i="2"/>
  <c r="T39" i="2"/>
  <c r="T40" i="2"/>
  <c r="Q42" i="2"/>
  <c r="R39" i="2"/>
  <c r="Q50" i="2"/>
  <c r="R120" i="2"/>
  <c r="R119" i="2"/>
  <c r="Q11" i="2"/>
  <c r="S11" i="2"/>
  <c r="Q52" i="2"/>
  <c r="S52" i="2"/>
  <c r="Q10" i="2"/>
  <c r="A12" i="2"/>
  <c r="P12" i="2" s="1"/>
  <c r="R11" i="2"/>
  <c r="R51" i="2"/>
  <c r="S51" i="2"/>
  <c r="T10" i="2"/>
  <c r="A53" i="2"/>
  <c r="G53" i="2" s="1"/>
  <c r="T51" i="2"/>
  <c r="R10" i="2"/>
  <c r="T52" i="2"/>
  <c r="Q103" i="2"/>
  <c r="R104" i="2"/>
  <c r="Q105" i="2"/>
  <c r="R106" i="2"/>
  <c r="Q107" i="2"/>
  <c r="R111" i="2"/>
  <c r="R112" i="2"/>
  <c r="R113" i="2"/>
  <c r="S116" i="2"/>
  <c r="S117" i="2"/>
  <c r="T120" i="2"/>
  <c r="S65" i="2"/>
  <c r="Q9" i="2"/>
  <c r="S50" i="2"/>
  <c r="T45" i="2"/>
  <c r="S104" i="2"/>
  <c r="T105" i="2"/>
  <c r="S106" i="2"/>
  <c r="T107" i="2"/>
  <c r="S108" i="2"/>
  <c r="S112" i="2"/>
  <c r="S113" i="2"/>
  <c r="T116" i="2"/>
  <c r="T117" i="2"/>
  <c r="T118" i="2"/>
  <c r="Q119" i="2"/>
  <c r="Q120" i="2"/>
  <c r="T65" i="2"/>
  <c r="T50" i="2"/>
  <c r="T93" i="2"/>
  <c r="S92" i="2"/>
  <c r="S118" i="2"/>
  <c r="Q117" i="2"/>
  <c r="S114" i="2"/>
  <c r="Q113" i="2"/>
  <c r="S110" i="2"/>
  <c r="T109" i="2"/>
  <c r="R108" i="2"/>
  <c r="T101" i="2"/>
  <c r="Q99" i="2"/>
  <c r="R92" i="2"/>
  <c r="T119" i="2"/>
  <c r="R118" i="2"/>
  <c r="T115" i="2"/>
  <c r="R114" i="2"/>
  <c r="T111" i="2"/>
  <c r="R110" i="2"/>
  <c r="Q109" i="2"/>
  <c r="S102" i="2"/>
  <c r="Q101" i="2"/>
  <c r="Q91" i="2"/>
  <c r="S119" i="2"/>
  <c r="Q118" i="2"/>
  <c r="S115" i="2"/>
  <c r="Q114" i="2"/>
  <c r="S111" i="2"/>
  <c r="Q110" i="2"/>
  <c r="T103" i="2"/>
  <c r="R102" i="2"/>
  <c r="S100" i="2"/>
  <c r="R100" i="2"/>
  <c r="S94" i="2"/>
  <c r="Q93" i="2"/>
  <c r="T95" i="2"/>
  <c r="R94" i="2"/>
  <c r="S96" i="2"/>
  <c r="Q95" i="2"/>
  <c r="T97" i="2"/>
  <c r="R96" i="2"/>
  <c r="S98" i="2"/>
  <c r="Q97" i="2"/>
  <c r="S90" i="2"/>
  <c r="R87" i="2"/>
  <c r="T99" i="2"/>
  <c r="R98" i="2"/>
  <c r="T91" i="2"/>
  <c r="R90" i="2"/>
  <c r="S88" i="2"/>
  <c r="R88" i="2"/>
  <c r="R85" i="2"/>
  <c r="T83" i="2"/>
  <c r="T89" i="2"/>
  <c r="R80" i="2"/>
  <c r="Q89" i="2"/>
  <c r="T87" i="2"/>
  <c r="T86" i="2"/>
  <c r="Q84" i="2"/>
  <c r="S109" i="2"/>
  <c r="Q108" i="2"/>
  <c r="S107" i="2"/>
  <c r="Q106" i="2"/>
  <c r="S105" i="2"/>
  <c r="Q104" i="2"/>
  <c r="S103" i="2"/>
  <c r="Q102" i="2"/>
  <c r="S101" i="2"/>
  <c r="Q100" i="2"/>
  <c r="S99" i="2"/>
  <c r="Q98" i="2"/>
  <c r="S97" i="2"/>
  <c r="Q96" i="2"/>
  <c r="S95" i="2"/>
  <c r="Q94" i="2"/>
  <c r="S93" i="2"/>
  <c r="Q92" i="2"/>
  <c r="S91" i="2"/>
  <c r="Q90" i="2"/>
  <c r="S89" i="2"/>
  <c r="Q88" i="2"/>
  <c r="R83" i="2"/>
  <c r="R109" i="2"/>
  <c r="T108" i="2"/>
  <c r="R107" i="2"/>
  <c r="T106" i="2"/>
  <c r="R105" i="2"/>
  <c r="T104" i="2"/>
  <c r="R103" i="2"/>
  <c r="T102" i="2"/>
  <c r="R101" i="2"/>
  <c r="T100" i="2"/>
  <c r="R99" i="2"/>
  <c r="T98" i="2"/>
  <c r="R97" i="2"/>
  <c r="T96" i="2"/>
  <c r="R95" i="2"/>
  <c r="T94" i="2"/>
  <c r="R93" i="2"/>
  <c r="T92" i="2"/>
  <c r="R91" i="2"/>
  <c r="T90" i="2"/>
  <c r="R89" i="2"/>
  <c r="T88" i="2"/>
  <c r="T84" i="2"/>
  <c r="R86" i="2"/>
  <c r="Q79" i="2"/>
  <c r="S87" i="2"/>
  <c r="Q86" i="2"/>
  <c r="T85" i="2"/>
  <c r="S81" i="2"/>
  <c r="R84" i="2"/>
  <c r="R81" i="2"/>
  <c r="T80" i="2"/>
  <c r="R79" i="2"/>
  <c r="S83" i="2"/>
  <c r="Q80" i="2"/>
  <c r="T82" i="2"/>
  <c r="S85" i="2"/>
  <c r="R82" i="2"/>
  <c r="Q82" i="2"/>
  <c r="T81" i="2"/>
  <c r="S78" i="2"/>
  <c r="R75" i="2"/>
  <c r="T78" i="2"/>
  <c r="Q77" i="2"/>
  <c r="Q75" i="2"/>
  <c r="T76" i="2"/>
  <c r="S76" i="2"/>
  <c r="Q87" i="2"/>
  <c r="S86" i="2"/>
  <c r="Q85" i="2"/>
  <c r="S84" i="2"/>
  <c r="Q83" i="2"/>
  <c r="S82" i="2"/>
  <c r="Q81" i="2"/>
  <c r="S80" i="2"/>
  <c r="T79" i="2"/>
  <c r="R78" i="2"/>
  <c r="R77" i="2"/>
  <c r="T74" i="2"/>
  <c r="R73" i="2"/>
  <c r="S74" i="2"/>
  <c r="Q73" i="2"/>
  <c r="R72" i="2"/>
  <c r="T77" i="2"/>
  <c r="R76" i="2"/>
  <c r="T75" i="2"/>
  <c r="R74" i="2"/>
  <c r="T73" i="2"/>
  <c r="Q72" i="2"/>
  <c r="S79" i="2"/>
  <c r="Q78" i="2"/>
  <c r="S77" i="2"/>
  <c r="Q76" i="2"/>
  <c r="S75" i="2"/>
  <c r="Q74" i="2"/>
  <c r="S73" i="2"/>
  <c r="T71" i="2"/>
  <c r="R70" i="2"/>
  <c r="S68" i="2"/>
  <c r="S71" i="2"/>
  <c r="Q70" i="2"/>
  <c r="R69" i="2"/>
  <c r="Q67" i="2"/>
  <c r="T72" i="2"/>
  <c r="R71" i="2"/>
  <c r="T70" i="2"/>
  <c r="S72" i="2"/>
  <c r="Q71" i="2"/>
  <c r="S70" i="2"/>
  <c r="T69" i="2"/>
  <c r="S66" i="2"/>
  <c r="S69" i="2"/>
  <c r="T67" i="2"/>
  <c r="R66" i="2"/>
  <c r="Q4" i="2"/>
  <c r="Q69" i="2"/>
  <c r="R68" i="2"/>
  <c r="I60" i="2"/>
  <c r="G19" i="2"/>
  <c r="J60" i="2"/>
  <c r="K19" i="2"/>
  <c r="I19" i="2"/>
  <c r="F19" i="2"/>
  <c r="F60" i="2"/>
  <c r="G60" i="2"/>
  <c r="H19" i="2"/>
  <c r="H60" i="2"/>
  <c r="J19" i="2"/>
  <c r="L19" i="2"/>
  <c r="L60" i="2"/>
  <c r="K60" i="2"/>
  <c r="P53" i="2" l="1"/>
  <c r="M53" i="2"/>
  <c r="K53" i="2"/>
  <c r="N53" i="2"/>
  <c r="I53" i="2"/>
  <c r="O53" i="2"/>
  <c r="J53" i="2"/>
  <c r="H53" i="2"/>
  <c r="L53" i="2"/>
  <c r="E53" i="2"/>
  <c r="F53" i="2"/>
  <c r="H18" i="2"/>
  <c r="K18" i="2"/>
  <c r="I18" i="2"/>
  <c r="J18" i="2"/>
  <c r="G18" i="2"/>
  <c r="F18" i="2"/>
  <c r="M12" i="2"/>
  <c r="F12" i="2"/>
  <c r="N12" i="2"/>
  <c r="L12" i="2"/>
  <c r="J12" i="2"/>
  <c r="H12" i="2"/>
  <c r="O12" i="2"/>
  <c r="K12" i="2"/>
  <c r="I12" i="2"/>
  <c r="G12" i="2"/>
  <c r="E12" i="2"/>
  <c r="K5" i="2"/>
  <c r="H5" i="2"/>
  <c r="I5" i="2"/>
  <c r="G5" i="2"/>
  <c r="J5" i="2"/>
  <c r="F5" i="2"/>
  <c r="S53" i="2"/>
  <c r="T53" i="2"/>
  <c r="Q53" i="2"/>
  <c r="A54" i="2"/>
  <c r="P54" i="2" s="1"/>
  <c r="R53" i="2"/>
  <c r="T12" i="2"/>
  <c r="S12" i="2"/>
  <c r="A13" i="2"/>
  <c r="P13" i="2" s="1"/>
  <c r="Q12" i="2"/>
  <c r="R12" i="2"/>
  <c r="H54" i="2" l="1"/>
  <c r="I54" i="2"/>
  <c r="F54" i="2"/>
  <c r="K54" i="2"/>
  <c r="O54" i="2"/>
  <c r="G54" i="2"/>
  <c r="E54" i="2"/>
  <c r="J54" i="2"/>
  <c r="N54" i="2"/>
  <c r="M54" i="2"/>
  <c r="L54" i="2"/>
  <c r="E18" i="2"/>
  <c r="O13" i="2"/>
  <c r="K13" i="2"/>
  <c r="I13" i="2"/>
  <c r="G13" i="2"/>
  <c r="N13" i="2"/>
  <c r="L13" i="2"/>
  <c r="J13" i="2"/>
  <c r="H13" i="2"/>
  <c r="F13" i="2"/>
  <c r="E13" i="2"/>
  <c r="M13" i="2"/>
  <c r="E5" i="2"/>
  <c r="R54" i="2"/>
  <c r="S54" i="2"/>
  <c r="T54" i="2"/>
  <c r="Q54" i="2"/>
  <c r="A55" i="2"/>
  <c r="P55" i="2" s="1"/>
  <c r="Q13" i="2"/>
  <c r="T13" i="2"/>
  <c r="S13" i="2"/>
  <c r="R13" i="2"/>
  <c r="A14" i="2"/>
  <c r="P14" i="2" s="1"/>
  <c r="G55" i="2" l="1"/>
  <c r="N55" i="2"/>
  <c r="M55" i="2"/>
  <c r="L55" i="2"/>
  <c r="E55" i="2"/>
  <c r="J55" i="2"/>
  <c r="I55" i="2"/>
  <c r="H55" i="2"/>
  <c r="O55" i="2"/>
  <c r="K55" i="2"/>
  <c r="F55" i="2"/>
  <c r="F14" i="2"/>
  <c r="M14" i="2"/>
  <c r="O14" i="2"/>
  <c r="K14" i="2"/>
  <c r="I14" i="2"/>
  <c r="G14" i="2"/>
  <c r="N14" i="2"/>
  <c r="L14" i="2"/>
  <c r="J14" i="2"/>
  <c r="H14" i="2"/>
  <c r="E14" i="2"/>
  <c r="S55" i="2"/>
  <c r="Q55" i="2"/>
  <c r="R55" i="2"/>
  <c r="A56" i="2"/>
  <c r="P56" i="2" s="1"/>
  <c r="T55" i="2"/>
  <c r="R14" i="2"/>
  <c r="A15" i="2"/>
  <c r="P15" i="2" s="1"/>
  <c r="Q14" i="2"/>
  <c r="T14" i="2"/>
  <c r="S14" i="2"/>
  <c r="O56" i="2" l="1"/>
  <c r="I56" i="2"/>
  <c r="N56" i="2"/>
  <c r="L56" i="2"/>
  <c r="K56" i="2"/>
  <c r="J56" i="2"/>
  <c r="G56" i="2"/>
  <c r="F56" i="2"/>
  <c r="E56" i="2"/>
  <c r="M56" i="2"/>
  <c r="H56" i="2"/>
  <c r="N15" i="2"/>
  <c r="L15" i="2"/>
  <c r="J15" i="2"/>
  <c r="H15" i="2"/>
  <c r="O15" i="2"/>
  <c r="K15" i="2"/>
  <c r="I15" i="2"/>
  <c r="G15" i="2"/>
  <c r="F15" i="2"/>
  <c r="M15" i="2"/>
  <c r="E15" i="2"/>
  <c r="T56" i="2"/>
  <c r="Q56" i="2"/>
  <c r="A57" i="2"/>
  <c r="P57" i="2" s="1"/>
  <c r="R56" i="2"/>
  <c r="S56" i="2"/>
  <c r="A16" i="2"/>
  <c r="P16" i="2" s="1"/>
  <c r="Q15" i="2"/>
  <c r="T15" i="2"/>
  <c r="S15" i="2"/>
  <c r="R15" i="2"/>
  <c r="H57" i="2" l="1"/>
  <c r="J57" i="2"/>
  <c r="O57" i="2"/>
  <c r="I57" i="2"/>
  <c r="K57" i="2"/>
  <c r="M57" i="2"/>
  <c r="F57" i="2"/>
  <c r="E57" i="2"/>
  <c r="N57" i="2"/>
  <c r="L57" i="2"/>
  <c r="G57" i="2"/>
  <c r="M16" i="2"/>
  <c r="F16" i="2"/>
  <c r="N16" i="2"/>
  <c r="L16" i="2"/>
  <c r="J16" i="2"/>
  <c r="H16" i="2"/>
  <c r="O16" i="2"/>
  <c r="K16" i="2"/>
  <c r="I16" i="2"/>
  <c r="G16" i="2"/>
  <c r="E16" i="2"/>
  <c r="Q57" i="2"/>
  <c r="S57" i="2"/>
  <c r="T57" i="2"/>
  <c r="A58" i="2"/>
  <c r="P58" i="2" s="1"/>
  <c r="R57" i="2"/>
  <c r="A17" i="2"/>
  <c r="P17" i="2" s="1"/>
  <c r="T16" i="2"/>
  <c r="R16" i="2"/>
  <c r="S16" i="2"/>
  <c r="Q16" i="2"/>
  <c r="G58" i="2" l="1"/>
  <c r="E58" i="2"/>
  <c r="J58" i="2"/>
  <c r="F58" i="2"/>
  <c r="K58" i="2"/>
  <c r="N58" i="2"/>
  <c r="M58" i="2"/>
  <c r="L58" i="2"/>
  <c r="O58" i="2"/>
  <c r="H58" i="2"/>
  <c r="I58" i="2"/>
  <c r="O17" i="2"/>
  <c r="K17" i="2"/>
  <c r="I17" i="2"/>
  <c r="G17" i="2"/>
  <c r="N17" i="2"/>
  <c r="L17" i="2"/>
  <c r="J17" i="2"/>
  <c r="H17" i="2"/>
  <c r="F17" i="2"/>
  <c r="E17" i="2"/>
  <c r="M17" i="2"/>
  <c r="Q58" i="2"/>
  <c r="R58" i="2"/>
  <c r="S58" i="2"/>
  <c r="T58" i="2"/>
  <c r="S17" i="2"/>
  <c r="R17" i="2"/>
  <c r="Q17" i="2"/>
  <c r="T17" i="2"/>
  <c r="J59" i="2" l="1"/>
  <c r="F59" i="2"/>
  <c r="I59" i="2"/>
  <c r="G59" i="2"/>
  <c r="H59" i="2"/>
  <c r="K59" i="2"/>
  <c r="E59" i="2" l="1"/>
</calcChain>
</file>

<file path=xl/sharedStrings.xml><?xml version="1.0" encoding="utf-8"?>
<sst xmlns="http://schemas.openxmlformats.org/spreadsheetml/2006/main" count="9761" uniqueCount="1238">
  <si>
    <t>State</t>
  </si>
  <si>
    <t>Mode</t>
  </si>
  <si>
    <t>VOMS</t>
  </si>
  <si>
    <t>Elevated on Structure</t>
  </si>
  <si>
    <t>Elevated on Fill</t>
  </si>
  <si>
    <t>Total Miles</t>
  </si>
  <si>
    <t>Total Crossings</t>
  </si>
  <si>
    <t>AK</t>
  </si>
  <si>
    <t>AR</t>
  </si>
  <si>
    <t>DO</t>
  </si>
  <si>
    <t>SR</t>
  </si>
  <si>
    <t>AZ</t>
  </si>
  <si>
    <t>LR</t>
  </si>
  <si>
    <t>PT</t>
  </si>
  <si>
    <t>CA</t>
  </si>
  <si>
    <t>CR</t>
  </si>
  <si>
    <t>HR</t>
  </si>
  <si>
    <t>YR</t>
  </si>
  <si>
    <t>CC</t>
  </si>
  <si>
    <t>CO</t>
  </si>
  <si>
    <t>CT</t>
  </si>
  <si>
    <t>DC</t>
  </si>
  <si>
    <t>FL</t>
  </si>
  <si>
    <t>MG</t>
  </si>
  <si>
    <t>GA</t>
  </si>
  <si>
    <t>IL</t>
  </si>
  <si>
    <t>IN</t>
  </si>
  <si>
    <t>LA</t>
  </si>
  <si>
    <t>MA</t>
  </si>
  <si>
    <t>MD</t>
  </si>
  <si>
    <t>ME</t>
  </si>
  <si>
    <t>MI</t>
  </si>
  <si>
    <t>MN</t>
  </si>
  <si>
    <t>MO</t>
  </si>
  <si>
    <t>NC</t>
  </si>
  <si>
    <t>NJ</t>
  </si>
  <si>
    <t>NM</t>
  </si>
  <si>
    <t>NV</t>
  </si>
  <si>
    <t>NY</t>
  </si>
  <si>
    <t>OH</t>
  </si>
  <si>
    <t>OR</t>
  </si>
  <si>
    <t>PA</t>
  </si>
  <si>
    <t>IP</t>
  </si>
  <si>
    <t>PR</t>
  </si>
  <si>
    <t>TN</t>
  </si>
  <si>
    <t>TX</t>
  </si>
  <si>
    <t>UT</t>
  </si>
  <si>
    <t>VA</t>
  </si>
  <si>
    <t>WA</t>
  </si>
  <si>
    <t>WI</t>
  </si>
  <si>
    <t>WV</t>
  </si>
  <si>
    <t>National Totals</t>
  </si>
  <si>
    <t>City</t>
  </si>
  <si>
    <t>University</t>
  </si>
  <si>
    <t>Alaska Railroad - Directly Operated</t>
  </si>
  <si>
    <t>Cable Car - Directly Operated</t>
  </si>
  <si>
    <t>Commuter Rail - Directly Operated</t>
  </si>
  <si>
    <t>Commuter Rail - Purchased Transportation</t>
  </si>
  <si>
    <t>Heavy Rail - Directly Operated</t>
  </si>
  <si>
    <t>Heavy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</si>
  <si>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</si>
  <si>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</si>
  <si>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</si>
  <si>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</si>
  <si>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</si>
  <si>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Street Car Rail - Directly Operated</t>
  </si>
  <si>
    <t>Street Car Rail - Purchased Transportation</t>
  </si>
  <si>
    <t>Hybrid Rail - Purchased Transportation</t>
  </si>
  <si>
    <t>Reporter Type</t>
  </si>
  <si>
    <t>West Virginia University - Morgantown Personal Rapid Transit</t>
  </si>
  <si>
    <t>Primary UZA Population</t>
  </si>
  <si>
    <t>At Grade: Restricted Right-of-Way</t>
  </si>
  <si>
    <t>Open Cut</t>
  </si>
  <si>
    <t>Subway</t>
  </si>
  <si>
    <t>Miles of Track</t>
  </si>
  <si>
    <t>MB</t>
  </si>
  <si>
    <t>AL</t>
  </si>
  <si>
    <t>CB</t>
  </si>
  <si>
    <t>Foothill Transit</t>
  </si>
  <si>
    <t>RB</t>
  </si>
  <si>
    <t>Marin County Transit District</t>
  </si>
  <si>
    <t>TB</t>
  </si>
  <si>
    <t>Connecticut Department of Transportation- CTTransit Waterbury- NET</t>
  </si>
  <si>
    <t>Norwalk Transit District</t>
  </si>
  <si>
    <t>DE</t>
  </si>
  <si>
    <t>Martin County</t>
  </si>
  <si>
    <t>HI</t>
  </si>
  <si>
    <t>IA</t>
  </si>
  <si>
    <t>ID</t>
  </si>
  <si>
    <t>KS</t>
  </si>
  <si>
    <t>City of Lawrence</t>
  </si>
  <si>
    <t>KY</t>
  </si>
  <si>
    <t>Metropolitan Council</t>
  </si>
  <si>
    <t>MS</t>
  </si>
  <si>
    <t>MT</t>
  </si>
  <si>
    <t>ND</t>
  </si>
  <si>
    <t>NE</t>
  </si>
  <si>
    <t>NH</t>
  </si>
  <si>
    <t>Academy Lines, Inc.</t>
  </si>
  <si>
    <t>DeCamp Bus Lines</t>
  </si>
  <si>
    <t>Lakeland Bus Lines, Inc.</t>
  </si>
  <si>
    <t>Rockland Coaches, Inc.</t>
  </si>
  <si>
    <t>Hampton Jitney, Inc.</t>
  </si>
  <si>
    <t>Monroe Bus Corporation</t>
  </si>
  <si>
    <t>Monsey New Square Trails Corporation</t>
  </si>
  <si>
    <t>Private Transportation Corporation</t>
  </si>
  <si>
    <t>Laketran</t>
  </si>
  <si>
    <t>OK</t>
  </si>
  <si>
    <t>RI</t>
  </si>
  <si>
    <t>SC</t>
  </si>
  <si>
    <t>SD</t>
  </si>
  <si>
    <t>VT</t>
  </si>
  <si>
    <t>Kitsap Transit</t>
  </si>
  <si>
    <t>Link Transit</t>
  </si>
  <si>
    <t>Skagit Transit</t>
  </si>
  <si>
    <t>Permanent Busway</t>
  </si>
  <si>
    <t>Permanent HOV</t>
  </si>
  <si>
    <t>Part-Time Busway or HOV</t>
  </si>
  <si>
    <t>Miles of Roadway</t>
  </si>
  <si>
    <t>Total Roadway Miles</t>
  </si>
  <si>
    <t>Street Running</t>
  </si>
  <si>
    <t>San Francisco</t>
  </si>
  <si>
    <t>City, County or Local Government Unit or Department of Transportation</t>
  </si>
  <si>
    <t>Full Reporter</t>
  </si>
  <si>
    <t>Chicago</t>
  </si>
  <si>
    <t>Independent Public Agency or Authority of Transit Service</t>
  </si>
  <si>
    <t>Northern Indiana Commuter Transportation District</t>
  </si>
  <si>
    <t>Chesterton</t>
  </si>
  <si>
    <t>Metro-North Commuter Railroad Company, dba: MTA Metro-North Railroad</t>
  </si>
  <si>
    <t>New York</t>
  </si>
  <si>
    <t>Subsidiary Unit of a Transit Agency, Reporting Separately</t>
  </si>
  <si>
    <t>Southeastern Pennsylvania Transportation Authority</t>
  </si>
  <si>
    <t>Philadelphia</t>
  </si>
  <si>
    <t>MTA Long Island Rail Road</t>
  </si>
  <si>
    <t>Jamaica</t>
  </si>
  <si>
    <t>New Jersey Transit Corporation</t>
  </si>
  <si>
    <t>Newark</t>
  </si>
  <si>
    <t>Other Publicly-Owned or Privately Chartered Corporation</t>
  </si>
  <si>
    <t>Utah Transit Authority</t>
  </si>
  <si>
    <t>Salt Lake City</t>
  </si>
  <si>
    <t>MTA New York City Transit</t>
  </si>
  <si>
    <t>San Francisco Bay Area Rapid Transit District</t>
  </si>
  <si>
    <t>Oakland</t>
  </si>
  <si>
    <t>Port Authority Transit Corporation</t>
  </si>
  <si>
    <t>Lindenwold</t>
  </si>
  <si>
    <t>Chicago Transit Authority</t>
  </si>
  <si>
    <t>Staten Island</t>
  </si>
  <si>
    <t>Metropolitan Atlanta Rapid Transit Authority</t>
  </si>
  <si>
    <t>Atlanta</t>
  </si>
  <si>
    <t>Massachusetts Bay Transportation Authority</t>
  </si>
  <si>
    <t>Boston</t>
  </si>
  <si>
    <t>Washington Metropolitan Area Transit Authority</t>
  </si>
  <si>
    <t>Washington</t>
  </si>
  <si>
    <t>Port Authority Trans-Hudson Corporation</t>
  </si>
  <si>
    <t>Jersey City</t>
  </si>
  <si>
    <t>Miami</t>
  </si>
  <si>
    <t>Los Angeles</t>
  </si>
  <si>
    <t>The Greater Cleveland Regional Transit Authority</t>
  </si>
  <si>
    <t>Cleveland</t>
  </si>
  <si>
    <t>Maryland Transit Administration</t>
  </si>
  <si>
    <t>Baltimore</t>
  </si>
  <si>
    <t>State Government Unit or Department of Transportation</t>
  </si>
  <si>
    <t>Cambria County Transit Authority</t>
  </si>
  <si>
    <t>Johnstown</t>
  </si>
  <si>
    <t>Port Authority of Allegheny County</t>
  </si>
  <si>
    <t>Pittsburgh</t>
  </si>
  <si>
    <t>Chattanooga Area Regional Transportation Authority</t>
  </si>
  <si>
    <t>Chattanooga</t>
  </si>
  <si>
    <t>Virginia Railway Express</t>
  </si>
  <si>
    <t>Alexandria</t>
  </si>
  <si>
    <t>San Carlos</t>
  </si>
  <si>
    <t>Northern New England Passenger Rail Authority</t>
  </si>
  <si>
    <t>Portland</t>
  </si>
  <si>
    <t>Central Florida Commuter Rail</t>
  </si>
  <si>
    <t>Sanford</t>
  </si>
  <si>
    <t>South Florida Regional Transportation Authority</t>
  </si>
  <si>
    <t>Pompano Beach</t>
  </si>
  <si>
    <t>Connecticut Department of Transportation</t>
  </si>
  <si>
    <t>Newington</t>
  </si>
  <si>
    <t>Altamont Corridor Express</t>
  </si>
  <si>
    <t>Stockton</t>
  </si>
  <si>
    <t>Rio Metro Regional Transit District</t>
  </si>
  <si>
    <t>Albuquerque</t>
  </si>
  <si>
    <t>Pennsylvania Department of Transportation</t>
  </si>
  <si>
    <t>Harrisburg</t>
  </si>
  <si>
    <t>Regional Transportation Authority</t>
  </si>
  <si>
    <t>Nashville</t>
  </si>
  <si>
    <t>Seattle</t>
  </si>
  <si>
    <t>North County Transit District</t>
  </si>
  <si>
    <t>Oceanside</t>
  </si>
  <si>
    <t>Dallas Area Rapid Transit</t>
  </si>
  <si>
    <t>Dallas</t>
  </si>
  <si>
    <t>Minneapolis</t>
  </si>
  <si>
    <t>Alternativa de Transporte Integrado -ATI</t>
  </si>
  <si>
    <t>San Juan</t>
  </si>
  <si>
    <t>Tri-County Metropolitan Transportation District of Oregon</t>
  </si>
  <si>
    <t>St. Louis</t>
  </si>
  <si>
    <t>Niagara Frontier Transportation Authority</t>
  </si>
  <si>
    <t>Buffalo</t>
  </si>
  <si>
    <t>Houston</t>
  </si>
  <si>
    <t>Sacramento Regional Transit District</t>
  </si>
  <si>
    <t>Sacramento</t>
  </si>
  <si>
    <t>Santa Clara Valley Transportation Authority</t>
  </si>
  <si>
    <t>San Jose</t>
  </si>
  <si>
    <t>Charlotte</t>
  </si>
  <si>
    <t>San Diego Metropolitan Transit System</t>
  </si>
  <si>
    <t>San Diego</t>
  </si>
  <si>
    <t>Hampton</t>
  </si>
  <si>
    <t>Denver Regional Transportation District</t>
  </si>
  <si>
    <t>Denver</t>
  </si>
  <si>
    <t>Alaska Railroad Corporation</t>
  </si>
  <si>
    <t>Anchorage</t>
  </si>
  <si>
    <t>North Little Rock</t>
  </si>
  <si>
    <t>McKinney Avenue Transit Authority</t>
  </si>
  <si>
    <t>Private-Non-Profit Corporation</t>
  </si>
  <si>
    <t>Hillsborough Area Regional Transit Authority</t>
  </si>
  <si>
    <t>Tampa</t>
  </si>
  <si>
    <t>Memphis</t>
  </si>
  <si>
    <t>Kenosha</t>
  </si>
  <si>
    <t>Detroit Transportation Corporation</t>
  </si>
  <si>
    <t>Detroit</t>
  </si>
  <si>
    <t>Morgantown</t>
  </si>
  <si>
    <t>Jacksonville Transportation Authority</t>
  </si>
  <si>
    <t>Jacksonville</t>
  </si>
  <si>
    <t>Valley Metro Rail, Inc.</t>
  </si>
  <si>
    <t>Phoenix</t>
  </si>
  <si>
    <t>City of Portland</t>
  </si>
  <si>
    <t>New Orleans Regional Transit Authority</t>
  </si>
  <si>
    <t>New Orleans</t>
  </si>
  <si>
    <t>Denton County Transportation Authority</t>
  </si>
  <si>
    <t>Lewisville</t>
  </si>
  <si>
    <t>Austin</t>
  </si>
  <si>
    <t>Las Vegas</t>
  </si>
  <si>
    <t>Brooklyn</t>
  </si>
  <si>
    <t>Private-For-Profit Corporation</t>
  </si>
  <si>
    <t>City of Corvallis</t>
  </si>
  <si>
    <t>Corvallis</t>
  </si>
  <si>
    <t>County Commissioners of Charles County, MD</t>
  </si>
  <si>
    <t>City of Harrisonburg Department of Public Transportation</t>
  </si>
  <si>
    <t>Harrisonburg</t>
  </si>
  <si>
    <t>County of Lebanon Transit Authority</t>
  </si>
  <si>
    <t>Lebanon</t>
  </si>
  <si>
    <t>Loveland</t>
  </si>
  <si>
    <t>Blacksburg</t>
  </si>
  <si>
    <t>Naples</t>
  </si>
  <si>
    <t>MPO, COG or Other Planning Agency</t>
  </si>
  <si>
    <t>Auburn</t>
  </si>
  <si>
    <t>Gainesville</t>
  </si>
  <si>
    <t>Kings County Area Public Transit Agency</t>
  </si>
  <si>
    <t>Hanford</t>
  </si>
  <si>
    <t>The Tri-County Council for the Lower Eastern Shore of Maryland</t>
  </si>
  <si>
    <t>Salisbury</t>
  </si>
  <si>
    <t>City of Turlock</t>
  </si>
  <si>
    <t>Turlock</t>
  </si>
  <si>
    <t>City of Elk Grove</t>
  </si>
  <si>
    <t>Elk Grove</t>
  </si>
  <si>
    <t>San Luis Obispo Regional Transit Authority</t>
  </si>
  <si>
    <t>San Luis Obispo</t>
  </si>
  <si>
    <t>MTA Bus Company</t>
  </si>
  <si>
    <t>Butte County Association of Governments</t>
  </si>
  <si>
    <t>Chico</t>
  </si>
  <si>
    <t>Tavares</t>
  </si>
  <si>
    <t>Concho Valley Transit District</t>
  </si>
  <si>
    <t>San Angelo</t>
  </si>
  <si>
    <t>Sugar Land</t>
  </si>
  <si>
    <t>Anaheim Transportation Network</t>
  </si>
  <si>
    <t>Anaheim</t>
  </si>
  <si>
    <t>City of Petaluma</t>
  </si>
  <si>
    <t>Petaluma</t>
  </si>
  <si>
    <t>Redondo Beach</t>
  </si>
  <si>
    <t>Cache Valley Transit District</t>
  </si>
  <si>
    <t>Logan</t>
  </si>
  <si>
    <t>Weehawken</t>
  </si>
  <si>
    <t>MetroWest Regional Transit Authority</t>
  </si>
  <si>
    <t>Framingham</t>
  </si>
  <si>
    <t>Macatawa Area Express Transportation Authority</t>
  </si>
  <si>
    <t>Holland</t>
  </si>
  <si>
    <t>Conover</t>
  </si>
  <si>
    <t>Northern Arizona Intergovernmental Public Transportation Authority</t>
  </si>
  <si>
    <t>Flagstaff</t>
  </si>
  <si>
    <t>Piedmont Authority for Regional Transportation</t>
  </si>
  <si>
    <t>Greensboro</t>
  </si>
  <si>
    <t>Durham</t>
  </si>
  <si>
    <t>Plantation</t>
  </si>
  <si>
    <t>Athens</t>
  </si>
  <si>
    <t>Missoula</t>
  </si>
  <si>
    <t>Columbia</t>
  </si>
  <si>
    <t>STAR Transit</t>
  </si>
  <si>
    <t>Terrell</t>
  </si>
  <si>
    <t>Hoboken</t>
  </si>
  <si>
    <t>Lawrence</t>
  </si>
  <si>
    <t>Albany</t>
  </si>
  <si>
    <t>Stuart</t>
  </si>
  <si>
    <t>Transit Authority of Central Kentucky</t>
  </si>
  <si>
    <t>Elizabethtown</t>
  </si>
  <si>
    <t>Altoona</t>
  </si>
  <si>
    <t>Lodi</t>
  </si>
  <si>
    <t>New Brunswick</t>
  </si>
  <si>
    <t>Ann Arbor Area Transportation Authority</t>
  </si>
  <si>
    <t>Ann Arbor</t>
  </si>
  <si>
    <t>Antelope Valley Transit Authority</t>
  </si>
  <si>
    <t>Lancaster</t>
  </si>
  <si>
    <t>Asheville</t>
  </si>
  <si>
    <t>Augusta Richmond County Transit Department</t>
  </si>
  <si>
    <t>Augusta</t>
  </si>
  <si>
    <t>Bay Metropolitan Transit Authority</t>
  </si>
  <si>
    <t>Bay City</t>
  </si>
  <si>
    <t>Beaumont</t>
  </si>
  <si>
    <t>Beaver County Transit Authority</t>
  </si>
  <si>
    <t>Rochester</t>
  </si>
  <si>
    <t>Racine</t>
  </si>
  <si>
    <t>Ben Franklin Transit</t>
  </si>
  <si>
    <t>Richland</t>
  </si>
  <si>
    <t>Berkshire Regional Transit Authority</t>
  </si>
  <si>
    <t>Pittsfield</t>
  </si>
  <si>
    <t>Billings</t>
  </si>
  <si>
    <t>Birmingham-Jefferson County Transit Authority</t>
  </si>
  <si>
    <t>Birmingham</t>
  </si>
  <si>
    <t>Bloomington Public Transportation Corporation</t>
  </si>
  <si>
    <t>Bloomington</t>
  </si>
  <si>
    <t>Yuma County Intergovernmental Public Transportation Authority</t>
  </si>
  <si>
    <t>Yuma</t>
  </si>
  <si>
    <t>Bloomington-Normal Public Transit System</t>
  </si>
  <si>
    <t>Normal</t>
  </si>
  <si>
    <t>Blue Water Area Transportation Commission</t>
  </si>
  <si>
    <t>Port Huron</t>
  </si>
  <si>
    <t>Worcester</t>
  </si>
  <si>
    <t>Imperial County Transportation Commission</t>
  </si>
  <si>
    <t>El Centro</t>
  </si>
  <si>
    <t>Pottstown</t>
  </si>
  <si>
    <t>Brazos Transit District</t>
  </si>
  <si>
    <t>Bryan</t>
  </si>
  <si>
    <t>Waterbury</t>
  </si>
  <si>
    <t>Brockton Area Transit Authority</t>
  </si>
  <si>
    <t>Brockton</t>
  </si>
  <si>
    <t>Vestal</t>
  </si>
  <si>
    <t>River Bend Transit</t>
  </si>
  <si>
    <t>Davenport</t>
  </si>
  <si>
    <t>Syracuse</t>
  </si>
  <si>
    <t>Berlin</t>
  </si>
  <si>
    <t>Fort Pierce</t>
  </si>
  <si>
    <t>Private Provider Reporting on Behalf of a Public Entity</t>
  </si>
  <si>
    <t>Cape Cod Regional Transit Authority</t>
  </si>
  <si>
    <t>Hyannis</t>
  </si>
  <si>
    <t>Raleigh</t>
  </si>
  <si>
    <t>Garden City</t>
  </si>
  <si>
    <t>Capital Area Transportation Authority</t>
  </si>
  <si>
    <t>Lansing</t>
  </si>
  <si>
    <t>Capital District Transportation Authority</t>
  </si>
  <si>
    <t>Capital Area Transit System</t>
  </si>
  <si>
    <t>Baton Rouge</t>
  </si>
  <si>
    <t>Concord</t>
  </si>
  <si>
    <t>Central Florida Regional Transportation Authority</t>
  </si>
  <si>
    <t>Orlando</t>
  </si>
  <si>
    <t>Central Ohio Transit Authority</t>
  </si>
  <si>
    <t>Columbus</t>
  </si>
  <si>
    <t>Oklahoma City</t>
  </si>
  <si>
    <t>Centre Area Transportation Authority</t>
  </si>
  <si>
    <t>State College</t>
  </si>
  <si>
    <t>Champaign-Urbana Mass Transit District</t>
  </si>
  <si>
    <t>Urbana</t>
  </si>
  <si>
    <t>Chapel Hill</t>
  </si>
  <si>
    <t>Charleston Area Regional Transportation Authority</t>
  </si>
  <si>
    <t>Charleston</t>
  </si>
  <si>
    <t>Central Oregon Intergovernmental Council</t>
  </si>
  <si>
    <t>Bend</t>
  </si>
  <si>
    <t>Chatham Area Transit Authority</t>
  </si>
  <si>
    <t>Savannah</t>
  </si>
  <si>
    <t>Medina County Public Transit</t>
  </si>
  <si>
    <t>Medina</t>
  </si>
  <si>
    <t>Burlington</t>
  </si>
  <si>
    <t>Lubbock</t>
  </si>
  <si>
    <t>Solano County Transit</t>
  </si>
  <si>
    <t>Vallejo</t>
  </si>
  <si>
    <t>Springfield</t>
  </si>
  <si>
    <t>Honolulu</t>
  </si>
  <si>
    <t>Delaware County Transit Board</t>
  </si>
  <si>
    <t>Delaware</t>
  </si>
  <si>
    <t>Appleton</t>
  </si>
  <si>
    <t>Brownsville</t>
  </si>
  <si>
    <t>Commerce</t>
  </si>
  <si>
    <t>Fairfax</t>
  </si>
  <si>
    <t>San Rafael</t>
  </si>
  <si>
    <t>Fairfield</t>
  </si>
  <si>
    <t>Gardena</t>
  </si>
  <si>
    <t>Glendale</t>
  </si>
  <si>
    <t>Huntsville</t>
  </si>
  <si>
    <t>Jackson</t>
  </si>
  <si>
    <t>Wailuku</t>
  </si>
  <si>
    <t>City of Kokomo</t>
  </si>
  <si>
    <t>Kokomo</t>
  </si>
  <si>
    <t>Rides Mass Transit District</t>
  </si>
  <si>
    <t>Lafayette</t>
  </si>
  <si>
    <t>City of Long Beach</t>
  </si>
  <si>
    <t>Long Beach</t>
  </si>
  <si>
    <t>Moorhead</t>
  </si>
  <si>
    <t>Napa</t>
  </si>
  <si>
    <t>Rome</t>
  </si>
  <si>
    <t>City of San Luis Obispo</t>
  </si>
  <si>
    <t>City of Santa Rosa</t>
  </si>
  <si>
    <t>Santa Rosa</t>
  </si>
  <si>
    <t>Scottsdale</t>
  </si>
  <si>
    <t>Tallahassee</t>
  </si>
  <si>
    <t>Torrance</t>
  </si>
  <si>
    <t>Visalia</t>
  </si>
  <si>
    <t>Clark County Public Transportation Benefit Area Authority</t>
  </si>
  <si>
    <t>Vancouver</t>
  </si>
  <si>
    <t>Southampton</t>
  </si>
  <si>
    <t>Marietta</t>
  </si>
  <si>
    <t>Tulare</t>
  </si>
  <si>
    <t>Colorado Springs</t>
  </si>
  <si>
    <t>Ozark Regional Transit</t>
  </si>
  <si>
    <t>Springdale</t>
  </si>
  <si>
    <t>RiverCities Transit</t>
  </si>
  <si>
    <t>Longview</t>
  </si>
  <si>
    <t>Connecticut Department of Transportation - CTTRANSIT - Hartford Division</t>
  </si>
  <si>
    <t>Hartford</t>
  </si>
  <si>
    <t>Connecticut Department of Transportation - CTTRANSIT New Haven Division</t>
  </si>
  <si>
    <t>Connecticut Department of Transportation - CTTRANSIT Stamford Division</t>
  </si>
  <si>
    <t>Coralville</t>
  </si>
  <si>
    <t>Corpus Christi Regional Transportation Authority</t>
  </si>
  <si>
    <t>Corpus Christi</t>
  </si>
  <si>
    <t>County of Lackawanna Transit System</t>
  </si>
  <si>
    <t>Scranton</t>
  </si>
  <si>
    <t>South Daytona</t>
  </si>
  <si>
    <t>Culver City</t>
  </si>
  <si>
    <t>Connecticut Department of Transportation - CTTransit New Britain -Dattco.</t>
  </si>
  <si>
    <t>New Britain</t>
  </si>
  <si>
    <t>Montclair</t>
  </si>
  <si>
    <t>Decatur</t>
  </si>
  <si>
    <t>Delaware Transit Corporation</t>
  </si>
  <si>
    <t>Dover</t>
  </si>
  <si>
    <t>Des Moines Area Regional Transit Authority</t>
  </si>
  <si>
    <t>Des Moines</t>
  </si>
  <si>
    <t>Duluth Transit Authority</t>
  </si>
  <si>
    <t>Duluth</t>
  </si>
  <si>
    <t>Poughkeepsie</t>
  </si>
  <si>
    <t>The Eastern Contra Costa Transit Authority</t>
  </si>
  <si>
    <t>Antioch</t>
  </si>
  <si>
    <t>Eau Claire</t>
  </si>
  <si>
    <t>Erie Metropolitan Transit Authority</t>
  </si>
  <si>
    <t>Erie</t>
  </si>
  <si>
    <t>Everett</t>
  </si>
  <si>
    <t>Scotrun</t>
  </si>
  <si>
    <t>3R04-012</t>
  </si>
  <si>
    <t>Fargo</t>
  </si>
  <si>
    <t>Fayetteville</t>
  </si>
  <si>
    <t>Cedar Rapids</t>
  </si>
  <si>
    <t>West Covina</t>
  </si>
  <si>
    <t>Fort Wayne Public Transportation Corporation</t>
  </si>
  <si>
    <t>Fort Wayne</t>
  </si>
  <si>
    <t>Fort Worth</t>
  </si>
  <si>
    <t>Frederick</t>
  </si>
  <si>
    <t>Fresno</t>
  </si>
  <si>
    <t>Gary Public Transportation Corporation</t>
  </si>
  <si>
    <t>Gary</t>
  </si>
  <si>
    <t>Golden Empire Transit District</t>
  </si>
  <si>
    <t>Bakersfield</t>
  </si>
  <si>
    <t>Golden Gate Bridge, Highway and Transportation District</t>
  </si>
  <si>
    <t>Cities Area Transit</t>
  </si>
  <si>
    <t>Grand Forks</t>
  </si>
  <si>
    <t>Interurban Transit Partnership</t>
  </si>
  <si>
    <t>Grand Rapids</t>
  </si>
  <si>
    <t>Greater Attleboro-Taunton Regional Transit Authority</t>
  </si>
  <si>
    <t>Taunton</t>
  </si>
  <si>
    <t>Greater Bridgeport Transit Authority</t>
  </si>
  <si>
    <t>Bridgeport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</si>
  <si>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</si>
  <si>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</si>
  <si>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</si>
  <si>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</si>
  <si>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</si>
  <si>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</si>
  <si>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</si>
  <si>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</si>
  <si>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Greater Roanoke Transit Company</t>
  </si>
  <si>
    <t>Roanoke</t>
  </si>
  <si>
    <t>Green Bay</t>
  </si>
  <si>
    <t>Greenville Transit Authority</t>
  </si>
  <si>
    <t>Greenville</t>
  </si>
  <si>
    <t>Michiana Area Council of Governments</t>
  </si>
  <si>
    <t>South Bend</t>
  </si>
  <si>
    <t>Danbury</t>
  </si>
  <si>
    <t>Ellicott City</t>
  </si>
  <si>
    <t>Hudson Transit Lines, Inc.</t>
  </si>
  <si>
    <t>Mahwah</t>
  </si>
  <si>
    <t>Huntington Station</t>
  </si>
  <si>
    <t>Indian River County</t>
  </si>
  <si>
    <t>Vero Beach</t>
  </si>
  <si>
    <t>Indianapolis and Marion County Public Transportation</t>
  </si>
  <si>
    <t>Indianapolis</t>
  </si>
  <si>
    <t>Intercity Transit</t>
  </si>
  <si>
    <t>Olympia</t>
  </si>
  <si>
    <t>Iowa City</t>
  </si>
  <si>
    <t>Jackson Transit Authority</t>
  </si>
  <si>
    <t>Williamsburg Area Transit Authority</t>
  </si>
  <si>
    <t>Williamsburg</t>
  </si>
  <si>
    <t>Gretna</t>
  </si>
  <si>
    <t>Olathe</t>
  </si>
  <si>
    <t>Kalamazoo</t>
  </si>
  <si>
    <t>Kanawha Valley Regional Transportation Authority</t>
  </si>
  <si>
    <t>Kansas City Area Transportation Authority</t>
  </si>
  <si>
    <t>Kansas City</t>
  </si>
  <si>
    <t>Bremerton</t>
  </si>
  <si>
    <t>Knoxville</t>
  </si>
  <si>
    <t>Grand River</t>
  </si>
  <si>
    <t>La Crosse</t>
  </si>
  <si>
    <t>Lakeland</t>
  </si>
  <si>
    <t>Lane Transit District</t>
  </si>
  <si>
    <t>Eugene</t>
  </si>
  <si>
    <t>Laredo</t>
  </si>
  <si>
    <t>Fort Myers</t>
  </si>
  <si>
    <t>Lehigh and Northampton Transportation Authority</t>
  </si>
  <si>
    <t>Allentown</t>
  </si>
  <si>
    <t>Livermore / Amador Valley Transit Authority</t>
  </si>
  <si>
    <t>Livermore</t>
  </si>
  <si>
    <t>Long Beach Transit</t>
  </si>
  <si>
    <t>Leesburg</t>
  </si>
  <si>
    <t>Lowell Regional Transit Authority</t>
  </si>
  <si>
    <t>Lowell</t>
  </si>
  <si>
    <t>Luzerne County Transportation Authority</t>
  </si>
  <si>
    <t>Kingston</t>
  </si>
  <si>
    <t>Madison County Transit District</t>
  </si>
  <si>
    <t>Granite City</t>
  </si>
  <si>
    <t>Madison</t>
  </si>
  <si>
    <t>El Paso</t>
  </si>
  <si>
    <t>Flint</t>
  </si>
  <si>
    <t>Merced</t>
  </si>
  <si>
    <t>Merrimack Valley Regional Transit Authority</t>
  </si>
  <si>
    <t>Haverhill</t>
  </si>
  <si>
    <t>Akron</t>
  </si>
  <si>
    <t>Mobile</t>
  </si>
  <si>
    <t>Metropolitan Bus Authority</t>
  </si>
  <si>
    <t>St. Paul</t>
  </si>
  <si>
    <t>Evansville</t>
  </si>
  <si>
    <t>Metropolitan Transit Authority</t>
  </si>
  <si>
    <t>Metropolitan Tulsa Transit Authority</t>
  </si>
  <si>
    <t>Tulsa</t>
  </si>
  <si>
    <t>Greater Dayton Regional Transit Authority</t>
  </si>
  <si>
    <t>Dayton</t>
  </si>
  <si>
    <t>Mid Mon Valley Transit Authority</t>
  </si>
  <si>
    <t>Charleroi</t>
  </si>
  <si>
    <t>Milford Transit District</t>
  </si>
  <si>
    <t>Milford</t>
  </si>
  <si>
    <t>Milwaukee</t>
  </si>
  <si>
    <t>Gulfport</t>
  </si>
  <si>
    <t>Missoula Urban Transportation District</t>
  </si>
  <si>
    <t>Modesto</t>
  </si>
  <si>
    <t>Spring Valley</t>
  </si>
  <si>
    <t>Montachusett Regional Transit Authority</t>
  </si>
  <si>
    <t>Fitchburg</t>
  </si>
  <si>
    <t>Montebello</t>
  </si>
  <si>
    <t>Monterey-Salinas Transit</t>
  </si>
  <si>
    <t>Monterey</t>
  </si>
  <si>
    <t>Montgomery</t>
  </si>
  <si>
    <t>Muncie Indiana Transit System</t>
  </si>
  <si>
    <t>Muncie</t>
  </si>
  <si>
    <t>Salem</t>
  </si>
  <si>
    <t>Nashua</t>
  </si>
  <si>
    <t>New York City Department of Transportation</t>
  </si>
  <si>
    <t>Norwalk</t>
  </si>
  <si>
    <t>Omnitrans</t>
  </si>
  <si>
    <t>San Bernardino</t>
  </si>
  <si>
    <t>Ohio Valley Regional Transportation Authority</t>
  </si>
  <si>
    <t>Wheeling</t>
  </si>
  <si>
    <t>Elizabeth</t>
  </si>
  <si>
    <t>Orange County Transportation Authority</t>
  </si>
  <si>
    <t>Orange</t>
  </si>
  <si>
    <t>Orange-Newark-Elizabeth, Inc.</t>
  </si>
  <si>
    <t>Oshkosh</t>
  </si>
  <si>
    <t>Pace - Suburban Bus Division</t>
  </si>
  <si>
    <t>Arlington Heights</t>
  </si>
  <si>
    <t>West Palm Beach</t>
  </si>
  <si>
    <t>Port Richey</t>
  </si>
  <si>
    <t>Pierce County Transportation Benefit Area Authority</t>
  </si>
  <si>
    <t>Tacoma</t>
  </si>
  <si>
    <t>Pinellas Suncoast Transit Authority</t>
  </si>
  <si>
    <t>St. Petersburg</t>
  </si>
  <si>
    <t>Pioneer Valley Transit Authority</t>
  </si>
  <si>
    <t>Portage Area Regional Transportation Authority</t>
  </si>
  <si>
    <t>Kent</t>
  </si>
  <si>
    <t>Potomac and Rappahannock Transportation Commission</t>
  </si>
  <si>
    <t>Woodbridge</t>
  </si>
  <si>
    <t>Pueblo</t>
  </si>
  <si>
    <t>Carmel</t>
  </si>
  <si>
    <t>Redding Area Bus Authority</t>
  </si>
  <si>
    <t>Redding</t>
  </si>
  <si>
    <t>Regional Transportation Commission of Washoe County</t>
  </si>
  <si>
    <t>Reno</t>
  </si>
  <si>
    <t>Research Triangle Park</t>
  </si>
  <si>
    <t>Rhode Island Public Transit Authority</t>
  </si>
  <si>
    <t>Providence</t>
  </si>
  <si>
    <t>Rockville</t>
  </si>
  <si>
    <t>Riverside Transit Agency</t>
  </si>
  <si>
    <t>Riverside</t>
  </si>
  <si>
    <t>Rock Island County Metropolitan Mass Transit District</t>
  </si>
  <si>
    <t>Rockford Mass Transit District</t>
  </si>
  <si>
    <t>Rockford</t>
  </si>
  <si>
    <t>Rogue Valley Transportation District</t>
  </si>
  <si>
    <t>Medford</t>
  </si>
  <si>
    <t>San Mateo County Transit District</t>
  </si>
  <si>
    <t>Saginaw Transit Authority Regional Service</t>
  </si>
  <si>
    <t>Saginaw</t>
  </si>
  <si>
    <t>San Joaquin Regional Transit District</t>
  </si>
  <si>
    <t>Santa Barbara Metropolitan Transit District</t>
  </si>
  <si>
    <t>Santa Barbara</t>
  </si>
  <si>
    <t>Santa Clarita</t>
  </si>
  <si>
    <t>Santa Cruz Metropolitan Transit District</t>
  </si>
  <si>
    <t>Santa Cruz</t>
  </si>
  <si>
    <t>Santa Maria</t>
  </si>
  <si>
    <t>Santee Wateree Regional Transportation Authority</t>
  </si>
  <si>
    <t>Sumter</t>
  </si>
  <si>
    <t>Sarasota</t>
  </si>
  <si>
    <t>Shreveport</t>
  </si>
  <si>
    <t>Sioux City</t>
  </si>
  <si>
    <t>Su Tran LLC dba: Sioux Area Metro</t>
  </si>
  <si>
    <t>Sioux Falls</t>
  </si>
  <si>
    <t>Snohomish County Public Transportation Benefit Area Corporation</t>
  </si>
  <si>
    <t>South Bend Public Transportation Corporation</t>
  </si>
  <si>
    <t>Gold Coast Transit</t>
  </si>
  <si>
    <t>Oxnard</t>
  </si>
  <si>
    <t>Southeastern Regional Transit Authority</t>
  </si>
  <si>
    <t>New Bedford</t>
  </si>
  <si>
    <t>Cincinnati</t>
  </si>
  <si>
    <t>Cocoa</t>
  </si>
  <si>
    <t>Spokane Transit Authority</t>
  </si>
  <si>
    <t>Spokane</t>
  </si>
  <si>
    <t>St. Cloud</t>
  </si>
  <si>
    <t>Lincoln</t>
  </si>
  <si>
    <t>Stark Area Regional Transit Authority</t>
  </si>
  <si>
    <t>Canton</t>
  </si>
  <si>
    <t>Suburban Mobility Authority for Regional Transportation</t>
  </si>
  <si>
    <t>Suburban Transit Corporation</t>
  </si>
  <si>
    <t>Yaphank</t>
  </si>
  <si>
    <t>Ocala</t>
  </si>
  <si>
    <t>SunLine Transit Agency</t>
  </si>
  <si>
    <t>Thousand Palms</t>
  </si>
  <si>
    <t>Terre Haute</t>
  </si>
  <si>
    <t>The Gulf Coast Center</t>
  </si>
  <si>
    <t>Texas City</t>
  </si>
  <si>
    <t>The Tri-State Transit Authority</t>
  </si>
  <si>
    <t>Huntington</t>
  </si>
  <si>
    <t>Toledo Area Regional Transit Authority</t>
  </si>
  <si>
    <t>Toledo</t>
  </si>
  <si>
    <t>Tompkins Consolidated Area Transit</t>
  </si>
  <si>
    <t>Ithaca</t>
  </si>
  <si>
    <t>Topeka Metropolitan Transit Authority</t>
  </si>
  <si>
    <t>Topeka</t>
  </si>
  <si>
    <t>Bethlehem</t>
  </si>
  <si>
    <t>Fort Collins</t>
  </si>
  <si>
    <t>Lexington Transit Authority</t>
  </si>
  <si>
    <t>Lexington</t>
  </si>
  <si>
    <t>Transit Authority of Northern Kentucky</t>
  </si>
  <si>
    <t>Fort Wright</t>
  </si>
  <si>
    <t>Transit Authority of Omaha</t>
  </si>
  <si>
    <t>Omaha</t>
  </si>
  <si>
    <t>Transit Authority of River City</t>
  </si>
  <si>
    <t>Louisville</t>
  </si>
  <si>
    <t>Santa Fe</t>
  </si>
  <si>
    <t>Pomona</t>
  </si>
  <si>
    <t>Davis</t>
  </si>
  <si>
    <t>University of Iowa</t>
  </si>
  <si>
    <t>VIA Metropolitan Transit</t>
  </si>
  <si>
    <t>San Antonio</t>
  </si>
  <si>
    <t>Ventura</t>
  </si>
  <si>
    <t>Victor Valley Transit Authority</t>
  </si>
  <si>
    <t>Hesperia</t>
  </si>
  <si>
    <t>Waco</t>
  </si>
  <si>
    <t>Waukesha</t>
  </si>
  <si>
    <t>Western Contra Costa Transit Authority</t>
  </si>
  <si>
    <t>Pinole</t>
  </si>
  <si>
    <t>Western Reserve Transit Authority</t>
  </si>
  <si>
    <t>Youngstown</t>
  </si>
  <si>
    <t>Greensburg</t>
  </si>
  <si>
    <t>Whatcom Transportation Authority</t>
  </si>
  <si>
    <t>Bellingham</t>
  </si>
  <si>
    <t>Wichita</t>
  </si>
  <si>
    <t>Williamsport</t>
  </si>
  <si>
    <t>Wilmington</t>
  </si>
  <si>
    <t>Winston-Salem</t>
  </si>
  <si>
    <t>Worcester Regional Transit Authority</t>
  </si>
  <si>
    <t>Yakima</t>
  </si>
  <si>
    <t>Yolo County Transportation District</t>
  </si>
  <si>
    <t>Woodland</t>
  </si>
  <si>
    <t>York</t>
  </si>
  <si>
    <t>Yuba-Sutter Transit Authority</t>
  </si>
  <si>
    <t>Marysville</t>
  </si>
  <si>
    <t>Great Falls Transit District</t>
  </si>
  <si>
    <t>Great Falls</t>
  </si>
  <si>
    <t>Regional Transportation Commission of Southern Nevada</t>
  </si>
  <si>
    <t>Fort Walton Beach</t>
  </si>
  <si>
    <t>University of Michigan Parking and Transportation Services</t>
  </si>
  <si>
    <t>River Valley Metro Mass Transit District</t>
  </si>
  <si>
    <t>Bourbonnais</t>
  </si>
  <si>
    <t>West Bend</t>
  </si>
  <si>
    <t>Port Washington</t>
  </si>
  <si>
    <t>Laguna Beach</t>
  </si>
  <si>
    <t>Preston</t>
  </si>
  <si>
    <t>Santa Monica</t>
  </si>
  <si>
    <t>Arlington</t>
  </si>
  <si>
    <t>Hill Country Transit District</t>
  </si>
  <si>
    <t>San Saba</t>
  </si>
  <si>
    <t>Butler County Regional Transit Authority</t>
  </si>
  <si>
    <t>Hamilton</t>
  </si>
  <si>
    <t>Westwood</t>
  </si>
  <si>
    <t>Largo</t>
  </si>
  <si>
    <t>Ames</t>
  </si>
  <si>
    <t>Batavia</t>
  </si>
  <si>
    <t>Wenatchee</t>
  </si>
  <si>
    <t>Lawrenceville</t>
  </si>
  <si>
    <t>Adirondack Transit Lines, Inc,</t>
  </si>
  <si>
    <t>Hurley</t>
  </si>
  <si>
    <t>Lemont Furnace</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</si>
  <si>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</si>
  <si>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</si>
  <si>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</si>
  <si>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</si>
  <si>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</si>
  <si>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</si>
  <si>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</si>
  <si>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</si>
  <si>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</si>
  <si>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</si>
  <si>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</si>
  <si>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</si>
  <si>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</si>
  <si>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</si>
  <si>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</si>
  <si>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Agency VOMS</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</si>
  <si>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</si>
  <si>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</si>
  <si>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</si>
  <si>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</si>
  <si>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</si>
  <si>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</si>
  <si>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Mode VOMS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</si>
  <si>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</si>
  <si>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</si>
  <si>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</si>
  <si>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</si>
  <si>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</si>
  <si>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</si>
  <si>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</si>
  <si>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</si>
  <si>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</si>
  <si>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</si>
  <si>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</si>
  <si>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</si>
  <si>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</si>
  <si>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</si>
  <si>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</si>
  <si>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</si>
  <si>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</si>
  <si>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</si>
  <si>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</si>
  <si>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</si>
  <si>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</si>
  <si>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</si>
  <si>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</si>
  <si>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</si>
  <si>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</si>
  <si>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</si>
  <si>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</si>
  <si>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</si>
  <si>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</si>
  <si>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</si>
  <si>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</si>
  <si>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</si>
  <si>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</si>
  <si>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</si>
  <si>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</si>
  <si>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</si>
  <si>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</si>
  <si>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</si>
  <si>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</si>
  <si>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</si>
  <si>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</si>
  <si>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</si>
  <si>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</si>
  <si>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</si>
  <si>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</si>
  <si>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</si>
  <si>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</si>
  <si>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</si>
  <si>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</si>
  <si>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</si>
  <si>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</si>
  <si>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</si>
  <si>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</si>
  <si>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</si>
  <si>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</si>
  <si>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</si>
  <si>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</si>
  <si>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</si>
  <si>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</si>
  <si>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</si>
  <si>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</si>
  <si>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ONLY APPLIES TO: Full Reporters</t>
  </si>
  <si>
    <t>Miles of Track/Roadway</t>
  </si>
  <si>
    <t>Miles of track/roadway are measured without regard to whether or not traffic can flow in both directions. Multiple tracks/lanes in the same right-of-way are counted individually. All track is counted, including yard track and sidings.</t>
  </si>
  <si>
    <t>Any data questionable?</t>
  </si>
  <si>
    <t>Total Miles Questionable</t>
  </si>
  <si>
    <t>Include questionable data</t>
  </si>
  <si>
    <t>Exclude questionable data</t>
  </si>
  <si>
    <t>enter bins below</t>
  </si>
  <si>
    <t>By Mode/Type of Service</t>
  </si>
  <si>
    <t>Type</t>
  </si>
  <si>
    <t>Description</t>
  </si>
  <si>
    <t>Commuter Bus - Directly Operated</t>
  </si>
  <si>
    <t>Commuter Bus - Purchased Transportation</t>
  </si>
  <si>
    <t>Bus - Directly Operated</t>
  </si>
  <si>
    <t>Bus - Purchased Transportation</t>
  </si>
  <si>
    <t>Bus Rapid Transit - Directly Operated</t>
  </si>
  <si>
    <t>Bus Rapid Transit - Purchased Transportation</t>
  </si>
  <si>
    <t>Trolleybus - Directly Operated</t>
  </si>
  <si>
    <t>-</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</si>
  <si>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</si>
  <si>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</si>
  <si>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</si>
  <si>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</si>
  <si>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</si>
  <si>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</si>
  <si>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</si>
  <si>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</si>
  <si>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</si>
  <si>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</si>
  <si>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</si>
  <si>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</si>
  <si>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</si>
  <si>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</si>
  <si>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</si>
  <si>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</si>
  <si>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</si>
  <si>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</si>
  <si>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</si>
  <si>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</si>
  <si>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</si>
  <si>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</si>
  <si>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</si>
  <si>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</si>
  <si>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</si>
  <si>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</si>
  <si>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</si>
  <si>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</si>
  <si>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</si>
  <si>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</si>
  <si>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</si>
  <si>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</si>
  <si>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</si>
  <si>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</si>
  <si>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</si>
  <si>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</si>
  <si>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</si>
  <si>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</si>
  <si>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</si>
  <si>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</si>
  <si>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</si>
  <si>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</si>
  <si>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</si>
  <si>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</si>
  <si>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</si>
  <si>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</si>
  <si>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</si>
  <si>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</si>
  <si>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</si>
  <si>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</si>
  <si>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</si>
  <si>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</si>
  <si>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</si>
  <si>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</si>
  <si>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</si>
  <si>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</si>
  <si>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</si>
  <si>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</si>
  <si>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</si>
  <si>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</si>
  <si>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</si>
  <si>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Hide questionable data tags</t>
  </si>
  <si>
    <t>Show questionable data tags</t>
  </si>
  <si>
    <t>Column1</t>
  </si>
  <si>
    <t>To bring up the accessible control panel, press ctrl + a. Some screen reading functionality will not work while the sheet is protected. To unprotect the sheet press alt h o p and enter the password ntd.</t>
  </si>
  <si>
    <t>By Urbanized Area Size</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</si>
  <si>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</si>
  <si>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University of Minnesota Transit</t>
  </si>
  <si>
    <t>City of Plymouth</t>
  </si>
  <si>
    <t>SouthWest Transit</t>
  </si>
  <si>
    <t>Minnesota Valley Transit Authority</t>
  </si>
  <si>
    <t>Alameda-Contra Costa Transit District</t>
  </si>
  <si>
    <t>Cooperative Alliance for Seacoast Transportation</t>
  </si>
  <si>
    <t>Woods Hole, Martha's Vineyard and Nantucket Steamship Authority</t>
  </si>
  <si>
    <t>Woods Hole</t>
  </si>
  <si>
    <t>Somerville</t>
  </si>
  <si>
    <t>DDOT - Progressive Transportation Services Administration</t>
  </si>
  <si>
    <t>City of Fort Lauderdale</t>
  </si>
  <si>
    <t>Fort Lauderdale</t>
  </si>
  <si>
    <t>City of Maple Grove</t>
  </si>
  <si>
    <t>Maple Grove</t>
  </si>
  <si>
    <t>Eden Prairie</t>
  </si>
  <si>
    <t>Burnsville</t>
  </si>
  <si>
    <t>Lower Rio Grande Valley Development Council</t>
  </si>
  <si>
    <t>Weslaco</t>
  </si>
  <si>
    <t>The Woodlands Township</t>
  </si>
  <si>
    <t>The Woodlands</t>
  </si>
  <si>
    <t>Napa Valley Transportation Authority</t>
  </si>
  <si>
    <t>Legacy NTD ID</t>
  </si>
  <si>
    <t>NTD ID</t>
  </si>
  <si>
    <t>Annapolis</t>
  </si>
  <si>
    <t>3R03-018</t>
  </si>
  <si>
    <t>Tahoe Transportation District</t>
  </si>
  <si>
    <t>Zephyr Cove</t>
  </si>
  <si>
    <t>9R02-137</t>
  </si>
  <si>
    <t>City of Glendale</t>
  </si>
  <si>
    <t>El Dorado County Transit Authority</t>
  </si>
  <si>
    <t>Diamond Springs</t>
  </si>
  <si>
    <t>Western Maine Transportation Services, Inc.</t>
  </si>
  <si>
    <t>Cape Ann Transportation Authority</t>
  </si>
  <si>
    <t>Gloucester</t>
  </si>
  <si>
    <t>Clemson</t>
  </si>
  <si>
    <t>The Looper Group, Inc.</t>
  </si>
  <si>
    <t>Under</t>
  </si>
  <si>
    <t>Agency Voms</t>
  </si>
  <si>
    <t>Tangent - Revenue Service</t>
  </si>
  <si>
    <t>Curve - Revenue Service</t>
  </si>
  <si>
    <t>Total Revenue Service</t>
  </si>
  <si>
    <t>Revenue Track - No Capital Replacement Responsibility</t>
  </si>
  <si>
    <t>Non-Revenue Service</t>
  </si>
  <si>
    <t>Track Under Performance Restriction</t>
  </si>
  <si>
    <t>Number Of Elements:</t>
  </si>
  <si>
    <t>Single Turnout</t>
  </si>
  <si>
    <t>Grade Crossings</t>
  </si>
  <si>
    <t>Single Crossover</t>
  </si>
  <si>
    <t>Double Diamond Crossover</t>
  </si>
  <si>
    <t>Miles Of Roadway:</t>
  </si>
  <si>
    <t>Exclusive High-Intensity Busway</t>
  </si>
  <si>
    <t>Controlled Access High Intensity Busway</t>
  </si>
  <si>
    <t>City of Tucson</t>
  </si>
  <si>
    <t>Exclusive Fixed Guideway</t>
  </si>
  <si>
    <t>Type Of Service</t>
  </si>
  <si>
    <t>Mode Voms</t>
  </si>
  <si>
    <t>Exclusive High-Intensity Busway Questionable</t>
  </si>
  <si>
    <t>Controlled Access High Intensity Busway Questionable</t>
  </si>
  <si>
    <t>Central Pennsylvania Transportation Authority</t>
  </si>
  <si>
    <t>South Central Transit Authority</t>
  </si>
  <si>
    <t>Central County Transportation Authority</t>
  </si>
  <si>
    <t>Ride Connection, Inc.</t>
  </si>
  <si>
    <t>0R02-022</t>
  </si>
  <si>
    <t>Texas State University</t>
  </si>
  <si>
    <t>San Marcos</t>
  </si>
  <si>
    <t>La Plata</t>
  </si>
  <si>
    <t>Monroe</t>
  </si>
  <si>
    <t>Wilsonville</t>
  </si>
  <si>
    <t>Jackson County Mass Transit District</t>
  </si>
  <si>
    <t>Carbondale</t>
  </si>
  <si>
    <t>Exclusive Fixed Guideway Questionable</t>
  </si>
  <si>
    <t>Track Types:</t>
  </si>
  <si>
    <t>Revenue Service - No Capital Replacement Responsibility</t>
  </si>
  <si>
    <t>Half Grand Unions</t>
  </si>
  <si>
    <t>Units Of Allocation</t>
  </si>
  <si>
    <t>Pre 1940'S</t>
  </si>
  <si>
    <t>1940'S</t>
  </si>
  <si>
    <t>1950'S</t>
  </si>
  <si>
    <t>1960'S</t>
  </si>
  <si>
    <t>1970'S</t>
  </si>
  <si>
    <t>1980'S</t>
  </si>
  <si>
    <t>1990'S</t>
  </si>
  <si>
    <t>2000'S</t>
  </si>
  <si>
    <t>2010'S</t>
  </si>
  <si>
    <t>At-Grade/In-Street/Embedded</t>
  </si>
  <si>
    <t>Percent</t>
  </si>
  <si>
    <t>Linear Miles</t>
  </si>
  <si>
    <t>At-Grade/Ballast (including expressway)</t>
  </si>
  <si>
    <t>Track Miles</t>
  </si>
  <si>
    <t>Elevated/Concrete</t>
  </si>
  <si>
    <t>Elevated/Steel Viaduct or Bridge</t>
  </si>
  <si>
    <t>Elevated/Retained Fill</t>
  </si>
  <si>
    <t>Below-Grade/Cut-and-Cover Tunnel</t>
  </si>
  <si>
    <t>Guideway Element</t>
  </si>
  <si>
    <t>Tangent - Revenue Service Questionable</t>
  </si>
  <si>
    <t>Curve - Revenue Service Questionable</t>
  </si>
  <si>
    <t>Revenue Service - No Capital Replacement Responsibility Questionable</t>
  </si>
  <si>
    <t>Track Under Performance Restrictions Questionable</t>
  </si>
  <si>
    <t>Single Turnout Questionable</t>
  </si>
  <si>
    <t>Grade Crossings Questionable</t>
  </si>
  <si>
    <t>Single Crossover Questionable</t>
  </si>
  <si>
    <t>Double Diamond Crossover Questionable</t>
  </si>
  <si>
    <t>Half Grand Unions Questionable</t>
  </si>
  <si>
    <t>White Plains</t>
  </si>
  <si>
    <t>City of Madison</t>
  </si>
  <si>
    <t>Georgia State Road and Tollway Authority</t>
  </si>
  <si>
    <t>North Charleston</t>
  </si>
  <si>
    <t>Green Mountain Transit Authority</t>
  </si>
  <si>
    <t>County of Maui</t>
  </si>
  <si>
    <t>Valley Regional Transit</t>
  </si>
  <si>
    <t>Meridian</t>
  </si>
  <si>
    <t>Middlesex County</t>
  </si>
  <si>
    <t>Pensacola</t>
  </si>
  <si>
    <t>County of Howard</t>
  </si>
  <si>
    <t>Ventura County Transportation Commission</t>
  </si>
  <si>
    <t>North Carolina State University</t>
  </si>
  <si>
    <t>City of Pasadena</t>
  </si>
  <si>
    <t>Pasadena</t>
  </si>
  <si>
    <t>Southeast Area Transit District</t>
  </si>
  <si>
    <t>City of Baltimore</t>
  </si>
  <si>
    <t>W</t>
  </si>
  <si>
    <t>Sonoma-Marin Area Rail Transit District</t>
  </si>
  <si>
    <t>City of Milwaukee</t>
  </si>
  <si>
    <t>Pre 1940'S Questionable</t>
  </si>
  <si>
    <t>1940'S Questionable</t>
  </si>
  <si>
    <t>1950'S Questionable</t>
  </si>
  <si>
    <t>1960'S Questionable</t>
  </si>
  <si>
    <t>1970'S Questionable</t>
  </si>
  <si>
    <t>1980'S Questionable</t>
  </si>
  <si>
    <t>1990'S Questionable</t>
  </si>
  <si>
    <t>2000'S Questionable</t>
  </si>
  <si>
    <t>2010'S Questionable</t>
  </si>
  <si>
    <t>Tangen - Revenue Service Questionable</t>
  </si>
  <si>
    <t>Revenue Track - No Capital Replacement Responsibility Questionable</t>
  </si>
  <si>
    <t>Non-Revenue Service Questionable</t>
  </si>
  <si>
    <t>Track Under Performance Restriction Questionable</t>
  </si>
  <si>
    <t>Number of Elements</t>
  </si>
  <si>
    <t>Track Types</t>
  </si>
  <si>
    <t>Tangent- Revenue Service, Curve- Revenue Service, Total Revenue Service, Revenue Service- No Capital Replacement Responsibility, Track Under Performance Restriction</t>
  </si>
  <si>
    <t xml:space="preserve">Number of single turnouts inventoried by the transit agency.
</t>
  </si>
  <si>
    <t xml:space="preserve">Number of grade crossings inventoried by the transit agency.
</t>
  </si>
  <si>
    <t xml:space="preserve">Number of single crossovers inventoried by the transit agency.
</t>
  </si>
  <si>
    <t xml:space="preserve">Number of double diamond crossovers for inventoried by the transit agency.
</t>
  </si>
  <si>
    <t xml:space="preserve">Number of half grand unions inventoried by the transit agency.
</t>
  </si>
  <si>
    <t>Miles Of Roadway</t>
  </si>
  <si>
    <t>Exclusive Fixed Guideway, Exclusive High-Intensity Busway, Controlled Access High-Intensity Busway or HOV</t>
  </si>
  <si>
    <t>Expected Years of Service</t>
  </si>
  <si>
    <t>Controlled Access High Intensity Busway Or HOV</t>
  </si>
  <si>
    <t>Expected Years of Service represents the average number of service years for each element.</t>
  </si>
  <si>
    <t>Lane miles are reported by three distinct types of right-away which describes the public transit operation: Exclusive Fixed Guideway, Exclusive High-Intensity Busway, or  Controlled Access High Intensity Busway or HOV.</t>
  </si>
  <si>
    <t>Lane miles over which transit operates that may be exclusive to transit or function as HOV for a certain number of hours but are open to general traffic for some part of the week.</t>
  </si>
  <si>
    <t>Lane miles over which transit operates that are HOV lanes at all times, 24 hours per day, seven days per week or alternatively may be HOV lanes for a portion of the week and exclusive to transit for the remainder of the week.</t>
  </si>
  <si>
    <t>Lane miles over which public transit operates that are exclusive to other traffic at all times, 24 hours per day, seven days per week.</t>
  </si>
  <si>
    <t>Hybrid Rail - Directly Operated</t>
  </si>
  <si>
    <t>Single Turnouts</t>
  </si>
  <si>
    <t>Single Crossovers</t>
  </si>
  <si>
    <t>Double Diamond Crossovers</t>
  </si>
  <si>
    <t>Below-Grade/Bored or Blasted Tunnel</t>
  </si>
  <si>
    <t>Below-Grade/Retained Cut</t>
  </si>
  <si>
    <t>Below-Grade/Submerged Tube</t>
  </si>
  <si>
    <t>Metro Transit</t>
  </si>
  <si>
    <t>Metropolitan Transit Authority of Harris County, Texas</t>
  </si>
  <si>
    <t>Tucson   </t>
  </si>
  <si>
    <t>Los Angeles County Metropolitan Transportation Authority , dba: Metro</t>
  </si>
  <si>
    <t>King County Department of Metro Transit, dba: King County Metro</t>
  </si>
  <si>
    <t>County of Miami-Dade , dba: Transportation &amp; Public Work</t>
  </si>
  <si>
    <t>Northeast Illinois Regional Commuter Railroad Corporation, dba: Metra</t>
  </si>
  <si>
    <t>City and County of San Francisco, dba: San Francisco Municipal Transportation Agency</t>
  </si>
  <si>
    <t>Capital Metropolitan Transportation Authority, dba: Capital Metro</t>
  </si>
  <si>
    <t>Bi-State Development Agency of the Missouri-Illinois Metropolitan District, dba: d.b.a. (St. Louis) Metro</t>
  </si>
  <si>
    <t>City of Charlotte North Carolina, dba: Charlotte Area Transit System</t>
  </si>
  <si>
    <t>Transportation District Commission of Hampton Roads, dba: Hampton Roads Transit</t>
  </si>
  <si>
    <t>Central Puget Sound Regional Transit Authority, dba: Sound Transit</t>
  </si>
  <si>
    <t>Southwest Ohio Regional Transit Authority, dba: Metro / Access</t>
  </si>
  <si>
    <t>Southern California Regional Rail Authority, dba: Metrolink</t>
  </si>
  <si>
    <t>City of Memphis, dba: Memphis Area Transit Authority</t>
  </si>
  <si>
    <t>Peninsula Corridor Joint Powers Board, dba: Caltrain</t>
  </si>
  <si>
    <t>Central Arkansas Transit Authority, dba: Rock Region METRO</t>
  </si>
  <si>
    <t>City of Kenosha, dba: Kenosha Area Transit</t>
  </si>
  <si>
    <t>Staten Island Rapid Transit Operating Authority, dba:  MTA Staten Island Railway</t>
  </si>
  <si>
    <t>City of Seattle, dba: Seattle Center Monorail</t>
  </si>
  <si>
    <t>M-1 Rail, dba: QLINE Detroit</t>
  </si>
  <si>
    <t>Kansas City, City of Missouri, dba: Kansas City Streetcar</t>
  </si>
  <si>
    <t>City of Atlanta, dba: Atlanta Streetcar - Department of Public Works</t>
  </si>
  <si>
    <t>Loop Trolley Transportation Development District</t>
  </si>
  <si>
    <t>Reduced Asset Reporter</t>
  </si>
  <si>
    <t>Regional Public Transportation Authority, dba: Valley Metro</t>
  </si>
  <si>
    <t>City and County of Honolulu, dba: City &amp; County of Honolulu DTS</t>
  </si>
  <si>
    <t>City of Phoenix Public Transit Department , dba: Valley Metro</t>
  </si>
  <si>
    <t>Broward County Board of County Commissioners, dba: Broward County Transit Division</t>
  </si>
  <si>
    <t>Board of County Commissioners, Palm Beach County, dba: Palm Tran, Inc.</t>
  </si>
  <si>
    <t>Milwaukee County, dba: Milwaukee County Transit System</t>
  </si>
  <si>
    <t>City of Los Angeles, dba: City of Los Angeles Department of Transportation</t>
  </si>
  <si>
    <t>Westchester County, dba: The Bee-Line System</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</si>
  <si>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</si>
  <si>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</si>
  <si>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</si>
  <si>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</si>
  <si>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</si>
  <si>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</si>
  <si>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</si>
  <si>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Regional Transit Service - Monroe County, dba: RTS Monroe (MB) and RTS Access (DR)</t>
  </si>
  <si>
    <t>Fairfax County, VA, dba: Fairfax Connector Bus System</t>
  </si>
  <si>
    <t>Mass Transportation Authority</t>
  </si>
  <si>
    <t>Central New York Regional Transportation Authority, dba: New York Regional Transportation Authority</t>
  </si>
  <si>
    <t>METRO Regional Transit Authority</t>
  </si>
  <si>
    <t>City of El Paso, dba: Sun Metro</t>
  </si>
  <si>
    <t>City of Albuquerque Transit Department, dba: ABQRIDE</t>
  </si>
  <si>
    <t>City of Colorado Springs, dba: Mountain Metropolitan Transit</t>
  </si>
  <si>
    <t>City of Santa Monica, dba: Big Blue Bus</t>
  </si>
  <si>
    <t>Municipality of Anchorage, dba: Public Transportation</t>
  </si>
  <si>
    <t>City of Gainesville, FL, dba: Regional Transit System</t>
  </si>
  <si>
    <t>County of Volusia, dba: VOTRAN</t>
  </si>
  <si>
    <t>City of Fresno, dba: Fresno Area Express</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</si>
  <si>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</si>
  <si>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</si>
  <si>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</si>
  <si>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</si>
  <si>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Lee County, dba: Lee County Transit</t>
  </si>
  <si>
    <t>Prince George's County, Maryland, dba: Prince George's County Transit</t>
  </si>
  <si>
    <t>City of Montebello, dba: Montebello Bus Lines</t>
  </si>
  <si>
    <t>City of Alexandria</t>
  </si>
  <si>
    <t>Johnson County Kansas, dba: Johnson County Transit</t>
  </si>
  <si>
    <t>Cobb County, dba: CobbLinc</t>
  </si>
  <si>
    <t>City of Lubbock, dba: CITIBUS</t>
  </si>
  <si>
    <t>Town of Chapel Hill, dba: Chapel Hill Transit</t>
  </si>
  <si>
    <t>City of Durham, dba: GoDurham</t>
  </si>
  <si>
    <t>Loudoun County, dba: Loudoun County Transit</t>
  </si>
  <si>
    <t>City of Santa Clarita, dba: Santa Clarita Transit</t>
  </si>
  <si>
    <t>Sarasota County , dba: Sarasota County Area Transit</t>
  </si>
  <si>
    <t>Arlington County, Virginia, dba: Arlington Transit</t>
  </si>
  <si>
    <t>City of Greensboro , dba: Greensboro Transit Authority</t>
  </si>
  <si>
    <t>Ames Transit Agency, dba: CyRide</t>
  </si>
  <si>
    <t>Westmoreland County , dba: Westmoreland County Transit Authority</t>
  </si>
  <si>
    <t>Pasco County Board of County Commissioners, dba: Pasco County Public Transportation</t>
  </si>
  <si>
    <t>City of Torrance, dba: Torrance Transit System</t>
  </si>
  <si>
    <t>City of Tallahassee, dba: StarMetro</t>
  </si>
  <si>
    <t>City of Lincoln, dba: StarTran</t>
  </si>
  <si>
    <t>City of Knoxville, dba: Knoxville Area Transit</t>
  </si>
  <si>
    <t>Central Oklahoma Transportation and Parking Authority, dba: EMBARK</t>
  </si>
  <si>
    <t>Gwinnett County Board of Commissioners, dba: Gwinnett County Transit</t>
  </si>
  <si>
    <t>City of Appleton, dba: Valley Transit</t>
  </si>
  <si>
    <t>County of Rockland , dba: Public Transportation - Transport of Rockland</t>
  </si>
  <si>
    <t>Port Imperial Ferry Corporation, dba: NY Waterway</t>
  </si>
  <si>
    <t>Washington County Transportation Authority, dba: Freedom Transit</t>
  </si>
  <si>
    <t>Bergen County, dba: Bergen County Community Transportation</t>
  </si>
  <si>
    <t>City of Winston Salem, dba: Winston-Salem Transit Authority</t>
  </si>
  <si>
    <t>Ms Coast Transportation Authority, dba: Coast Transit Authority</t>
  </si>
  <si>
    <t>Somerset County, dba: Somerset County Transportation</t>
  </si>
  <si>
    <t>City of Wichita , dba: Wichita Transit</t>
  </si>
  <si>
    <t>County of Sonoma , dba: Sonoma County Transit</t>
  </si>
  <si>
    <t>Central Midlands Regional Transportation Authority, dba: The COMET</t>
  </si>
  <si>
    <t>Escambia County Board of County Commissioners, FL, dba: Escambia County Area Transit Authority</t>
  </si>
  <si>
    <t>Lakeland Area Mass Transit District</t>
  </si>
  <si>
    <t>City of Modesto , dba: Modesto Area Express</t>
  </si>
  <si>
    <t>Moline</t>
  </si>
  <si>
    <t>University of Georgia, dba: University of Georgia Transit System</t>
  </si>
  <si>
    <t>Springfield Mass Transit District, dba: Sangamon Mass Transit District</t>
  </si>
  <si>
    <t>City of Shreveport, dba: Shreveport Area Transit System</t>
  </si>
  <si>
    <t>City of Yakima, dba: Yakima Transit</t>
  </si>
  <si>
    <t>City of Rochester, Minnesota, dba: Rochester Public Transit</t>
  </si>
  <si>
    <t>City of Everett, dba: EVERETT TRANSIT SYSTEM</t>
  </si>
  <si>
    <t>St. Cloud Metropolitan Transit Commission, dba: Metro Bus</t>
  </si>
  <si>
    <t>Broome County, dba: Department of Transportation/BC Transit</t>
  </si>
  <si>
    <t>Trans-Bridge Lines, Inc.</t>
  </si>
  <si>
    <t>Transit Joint Powers Authority for Merced County, dba: Merced The Bus</t>
  </si>
  <si>
    <t>City of Fort Collins, dba: Transfort</t>
  </si>
  <si>
    <t>Laredo Transit Management, Inc., dba: El Metro</t>
  </si>
  <si>
    <t>City of Eau Claire, dba: Eau Claire Transit</t>
  </si>
  <si>
    <t>City of Gardena, dba: GTrans</t>
  </si>
  <si>
    <t>Dutchess County, dba: Dutchess County Public Transit</t>
  </si>
  <si>
    <t>Collier County, dba: Collier Area Transit</t>
  </si>
  <si>
    <t>Western Piedmont Regional Transit Authority , dba: dba: Greenway Public Transportation</t>
  </si>
  <si>
    <t>City of Culver City, dba: Culver City Municipal Bus Lines</t>
  </si>
  <si>
    <t>Town of Blacksburg, dba: Blacksburg Transit</t>
  </si>
  <si>
    <t>Jefferson Parish, dba: Jefferson Transit</t>
  </si>
  <si>
    <t>City of Mobile, dba: THE WAVE TRANSIT SYSTEM</t>
  </si>
  <si>
    <t>Cape Fear Public Transportation Authority, dba: Wave Transit</t>
  </si>
  <si>
    <t>Manatee County Board of County Commissioners, dba: Manatee County Area Transit</t>
  </si>
  <si>
    <t>Fort Bend County, Texas, dba: Fort Bend County Public Transportation</t>
  </si>
  <si>
    <t>Monroe County Transportation  Authority</t>
  </si>
  <si>
    <t>City of Arlington, dba: Handitran</t>
  </si>
  <si>
    <t>City of Fairfield, California, dba: Fairfield and Suisun Transit</t>
  </si>
  <si>
    <t>Board of  Clermont County Commissioners, dba: Clermont Transportation Connection</t>
  </si>
  <si>
    <t>Housatonic Area Regional Transit</t>
  </si>
  <si>
    <t>Okaloosa County Board of County Commissioners, dba: Emerald Coast Rider</t>
  </si>
  <si>
    <t>City of Waukesha , dba: Waukesha Metro Transit</t>
  </si>
  <si>
    <t>Anne Arundel County, dba: County Agency</t>
  </si>
  <si>
    <t>City of Fayetteville, dba: Fayetteville Area System of Transit</t>
  </si>
  <si>
    <t>City of Racine, Wisconsin, dba: RYDE</t>
  </si>
  <si>
    <t>City of Visalia  , dba: Visalia Transit</t>
  </si>
  <si>
    <t>City of Santa Fe, dba: Santa Fe Trails</t>
  </si>
  <si>
    <t>Lake County Board of County Commissioners, dba: LakeXpress</t>
  </si>
  <si>
    <t>County of Placer, dba: Placer County Department of Public Works</t>
  </si>
  <si>
    <t>City of Rome , dba: City of Rome Transit Department</t>
  </si>
  <si>
    <t>City of Columbia, dba: Go COMO</t>
  </si>
  <si>
    <t>City of Fargo, dba: Metropolitan Area Transit</t>
  </si>
  <si>
    <t>Metropolitan Evansville Transit System, dba: METS</t>
  </si>
  <si>
    <t>Frederick County, Maryland, dba: TransIT Services of Frederick County</t>
  </si>
  <si>
    <t>University of California, Davis, dba: Unitrans</t>
  </si>
  <si>
    <t>City of Cedar Rapids, dba: Cedar Rapids Transit</t>
  </si>
  <si>
    <t>City of Green Bay, dba: Green Bay Metro</t>
  </si>
  <si>
    <t>Altoona Metro Transit, dba: AMTRAN</t>
  </si>
  <si>
    <t>Council on Aging of St. Lucie, Inc., dba: Community Transit</t>
  </si>
  <si>
    <t>County of Washington, dba: Washington County Transit</t>
  </si>
  <si>
    <t>Ozaukee County , dba: Ozaukee County Transit Services</t>
  </si>
  <si>
    <t>City of Waco, dba: Waco Transit System, Inc.</t>
  </si>
  <si>
    <t>City of Huntsville, Alabama, dba: Department of Parking &amp; Public Transit</t>
  </si>
  <si>
    <t>Buncombe County, dba: Mountain Mobility</t>
  </si>
  <si>
    <t>City of Billings, dba: Metropolitan Transit System</t>
  </si>
  <si>
    <t>County of Fayette, dba: Fayette Area Coordinated Transportation</t>
  </si>
  <si>
    <t>City of Sioux City, dba: Sioux City Transit System</t>
  </si>
  <si>
    <t>City of La Crosse, dba: LaCrosse Municipal Transit Utility</t>
  </si>
  <si>
    <t>City of Brownsville , dba: Brownsville Metro</t>
  </si>
  <si>
    <t>City of Oshkosh, Wisconsin, dba: GO Transit</t>
  </si>
  <si>
    <t>City of Williamsport, dba: River Valley Transit</t>
  </si>
  <si>
    <t>City of Norwalk , dba: Norwalk Transit System</t>
  </si>
  <si>
    <t>City of Decatur, Il, dba: Decatur Public Transit System</t>
  </si>
  <si>
    <t>Central Indiana Regional Transportation Authority</t>
  </si>
  <si>
    <t>City of Montgomery, dba: The M (Montgomery Area Transit System)</t>
  </si>
  <si>
    <t>City of Santa Maria, dba: Santa Maria Area Transit</t>
  </si>
  <si>
    <t>County of Johnson, Iowa, dba: Johnson County SEATS</t>
  </si>
  <si>
    <t>Athens-Clarke County Unified Government, dba: Athens-Clarke County Transit Department</t>
  </si>
  <si>
    <t>Ulster County , dba: UCAT</t>
  </si>
  <si>
    <t>City of Jackson, MS, dba: Planning &amp; Development, Transit Services</t>
  </si>
  <si>
    <t>Lake Erie Transportation Commission, dba: Lake Erie Transit</t>
  </si>
  <si>
    <t>University of Kansas, dba: KU Parking &amp; Transit</t>
  </si>
  <si>
    <t>City of Laguna Beach, dba: Laguna Beach Transit</t>
  </si>
  <si>
    <t>City of Pueblo, dba: Pueblo Transit</t>
  </si>
  <si>
    <t>City of Springfield, dba: City Utilities of Springfield, MO</t>
  </si>
  <si>
    <t>Town of Huntington, dba: Huntington Area Rapid Transit</t>
  </si>
  <si>
    <t>City of Iowa City, dba: Iowa City Transit</t>
  </si>
  <si>
    <t>City of Clemson, dba: Clemson Area Transit</t>
  </si>
  <si>
    <t>Lafayette City-Parish Consolidated Government, dba: Lafayette Transit System</t>
  </si>
  <si>
    <t>City of Jackson Transportation Authority, dba: Jackson Area Transportation Authority</t>
  </si>
  <si>
    <t>City of Wilsonville, dba: South Metro Area Regional Transit</t>
  </si>
  <si>
    <t>City of Beaumont, dba: Beaumont Municipal Transit System</t>
  </si>
  <si>
    <t>Putnam County , dba: Putnam Area Rapid Transit</t>
  </si>
  <si>
    <t>City of Asheville, dba: ART (Asheville Redefines Transit)</t>
  </si>
  <si>
    <t>City of Albany , dba: Albany Transit System</t>
  </si>
  <si>
    <t>City of Nashua, dba: Nashua Transit System</t>
  </si>
  <si>
    <t>City of Scottsdale , dba: Scottsdale Trolley</t>
  </si>
  <si>
    <t>City of Redondo Beach, dba: Beach Cities Transit</t>
  </si>
  <si>
    <t>City of Commerce, dba: City of Commerce Municipal Buslines</t>
  </si>
  <si>
    <t>Connecticut Department of Transportation -CTTRANSIT New Britain</t>
  </si>
  <si>
    <t>City of Terre Haute , dba: Terre Haute Transit Utility</t>
  </si>
  <si>
    <t>City of Moorhead, dba: Metropolitan Area Transit</t>
  </si>
  <si>
    <t>City of Tulare, dba: Tulare Intermodal Express</t>
  </si>
  <si>
    <t>City of Loveland, Colorado, dba: City of Loveland Transit</t>
  </si>
  <si>
    <t>City of Fairfax, dba: CUE Bus</t>
  </si>
  <si>
    <t>City of Ocala, Florida, dba: SunTran</t>
  </si>
  <si>
    <t>City of Coralville, dba: Coralville Transit System</t>
  </si>
  <si>
    <t>Borough of Pottstown, dba: Pottstown Area Rapid Transit</t>
  </si>
  <si>
    <t>University of Montana, dba: UDASH</t>
  </si>
  <si>
    <t>Track miles are reported by distinct guideway elements, or structures and facilities over which transit service operates. These elements include roadway dedicated specifically to transit use, track, subway structures, tunnels, bridges, and propulsion power systems. Specifically, guideway elements are At-Grade/Ballast (including expressway), At-Grade/In-Street/Embedded, Elevated/Concrete, Elevated/Retained Fill, Elevated/Steel Viaduct or Bridge, Below-Grade/Cut-and-Cover Tunnel, Below-Grade/Retained Cut, Below-Grade/Bored or Blasted Tunnel, Below-Grade/Submerged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</si>
</sst>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5" formatCode="0000"/>
    <numFmt numFmtId="166" formatCode="00000"/>
    <numFmt numFmtId="167" formatCode="0000#"/>
    <numFmt numFmtId="168" formatCode="000#"/>
  </numFmts>
  <fonts count="17">
    <font>
      <sz val="10"/>
      <name val="Arial"/>
      <family val="2"/>
    </font>
    <font>
      <sz val="10"/>
      <name val="Arial"/>
      <family val="2"/>
    </font>
    <font>
      <b/>
      <sz val="8"/>
      <name val="Arial"/>
      <family val="2"/>
    </font>
    <font>
      <sz val="8"/>
      <name val="sansserif"/>
    </font>
    <font>
      <sz val="8"/>
      <name val="Arial"/>
      <family val="2"/>
    </font>
    <font>
      <b/>
      <sz val="10"/>
      <name val="Arial"/>
      <family val="2"/>
    </font>
    <font>
      <b/>
      <u/>
      <sz val="8"/>
      <name val="Arial"/>
      <family val="2"/>
    </font>
    <font>
      <sz val="8"/>
      <color theme="1"/>
      <name val="Arial"/>
      <family val="2"/>
    </font>
    <font>
      <b/>
      <u/>
      <sz val="8"/>
      <color theme="1"/>
      <name val="Arial"/>
      <family val="2"/>
    </font>
    <font>
      <b/>
      <i/>
      <sz val="9"/>
      <color rgb="FF000000"/>
      <name val="Arial"/>
      <family val="2"/>
    </font>
    <font>
      <sz val="10"/>
      <color theme="0"/>
      <name val="Arial"/>
      <family val="2"/>
    </font>
    <font>
      <b/>
      <sz val="8"/>
      <color theme="0"/>
      <name val="Arial"/>
      <family val="2"/>
    </font>
    <font>
      <sz val="8"/>
      <color theme="0"/>
      <name val="Arial"/>
      <family val="2"/>
    </font>
    <font>
      <sz val="8"/>
      <color theme="0" tint="-0.14999847407452621"/>
      <name val="Arial"/>
      <family val="2"/>
    </font>
    <font>
      <b/>
      <sz val="8"/>
      <color theme="1"/>
      <name val="Arial"/>
      <family val="2"/>
    </font>
    <font>
      <b/>
      <sz val="8"/>
      <color theme="1"/>
      <name val="sansserif"/>
    </font>
    <font>
      <sz val="10"/>
      <color theme="1"/>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6" tint="-0.499984740745262"/>
        <bgColor indexed="64"/>
      </patternFill>
    </fill>
    <fill>
      <patternFill patternType="solid">
        <fgColor theme="3" tint="-0.249977111117893"/>
        <bgColor indexed="64"/>
      </patternFill>
    </fill>
    <fill>
      <patternFill patternType="solid">
        <fgColor theme="0" tint="-0.34998626667073579"/>
        <bgColor indexed="64"/>
      </patternFill>
    </fill>
  </fills>
  <borders count="58">
    <border>
      <left/>
      <right/>
      <top/>
      <bottom/>
      <diagonal/>
    </border>
    <border>
      <left style="thin">
        <color auto="1"/>
      </left>
      <right/>
      <top/>
      <bottom/>
      <diagonal/>
    </border>
    <border>
      <left style="thin">
        <color auto="1"/>
      </left>
      <right/>
      <top style="thin">
        <color auto="1"/>
      </top>
      <bottom/>
      <diagonal/>
    </border>
    <border>
      <left/>
      <right/>
      <top/>
      <bottom style="thin">
        <color auto="1"/>
      </bottom>
      <diagonal/>
    </border>
    <border>
      <left/>
      <right/>
      <top style="thin">
        <color auto="1"/>
      </top>
      <bottom/>
      <diagonal/>
    </border>
    <border>
      <left/>
      <right/>
      <top/>
      <bottom style="medium">
        <color auto="1"/>
      </bottom>
      <diagonal/>
    </border>
    <border>
      <left style="medium">
        <color auto="1"/>
      </left>
      <right/>
      <top/>
      <bottom style="medium">
        <color auto="1"/>
      </bottom>
      <diagonal/>
    </border>
    <border>
      <left style="medium">
        <color auto="1"/>
      </left>
      <right/>
      <top/>
      <bottom/>
      <diagonal/>
    </border>
    <border>
      <left/>
      <right/>
      <top style="thin">
        <color auto="1"/>
      </top>
      <bottom style="thin">
        <color auto="1"/>
      </bottom>
      <diagonal/>
    </border>
    <border>
      <left style="medium">
        <color auto="1"/>
      </left>
      <right/>
      <top/>
      <bottom style="thin">
        <color auto="1"/>
      </bottom>
      <diagonal/>
    </border>
    <border>
      <left/>
      <right style="medium">
        <color auto="1"/>
      </right>
      <top/>
      <bottom style="medium">
        <color auto="1"/>
      </bottom>
      <diagonal/>
    </border>
    <border>
      <left/>
      <right style="thin">
        <color auto="1"/>
      </right>
      <top/>
      <bottom style="thin">
        <color auto="1"/>
      </bottom>
      <diagonal/>
    </border>
    <border>
      <left style="thick">
        <color auto="1"/>
      </left>
      <right/>
      <top/>
      <bottom/>
      <diagonal/>
    </border>
    <border>
      <left/>
      <right/>
      <top style="thick">
        <color auto="1"/>
      </top>
      <bottom/>
      <diagonal/>
    </border>
    <border>
      <left/>
      <right/>
      <top/>
      <bottom style="thick">
        <color auto="1"/>
      </bottom>
      <diagonal/>
    </border>
    <border>
      <left/>
      <right style="thick">
        <color auto="1"/>
      </right>
      <top/>
      <bottom style="thick">
        <color auto="1"/>
      </bottom>
      <diagonal/>
    </border>
    <border>
      <left/>
      <right style="thin">
        <color auto="1"/>
      </right>
      <top style="thick">
        <color auto="1"/>
      </top>
      <bottom/>
      <diagonal/>
    </border>
    <border>
      <left/>
      <right style="thin">
        <color auto="1"/>
      </right>
      <top/>
      <bottom/>
      <diagonal/>
    </border>
    <border>
      <left style="medium">
        <color auto="1"/>
      </left>
      <right/>
      <top style="thin">
        <color auto="1"/>
      </top>
      <bottom/>
      <diagonal/>
    </border>
    <border>
      <left style="thin">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top style="thin">
        <color theme="0" tint="-0.24994659260841701"/>
      </top>
      <bottom/>
      <diagonal/>
    </border>
    <border>
      <left style="medium">
        <color auto="1"/>
      </left>
      <right/>
      <top/>
      <bottom style="thin">
        <color theme="0" tint="-0.24994659260841701"/>
      </bottom>
      <diagonal/>
    </border>
    <border>
      <left style="thin">
        <color auto="1"/>
      </left>
      <right/>
      <top style="thick">
        <color auto="1"/>
      </top>
      <bottom/>
      <diagonal/>
    </border>
    <border>
      <left style="thin">
        <color auto="1"/>
      </left>
      <right/>
      <top style="thick">
        <color auto="1"/>
      </top>
      <bottom style="thin">
        <color auto="1"/>
      </bottom>
      <diagonal/>
    </border>
    <border>
      <left/>
      <right/>
      <top style="thick">
        <color auto="1"/>
      </top>
      <bottom style="thin">
        <color auto="1"/>
      </bottom>
      <diagonal/>
    </border>
    <border>
      <left style="medium">
        <color auto="1"/>
      </left>
      <right/>
      <top style="thin">
        <color theme="0" tint="-0.24994659260841701"/>
      </top>
      <bottom style="medium">
        <color auto="1"/>
      </bottom>
      <diagonal/>
    </border>
    <border>
      <left/>
      <right/>
      <top style="thin">
        <color theme="0" tint="-0.24994659260841701"/>
      </top>
      <bottom style="medium">
        <color auto="1"/>
      </bottom>
      <diagonal/>
    </border>
    <border>
      <left style="medium">
        <color auto="1"/>
      </left>
      <right style="thin">
        <color auto="1"/>
      </right>
      <top style="thick">
        <color auto="1"/>
      </top>
      <bottom/>
      <diagonal/>
    </border>
    <border>
      <left style="thin">
        <color auto="1"/>
      </left>
      <right/>
      <top/>
      <bottom style="thin">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top style="thin">
        <color auto="1"/>
      </top>
      <bottom style="thick">
        <color auto="1"/>
      </bottom>
      <diagonal/>
    </border>
    <border>
      <left/>
      <right style="thick">
        <color auto="1"/>
      </right>
      <top/>
      <bottom/>
      <diagonal/>
    </border>
    <border>
      <left/>
      <right style="thick">
        <color auto="1"/>
      </right>
      <top/>
      <bottom style="thin">
        <color auto="1"/>
      </bottom>
      <diagonal/>
    </border>
    <border>
      <left/>
      <right style="thick">
        <color auto="1"/>
      </right>
      <top style="thin">
        <color auto="1"/>
      </top>
      <bottom style="thick">
        <color auto="1"/>
      </bottom>
      <diagonal/>
    </border>
    <border>
      <left style="thin">
        <color auto="1"/>
      </left>
      <right/>
      <top style="thin">
        <color theme="4" tint="0.39997558519241921"/>
      </top>
      <bottom/>
      <diagonal/>
    </border>
    <border>
      <left style="thin">
        <color theme="4" tint="0.39997558519241921"/>
      </left>
      <right/>
      <top style="thin">
        <color theme="0" tint="-0.24994659260841701"/>
      </top>
      <bottom/>
      <diagonal/>
    </border>
    <border>
      <left style="thin">
        <color theme="0" tint="-0.24994659260841701"/>
      </left>
      <right/>
      <top style="thin">
        <color auto="1"/>
      </top>
      <bottom/>
      <diagonal/>
    </border>
    <border>
      <left style="thin">
        <color theme="0" tint="-0.24994659260841701"/>
      </left>
      <right/>
      <top style="thin">
        <color theme="0" tint="-0.24994659260841701"/>
      </top>
      <bottom/>
      <diagonal/>
    </border>
    <border>
      <left/>
      <right/>
      <top style="thin">
        <color theme="4" tint="0.39997558519241921"/>
      </top>
      <bottom/>
      <diagonal/>
    </border>
    <border>
      <left style="thin">
        <color theme="4" tint="0.39997558519241921"/>
      </left>
      <right/>
      <top style="thin">
        <color auto="1"/>
      </top>
      <bottom/>
      <diagonal/>
    </border>
    <border>
      <left style="thin">
        <color theme="0" tint="-0.24994659260841701"/>
      </left>
      <right/>
      <top style="thin">
        <color theme="0" tint="-0.24994659260841701"/>
      </top>
      <bottom style="thick">
        <color auto="1"/>
      </bottom>
      <diagonal/>
    </border>
    <border>
      <left style="thin">
        <color theme="1"/>
      </left>
      <right/>
      <top style="thin">
        <color auto="1"/>
      </top>
      <bottom/>
      <diagonal/>
    </border>
    <border>
      <left style="thin">
        <color theme="1"/>
      </left>
      <right/>
      <top style="thin">
        <color theme="0" tint="-0.24994659260841701"/>
      </top>
      <bottom/>
      <diagonal/>
    </border>
    <border>
      <left style="thin">
        <color theme="1"/>
      </left>
      <right/>
      <top style="thin">
        <color theme="0" tint="-0.24994659260841701"/>
      </top>
      <bottom style="thin">
        <color theme="1"/>
      </bottom>
      <diagonal/>
    </border>
    <border>
      <left/>
      <right/>
      <top style="thin">
        <color theme="0" tint="-0.24994659260841701"/>
      </top>
      <bottom style="thin">
        <color theme="1"/>
      </bottom>
      <diagonal/>
    </border>
    <border>
      <left style="thick">
        <color auto="1"/>
      </left>
      <right style="thin">
        <color auto="1"/>
      </right>
      <top style="thick">
        <color auto="1"/>
      </top>
      <bottom/>
      <diagonal/>
    </border>
    <border>
      <left style="medium">
        <color auto="1"/>
      </left>
      <right/>
      <top style="thin">
        <color theme="1"/>
      </top>
      <bottom/>
      <diagonal/>
    </border>
    <border>
      <left style="thin">
        <color auto="1"/>
      </left>
      <right/>
      <top style="thin">
        <color theme="1"/>
      </top>
      <bottom/>
      <diagonal/>
    </border>
    <border>
      <left/>
      <right/>
      <top style="thin">
        <color theme="1"/>
      </top>
      <bottom/>
      <diagonal/>
    </border>
    <border>
      <left style="thin">
        <color auto="1"/>
      </left>
      <right style="medium">
        <color auto="1"/>
      </right>
      <top style="thin">
        <color auto="1"/>
      </top>
      <bottom style="thin">
        <color auto="1"/>
      </bottom>
      <diagonal/>
    </border>
  </borders>
  <cellStyleXfs count="3">
    <xf numFmtId="0" fontId="0" fillId="0" borderId="0"/>
    <xf numFmtId="0" fontId="1" fillId="0" borderId="0"/>
    <xf numFmtId="43" fontId="1" fillId="0" borderId="0" applyFont="0" applyFill="0" applyBorder="0" applyAlignment="0" applyProtection="0"/>
  </cellStyleXfs>
  <cellXfs count="243">
    <xf numFmtId="0" fontId="0" fillId="0" borderId="0" xfId="0"/>
    <xf numFmtId="0" fontId="4" fillId="0" borderId="0" xfId="0" applyFont="1" applyFill="1"/>
    <xf numFmtId="0" fontId="4" fillId="0" borderId="0" xfId="0" applyFont="1" applyFill="1" applyAlignment="1"/>
    <xf numFmtId="0" fontId="4" fillId="0" borderId="0" xfId="0" applyFont="1" applyFill="1" applyBorder="1" applyAlignment="1">
      <alignment horizontal="left"/>
    </xf>
    <xf numFmtId="3" fontId="4" fillId="0" borderId="0" xfId="0" applyNumberFormat="1" applyFont="1" applyFill="1"/>
    <xf numFmtId="3" fontId="4" fillId="0" borderId="0" xfId="0" applyNumberFormat="1" applyFont="1"/>
    <xf numFmtId="164" fontId="4" fillId="0" borderId="0" xfId="0" applyNumberFormat="1" applyFont="1"/>
    <xf numFmtId="3" fontId="4" fillId="0" borderId="0" xfId="0" applyNumberFormat="1" applyFont="1" applyBorder="1"/>
    <xf numFmtId="164" fontId="4" fillId="0" borderId="0" xfId="0" applyNumberFormat="1" applyFont="1" applyBorder="1"/>
    <xf numFmtId="0" fontId="4" fillId="0" borderId="0" xfId="1" applyFont="1" applyFill="1"/>
    <xf numFmtId="0" fontId="4" fillId="0" borderId="0" xfId="1" applyFont="1"/>
    <xf numFmtId="3" fontId="4" fillId="0" borderId="0" xfId="1" applyNumberFormat="1" applyFont="1" applyAlignment="1">
      <alignment horizontal="right"/>
    </xf>
    <xf numFmtId="164" fontId="4" fillId="0" borderId="0" xfId="1" applyNumberFormat="1" applyFont="1"/>
    <xf numFmtId="0" fontId="4" fillId="0" borderId="0" xfId="1" applyFont="1" applyFill="1" applyAlignment="1"/>
    <xf numFmtId="0" fontId="4" fillId="0" borderId="0" xfId="1" applyFont="1" applyFill="1" applyAlignment="1">
      <alignment horizontal="center"/>
    </xf>
    <xf numFmtId="3" fontId="4" fillId="0" borderId="0" xfId="1" applyNumberFormat="1" applyFont="1" applyFill="1" applyAlignment="1">
      <alignment horizontal="right"/>
    </xf>
    <xf numFmtId="164" fontId="4" fillId="0" borderId="0" xfId="0" applyNumberFormat="1" applyFont="1" applyFill="1"/>
    <xf numFmtId="164" fontId="4" fillId="0" borderId="0" xfId="1" applyNumberFormat="1" applyFont="1" applyFill="1"/>
    <xf numFmtId="0" fontId="7" fillId="0" borderId="0" xfId="0" applyFont="1" applyAlignment="1">
      <alignment wrapText="1"/>
    </xf>
    <xf numFmtId="165" fontId="7" fillId="0" borderId="0" xfId="0" applyNumberFormat="1" applyFont="1" applyAlignment="1">
      <alignment wrapText="1"/>
    </xf>
    <xf numFmtId="166" fontId="7" fillId="0" borderId="0" xfId="0" applyNumberFormat="1" applyFont="1" applyAlignment="1">
      <alignment wrapText="1"/>
    </xf>
    <xf numFmtId="3" fontId="7" fillId="0" borderId="0" xfId="0" applyNumberFormat="1" applyFont="1" applyAlignment="1">
      <alignment wrapText="1"/>
    </xf>
    <xf numFmtId="3" fontId="4" fillId="0" borderId="0" xfId="0" applyNumberFormat="1" applyFont="1" applyFill="1" applyBorder="1" applyAlignment="1">
      <alignment horizontal="right" wrapText="1"/>
    </xf>
    <xf numFmtId="0" fontId="4" fillId="0" borderId="0" xfId="0" applyFont="1"/>
    <xf numFmtId="0" fontId="4" fillId="0" borderId="0" xfId="0" applyFont="1" applyBorder="1"/>
    <xf numFmtId="0" fontId="11" fillId="4" borderId="3" xfId="0" applyFont="1" applyFill="1" applyBorder="1" applyAlignment="1">
      <alignment horizontal="left" wrapText="1"/>
    </xf>
    <xf numFmtId="0" fontId="11" fillId="4" borderId="3" xfId="0" applyFont="1" applyFill="1" applyBorder="1" applyAlignment="1">
      <alignment wrapText="1"/>
    </xf>
    <xf numFmtId="0" fontId="12" fillId="4" borderId="3" xfId="0" applyFont="1" applyFill="1" applyBorder="1" applyAlignment="1">
      <alignment wrapText="1"/>
    </xf>
    <xf numFmtId="164" fontId="2" fillId="0" borderId="0" xfId="0" applyNumberFormat="1" applyFont="1"/>
    <xf numFmtId="3" fontId="4" fillId="0" borderId="0" xfId="0" applyNumberFormat="1" applyFont="1" applyFill="1" applyAlignment="1">
      <alignment horizontal="right"/>
    </xf>
    <xf numFmtId="0" fontId="4" fillId="0" borderId="0" xfId="0" applyFont="1" applyFill="1" applyAlignment="1">
      <alignment horizontal="left"/>
    </xf>
    <xf numFmtId="0" fontId="4" fillId="0" borderId="0" xfId="0" applyNumberFormat="1" applyFont="1" applyFill="1" applyBorder="1" applyAlignment="1">
      <alignment horizontal="left"/>
    </xf>
    <xf numFmtId="0" fontId="4" fillId="0" borderId="4" xfId="0" applyFont="1" applyFill="1" applyBorder="1" applyAlignment="1">
      <alignment horizontal="left"/>
    </xf>
    <xf numFmtId="0" fontId="11" fillId="4" borderId="3" xfId="1" applyFont="1" applyFill="1" applyBorder="1" applyAlignment="1">
      <alignment wrapText="1"/>
    </xf>
    <xf numFmtId="164" fontId="2" fillId="0" borderId="0" xfId="1" applyNumberFormat="1" applyFont="1"/>
    <xf numFmtId="0" fontId="2" fillId="0" borderId="0" xfId="1" applyFont="1" applyFill="1"/>
    <xf numFmtId="0" fontId="4" fillId="0" borderId="0" xfId="1" applyFont="1" applyAlignment="1">
      <alignment horizontal="left"/>
    </xf>
    <xf numFmtId="0" fontId="4" fillId="0" borderId="0" xfId="1" applyFont="1" applyFill="1" applyAlignment="1">
      <alignment horizontal="left"/>
    </xf>
    <xf numFmtId="0" fontId="11" fillId="4" borderId="0" xfId="0" applyFont="1" applyFill="1" applyBorder="1" applyAlignment="1">
      <alignment wrapText="1"/>
    </xf>
    <xf numFmtId="0" fontId="4" fillId="0" borderId="0" xfId="0" applyFont="1" applyBorder="1" applyAlignment="1">
      <alignment horizontal="left"/>
    </xf>
    <xf numFmtId="3" fontId="11" fillId="4" borderId="3" xfId="0" applyNumberFormat="1" applyFont="1" applyFill="1" applyBorder="1" applyAlignment="1">
      <alignment wrapText="1"/>
    </xf>
    <xf numFmtId="3" fontId="4" fillId="0" borderId="0" xfId="0" applyNumberFormat="1" applyFont="1" applyFill="1" applyBorder="1" applyAlignment="1">
      <alignment wrapText="1"/>
    </xf>
    <xf numFmtId="3" fontId="4" fillId="0" borderId="0" xfId="0" applyNumberFormat="1" applyFont="1" applyBorder="1" applyAlignment="1"/>
    <xf numFmtId="3" fontId="4" fillId="0" borderId="0" xfId="0" applyNumberFormat="1" applyFont="1" applyBorder="1" applyAlignment="1">
      <alignment horizontal="right"/>
    </xf>
    <xf numFmtId="0" fontId="10" fillId="4" borderId="0" xfId="0" applyFont="1" applyFill="1" applyBorder="1"/>
    <xf numFmtId="3" fontId="8" fillId="0" borderId="24" xfId="0" applyNumberFormat="1" applyFont="1" applyFill="1" applyBorder="1" applyAlignment="1" applyProtection="1">
      <alignment horizontal="center"/>
      <protection locked="0"/>
    </xf>
    <xf numFmtId="3" fontId="8" fillId="0" borderId="26" xfId="0" applyNumberFormat="1" applyFont="1" applyFill="1" applyBorder="1" applyAlignment="1" applyProtection="1">
      <alignment horizontal="center"/>
      <protection locked="0"/>
    </xf>
    <xf numFmtId="3" fontId="8" fillId="0" borderId="33" xfId="0" applyNumberFormat="1" applyFont="1" applyFill="1" applyBorder="1" applyAlignment="1" applyProtection="1">
      <alignment horizontal="center"/>
      <protection locked="0"/>
    </xf>
    <xf numFmtId="0" fontId="4" fillId="0" borderId="1" xfId="0" applyFont="1" applyFill="1" applyBorder="1" applyAlignment="1">
      <alignment horizontal="center" wrapText="1"/>
    </xf>
    <xf numFmtId="0" fontId="4" fillId="0" borderId="1" xfId="0" applyFont="1" applyBorder="1"/>
    <xf numFmtId="0" fontId="11" fillId="7" borderId="35" xfId="0" applyFont="1" applyFill="1" applyBorder="1" applyAlignment="1">
      <alignment wrapText="1"/>
    </xf>
    <xf numFmtId="0" fontId="11" fillId="4" borderId="3" xfId="0" applyFont="1" applyFill="1" applyBorder="1" applyAlignment="1"/>
    <xf numFmtId="0" fontId="11" fillId="6" borderId="3" xfId="0" applyFont="1" applyFill="1" applyBorder="1" applyAlignment="1">
      <alignment wrapText="1"/>
    </xf>
    <xf numFmtId="0" fontId="11" fillId="4" borderId="3" xfId="1" applyFont="1" applyFill="1" applyBorder="1" applyAlignment="1"/>
    <xf numFmtId="3" fontId="11" fillId="4" borderId="3" xfId="1" applyNumberFormat="1" applyFont="1" applyFill="1" applyBorder="1" applyAlignment="1">
      <alignment wrapText="1"/>
    </xf>
    <xf numFmtId="0" fontId="12" fillId="4" borderId="3" xfId="1" applyFont="1" applyFill="1" applyBorder="1" applyAlignment="1"/>
    <xf numFmtId="0" fontId="11" fillId="4" borderId="0" xfId="0" applyFont="1" applyFill="1" applyBorder="1" applyAlignment="1">
      <alignment horizontal="left" wrapText="1"/>
    </xf>
    <xf numFmtId="0" fontId="4" fillId="0" borderId="0" xfId="0" applyFont="1" applyFill="1" applyBorder="1" applyAlignment="1">
      <alignment horizontal="left" wrapText="1"/>
    </xf>
    <xf numFmtId="0" fontId="0" fillId="2" borderId="14" xfId="0" applyFill="1" applyBorder="1" applyProtection="1">
      <protection locked="0"/>
    </xf>
    <xf numFmtId="0" fontId="0" fillId="2" borderId="15" xfId="0" applyFill="1" applyBorder="1" applyProtection="1">
      <protection locked="0"/>
    </xf>
    <xf numFmtId="0" fontId="0" fillId="2" borderId="0" xfId="0" applyFill="1" applyProtection="1">
      <protection locked="0"/>
    </xf>
    <xf numFmtId="0" fontId="0" fillId="0" borderId="0" xfId="0" applyProtection="1">
      <protection locked="0"/>
    </xf>
    <xf numFmtId="0" fontId="4" fillId="2" borderId="36" xfId="0" applyFont="1" applyFill="1" applyBorder="1" applyProtection="1">
      <protection locked="0"/>
    </xf>
    <xf numFmtId="0" fontId="0" fillId="2" borderId="12" xfId="0" applyFill="1" applyBorder="1" applyProtection="1">
      <protection locked="0"/>
    </xf>
    <xf numFmtId="0" fontId="0" fillId="2" borderId="0" xfId="0" applyFill="1" applyBorder="1" applyProtection="1">
      <protection locked="0"/>
    </xf>
    <xf numFmtId="0" fontId="0" fillId="3" borderId="0" xfId="0" applyFill="1" applyBorder="1" applyProtection="1">
      <protection locked="0"/>
    </xf>
    <xf numFmtId="0" fontId="2" fillId="2" borderId="19" xfId="0" applyFont="1" applyFill="1" applyBorder="1" applyAlignment="1" applyProtection="1">
      <alignment horizontal="left"/>
      <protection locked="0"/>
    </xf>
    <xf numFmtId="0" fontId="0" fillId="2" borderId="20" xfId="0" applyFill="1" applyBorder="1" applyProtection="1">
      <protection locked="0"/>
    </xf>
    <xf numFmtId="0" fontId="0" fillId="2" borderId="21" xfId="0" applyFill="1" applyBorder="1" applyProtection="1">
      <protection locked="0"/>
    </xf>
    <xf numFmtId="0" fontId="5" fillId="3" borderId="7" xfId="0" applyFont="1" applyFill="1" applyBorder="1" applyAlignment="1" applyProtection="1">
      <protection locked="0"/>
    </xf>
    <xf numFmtId="0" fontId="5" fillId="3" borderId="0" xfId="0" applyFont="1" applyFill="1" applyBorder="1" applyAlignment="1" applyProtection="1">
      <protection locked="0"/>
    </xf>
    <xf numFmtId="0" fontId="5" fillId="0" borderId="0" xfId="0" applyFont="1" applyBorder="1" applyAlignment="1" applyProtection="1">
      <protection locked="0"/>
    </xf>
    <xf numFmtId="0" fontId="6" fillId="0" borderId="22" xfId="0" applyFont="1" applyFill="1" applyBorder="1" applyAlignment="1" applyProtection="1">
      <alignment horizontal="center" wrapText="1"/>
      <protection locked="0"/>
    </xf>
    <xf numFmtId="0" fontId="3" fillId="0" borderId="6" xfId="0" applyFont="1" applyFill="1" applyBorder="1" applyAlignment="1" applyProtection="1">
      <alignment horizontal="center" vertical="top" wrapText="1"/>
      <protection locked="0"/>
    </xf>
    <xf numFmtId="0" fontId="3" fillId="0" borderId="5" xfId="0" applyFont="1" applyFill="1" applyBorder="1" applyAlignment="1" applyProtection="1">
      <alignment horizontal="center" vertical="top" wrapText="1"/>
      <protection locked="0"/>
    </xf>
    <xf numFmtId="0" fontId="4" fillId="0" borderId="10" xfId="0" applyFont="1" applyFill="1" applyBorder="1" applyAlignment="1" applyProtection="1">
      <alignment horizontal="left" wrapText="1"/>
      <protection locked="0"/>
    </xf>
    <xf numFmtId="0" fontId="4" fillId="2" borderId="7" xfId="0" applyFont="1" applyFill="1" applyBorder="1" applyProtection="1">
      <protection locked="0"/>
    </xf>
    <xf numFmtId="3" fontId="7" fillId="2" borderId="0" xfId="0" applyNumberFormat="1" applyFont="1" applyFill="1" applyBorder="1" applyProtection="1">
      <protection locked="0"/>
    </xf>
    <xf numFmtId="0" fontId="4" fillId="2" borderId="0" xfId="0" applyFont="1" applyFill="1" applyBorder="1" applyProtection="1">
      <protection locked="0"/>
    </xf>
    <xf numFmtId="3" fontId="4" fillId="2" borderId="0" xfId="2" applyNumberFormat="1" applyFont="1" applyFill="1" applyBorder="1" applyProtection="1">
      <protection locked="0"/>
    </xf>
    <xf numFmtId="164" fontId="4" fillId="2" borderId="0" xfId="0" applyNumberFormat="1" applyFont="1" applyFill="1" applyBorder="1" applyProtection="1">
      <protection locked="0"/>
    </xf>
    <xf numFmtId="0" fontId="4" fillId="2" borderId="0" xfId="0" applyFont="1" applyFill="1" applyProtection="1">
      <protection locked="0"/>
    </xf>
    <xf numFmtId="0" fontId="4" fillId="2" borderId="12" xfId="0" applyFont="1" applyFill="1" applyBorder="1" applyProtection="1">
      <protection locked="0"/>
    </xf>
    <xf numFmtId="0" fontId="4" fillId="0" borderId="0" xfId="0" applyFont="1" applyFill="1" applyProtection="1">
      <protection locked="0"/>
    </xf>
    <xf numFmtId="0" fontId="5" fillId="2" borderId="20" xfId="0" applyFont="1" applyFill="1" applyBorder="1" applyAlignment="1" applyProtection="1">
      <alignment wrapText="1"/>
      <protection locked="0"/>
    </xf>
    <xf numFmtId="0" fontId="2" fillId="2" borderId="16" xfId="0" applyFont="1" applyFill="1" applyBorder="1" applyAlignment="1" applyProtection="1">
      <alignment horizontal="left"/>
      <protection locked="0"/>
    </xf>
    <xf numFmtId="0" fontId="5" fillId="2" borderId="13" xfId="0" applyFont="1" applyFill="1" applyBorder="1" applyAlignment="1" applyProtection="1">
      <alignment wrapText="1"/>
      <protection locked="0"/>
    </xf>
    <xf numFmtId="0" fontId="5" fillId="2" borderId="29" xfId="0" applyFont="1" applyFill="1" applyBorder="1" applyAlignment="1" applyProtection="1">
      <alignment wrapText="1"/>
      <protection locked="0"/>
    </xf>
    <xf numFmtId="0" fontId="2" fillId="3" borderId="13" xfId="0" applyFont="1" applyFill="1" applyBorder="1" applyAlignment="1" applyProtection="1">
      <alignment horizontal="left"/>
      <protection locked="0"/>
    </xf>
    <xf numFmtId="0" fontId="5" fillId="3" borderId="13" xfId="0" applyFont="1" applyFill="1" applyBorder="1" applyAlignment="1" applyProtection="1">
      <alignment wrapText="1"/>
      <protection locked="0"/>
    </xf>
    <xf numFmtId="0" fontId="5" fillId="0" borderId="13" xfId="0" applyFont="1" applyFill="1" applyBorder="1" applyAlignment="1" applyProtection="1">
      <alignment wrapText="1"/>
      <protection locked="0"/>
    </xf>
    <xf numFmtId="0" fontId="3" fillId="2" borderId="20" xfId="0" applyFont="1" applyFill="1" applyBorder="1" applyAlignment="1" applyProtection="1">
      <alignment horizontal="center" vertical="top" wrapText="1"/>
      <protection locked="0"/>
    </xf>
    <xf numFmtId="0" fontId="4" fillId="2" borderId="20" xfId="0" applyFont="1" applyFill="1" applyBorder="1" applyAlignment="1" applyProtection="1">
      <alignment horizontal="left" wrapText="1"/>
      <protection locked="0"/>
    </xf>
    <xf numFmtId="3" fontId="4" fillId="2" borderId="20" xfId="0" applyNumberFormat="1" applyFont="1" applyFill="1" applyBorder="1" applyProtection="1">
      <protection locked="0"/>
    </xf>
    <xf numFmtId="164" fontId="4" fillId="2" borderId="20" xfId="0" applyNumberFormat="1" applyFont="1" applyFill="1" applyBorder="1" applyProtection="1">
      <protection locked="0"/>
    </xf>
    <xf numFmtId="0" fontId="3" fillId="3" borderId="7" xfId="0" applyFont="1" applyFill="1" applyBorder="1" applyAlignment="1" applyProtection="1">
      <alignment horizontal="center" vertical="top" wrapText="1"/>
      <protection locked="0"/>
    </xf>
    <xf numFmtId="0" fontId="3" fillId="3" borderId="0" xfId="0" applyFont="1" applyFill="1" applyBorder="1" applyAlignment="1" applyProtection="1">
      <alignment horizontal="center" vertical="top" wrapText="1"/>
      <protection locked="0"/>
    </xf>
    <xf numFmtId="0" fontId="3" fillId="2" borderId="34" xfId="0" applyFont="1" applyFill="1" applyBorder="1" applyAlignment="1" applyProtection="1">
      <alignment horizontal="center" vertical="top" wrapText="1"/>
      <protection locked="0"/>
    </xf>
    <xf numFmtId="0" fontId="4" fillId="2" borderId="13" xfId="0" applyFont="1" applyFill="1" applyBorder="1" applyAlignment="1" applyProtection="1">
      <alignment horizontal="left" wrapText="1"/>
      <protection locked="0"/>
    </xf>
    <xf numFmtId="0" fontId="0" fillId="3" borderId="0" xfId="0" applyFill="1" applyProtection="1">
      <protection locked="0"/>
    </xf>
    <xf numFmtId="0" fontId="0" fillId="2" borderId="13" xfId="0" applyFill="1" applyBorder="1" applyProtection="1">
      <protection locked="0"/>
    </xf>
    <xf numFmtId="0" fontId="7" fillId="3" borderId="23" xfId="0" applyFont="1" applyFill="1" applyBorder="1" applyProtection="1"/>
    <xf numFmtId="3" fontId="7" fillId="3" borderId="24" xfId="0" applyNumberFormat="1" applyFont="1" applyFill="1" applyBorder="1" applyProtection="1"/>
    <xf numFmtId="0" fontId="7" fillId="3" borderId="24" xfId="0" applyFont="1" applyFill="1" applyBorder="1" applyAlignment="1" applyProtection="1">
      <alignment horizontal="center"/>
    </xf>
    <xf numFmtId="0" fontId="7" fillId="3" borderId="25" xfId="0" applyFont="1" applyFill="1" applyBorder="1" applyProtection="1"/>
    <xf numFmtId="3" fontId="7" fillId="3" borderId="26" xfId="0" applyNumberFormat="1" applyFont="1" applyFill="1" applyBorder="1" applyProtection="1"/>
    <xf numFmtId="0" fontId="7" fillId="3" borderId="26" xfId="0" applyFont="1" applyFill="1" applyBorder="1" applyAlignment="1" applyProtection="1">
      <alignment horizontal="center"/>
    </xf>
    <xf numFmtId="0" fontId="7" fillId="3" borderId="32" xfId="0" applyFont="1" applyFill="1" applyBorder="1" applyProtection="1"/>
    <xf numFmtId="3" fontId="7" fillId="3" borderId="33" xfId="0" applyNumberFormat="1" applyFont="1" applyFill="1" applyBorder="1" applyProtection="1"/>
    <xf numFmtId="0" fontId="7" fillId="3" borderId="33" xfId="0" applyFont="1" applyFill="1" applyBorder="1" applyAlignment="1" applyProtection="1">
      <alignment horizontal="center"/>
    </xf>
    <xf numFmtId="0" fontId="11" fillId="4" borderId="3" xfId="1" applyFont="1" applyFill="1" applyBorder="1" applyAlignment="1">
      <alignment horizontal="left" wrapText="1"/>
    </xf>
    <xf numFmtId="0" fontId="4" fillId="0" borderId="0" xfId="1" applyFont="1" applyAlignment="1">
      <alignment horizontal="left" wrapText="1"/>
    </xf>
    <xf numFmtId="0" fontId="4" fillId="0" borderId="0" xfId="1" applyFont="1" applyFill="1" applyAlignment="1">
      <alignment horizontal="left" wrapText="1"/>
    </xf>
    <xf numFmtId="164" fontId="2" fillId="0" borderId="0" xfId="0" applyNumberFormat="1" applyFont="1" applyBorder="1"/>
    <xf numFmtId="0" fontId="2" fillId="2" borderId="1" xfId="0" applyFont="1" applyFill="1" applyBorder="1" applyAlignment="1" applyProtection="1">
      <alignment horizontal="center" wrapText="1"/>
      <protection locked="0"/>
    </xf>
    <xf numFmtId="0" fontId="2" fillId="2" borderId="0" xfId="0" applyFont="1" applyFill="1" applyBorder="1" applyAlignment="1" applyProtection="1">
      <alignment horizontal="center" wrapText="1"/>
      <protection locked="0"/>
    </xf>
    <xf numFmtId="0" fontId="2" fillId="2" borderId="0" xfId="0" applyFont="1" applyFill="1" applyBorder="1" applyAlignment="1" applyProtection="1">
      <alignment horizontal="left"/>
      <protection locked="0"/>
    </xf>
    <xf numFmtId="0" fontId="0" fillId="2" borderId="1" xfId="0" applyFill="1" applyBorder="1" applyProtection="1">
      <protection locked="0"/>
    </xf>
    <xf numFmtId="0" fontId="4" fillId="2" borderId="0" xfId="0" applyFont="1" applyFill="1" applyBorder="1" applyAlignment="1" applyProtection="1">
      <alignment horizontal="center"/>
      <protection locked="0"/>
    </xf>
    <xf numFmtId="0" fontId="4" fillId="2" borderId="0" xfId="0" applyFont="1" applyFill="1" applyBorder="1" applyAlignment="1" applyProtection="1">
      <protection locked="0"/>
    </xf>
    <xf numFmtId="0" fontId="5" fillId="2" borderId="14" xfId="0" applyFont="1" applyFill="1" applyBorder="1" applyAlignment="1" applyProtection="1">
      <protection locked="0"/>
    </xf>
    <xf numFmtId="0" fontId="2" fillId="2" borderId="37" xfId="0" applyFont="1" applyFill="1" applyBorder="1" applyAlignment="1" applyProtection="1">
      <alignment horizontal="left"/>
      <protection locked="0"/>
    </xf>
    <xf numFmtId="0" fontId="7" fillId="3" borderId="7" xfId="0" applyFont="1" applyFill="1" applyBorder="1" applyProtection="1"/>
    <xf numFmtId="3" fontId="7" fillId="3" borderId="0" xfId="0" applyNumberFormat="1" applyFont="1" applyFill="1" applyBorder="1" applyProtection="1"/>
    <xf numFmtId="0" fontId="7" fillId="3" borderId="0" xfId="0" applyFont="1" applyFill="1" applyBorder="1" applyAlignment="1" applyProtection="1">
      <alignment horizontal="center"/>
    </xf>
    <xf numFmtId="3" fontId="8" fillId="0" borderId="0" xfId="0" applyNumberFormat="1" applyFont="1" applyFill="1" applyBorder="1" applyAlignment="1" applyProtection="1">
      <alignment horizontal="center"/>
      <protection locked="0"/>
    </xf>
    <xf numFmtId="3" fontId="4" fillId="5" borderId="0" xfId="0" applyNumberFormat="1" applyFont="1" applyFill="1" applyBorder="1" applyProtection="1"/>
    <xf numFmtId="164" fontId="4" fillId="5" borderId="0" xfId="0" applyNumberFormat="1" applyFont="1" applyFill="1" applyBorder="1" applyProtection="1"/>
    <xf numFmtId="164" fontId="4" fillId="5" borderId="39" xfId="0" applyNumberFormat="1" applyFont="1" applyFill="1" applyBorder="1" applyProtection="1"/>
    <xf numFmtId="3" fontId="4" fillId="5" borderId="3" xfId="0" applyNumberFormat="1" applyFont="1" applyFill="1" applyBorder="1" applyProtection="1">
      <protection locked="0"/>
    </xf>
    <xf numFmtId="164" fontId="13" fillId="5" borderId="3" xfId="0" applyNumberFormat="1" applyFont="1" applyFill="1" applyBorder="1" applyProtection="1">
      <protection locked="0"/>
    </xf>
    <xf numFmtId="164" fontId="4" fillId="5" borderId="3" xfId="0" applyNumberFormat="1" applyFont="1" applyFill="1" applyBorder="1" applyProtection="1">
      <protection locked="0"/>
    </xf>
    <xf numFmtId="0" fontId="0" fillId="5" borderId="3" xfId="0" applyFill="1" applyBorder="1" applyProtection="1">
      <protection locked="0"/>
    </xf>
    <xf numFmtId="0" fontId="0" fillId="5" borderId="40" xfId="0" applyFill="1" applyBorder="1" applyProtection="1">
      <protection locked="0"/>
    </xf>
    <xf numFmtId="0" fontId="5" fillId="2" borderId="14" xfId="0" applyFont="1" applyFill="1" applyBorder="1" applyAlignment="1" applyProtection="1">
      <alignment wrapText="1"/>
      <protection locked="0"/>
    </xf>
    <xf numFmtId="0" fontId="3" fillId="2" borderId="29" xfId="0" applyFont="1" applyFill="1" applyBorder="1" applyAlignment="1" applyProtection="1">
      <alignment horizontal="center" vertical="top" wrapText="1"/>
      <protection locked="0"/>
    </xf>
    <xf numFmtId="0" fontId="3" fillId="2" borderId="13" xfId="0" applyFont="1" applyFill="1" applyBorder="1" applyAlignment="1" applyProtection="1">
      <alignment horizontal="center" vertical="top" wrapText="1"/>
      <protection locked="0"/>
    </xf>
    <xf numFmtId="0" fontId="4" fillId="2" borderId="13" xfId="0" applyFont="1" applyFill="1" applyBorder="1" applyAlignment="1" applyProtection="1">
      <alignment horizontal="left"/>
      <protection locked="0"/>
    </xf>
    <xf numFmtId="0" fontId="7" fillId="3" borderId="6" xfId="0" applyFont="1" applyFill="1" applyBorder="1" applyProtection="1"/>
    <xf numFmtId="3" fontId="7" fillId="3" borderId="5" xfId="0" applyNumberFormat="1" applyFont="1" applyFill="1" applyBorder="1" applyProtection="1"/>
    <xf numFmtId="0" fontId="7" fillId="3" borderId="5" xfId="0" applyFont="1" applyFill="1" applyBorder="1" applyAlignment="1" applyProtection="1">
      <alignment horizontal="center"/>
    </xf>
    <xf numFmtId="3" fontId="8" fillId="0" borderId="5" xfId="0" applyNumberFormat="1" applyFont="1" applyFill="1" applyBorder="1" applyAlignment="1" applyProtection="1">
      <alignment horizontal="center"/>
      <protection locked="0"/>
    </xf>
    <xf numFmtId="3" fontId="4" fillId="3" borderId="0" xfId="0" applyNumberFormat="1" applyFont="1" applyFill="1" applyBorder="1" applyProtection="1"/>
    <xf numFmtId="164" fontId="4" fillId="3" borderId="0" xfId="0" applyNumberFormat="1" applyFont="1" applyFill="1" applyBorder="1" applyProtection="1"/>
    <xf numFmtId="164" fontId="4" fillId="3" borderId="39" xfId="0" applyNumberFormat="1" applyFont="1" applyFill="1" applyBorder="1" applyProtection="1"/>
    <xf numFmtId="3" fontId="4" fillId="3" borderId="3" xfId="0" applyNumberFormat="1" applyFont="1" applyFill="1" applyBorder="1" applyProtection="1">
      <protection locked="0"/>
    </xf>
    <xf numFmtId="164" fontId="13" fillId="3" borderId="3" xfId="0" applyNumberFormat="1" applyFont="1" applyFill="1" applyBorder="1" applyProtection="1">
      <protection locked="0"/>
    </xf>
    <xf numFmtId="164" fontId="4" fillId="3" borderId="3" xfId="0" applyNumberFormat="1" applyFont="1" applyFill="1" applyBorder="1" applyProtection="1">
      <protection locked="0"/>
    </xf>
    <xf numFmtId="0" fontId="0" fillId="3" borderId="3" xfId="0" applyFill="1" applyBorder="1" applyProtection="1">
      <protection locked="0"/>
    </xf>
    <xf numFmtId="0" fontId="0" fillId="3" borderId="40" xfId="0" applyFill="1" applyBorder="1" applyProtection="1">
      <protection locked="0"/>
    </xf>
    <xf numFmtId="0" fontId="12" fillId="2" borderId="0" xfId="0" applyNumberFormat="1" applyFont="1" applyFill="1" applyBorder="1" applyProtection="1">
      <protection locked="0"/>
    </xf>
    <xf numFmtId="3" fontId="12" fillId="2" borderId="0" xfId="0" applyNumberFormat="1" applyFont="1" applyFill="1" applyBorder="1" applyAlignment="1" applyProtection="1">
      <protection locked="0"/>
    </xf>
    <xf numFmtId="0" fontId="13" fillId="3" borderId="0" xfId="0" applyNumberFormat="1" applyFont="1" applyFill="1" applyBorder="1" applyProtection="1">
      <protection locked="0"/>
    </xf>
    <xf numFmtId="3" fontId="13" fillId="3" borderId="0" xfId="0" applyNumberFormat="1" applyFont="1" applyFill="1" applyBorder="1" applyAlignment="1" applyProtection="1">
      <protection locked="0"/>
    </xf>
    <xf numFmtId="0" fontId="11" fillId="2" borderId="8" xfId="0" applyFont="1" applyFill="1" applyBorder="1" applyAlignment="1" applyProtection="1">
      <alignment horizontal="center" wrapText="1"/>
      <protection locked="0"/>
    </xf>
    <xf numFmtId="0" fontId="11" fillId="2" borderId="38" xfId="0" applyFont="1" applyFill="1" applyBorder="1" applyAlignment="1" applyProtection="1">
      <alignment horizontal="center" wrapText="1"/>
      <protection locked="0"/>
    </xf>
    <xf numFmtId="0" fontId="11" fillId="2" borderId="38" xfId="1" applyFont="1" applyFill="1" applyBorder="1" applyAlignment="1" applyProtection="1">
      <alignment horizontal="center" wrapText="1"/>
      <protection locked="0"/>
    </xf>
    <xf numFmtId="0" fontId="11" fillId="2" borderId="41" xfId="1" applyFont="1" applyFill="1" applyBorder="1" applyAlignment="1" applyProtection="1">
      <alignment horizontal="center" wrapText="1"/>
      <protection locked="0"/>
    </xf>
    <xf numFmtId="0" fontId="0" fillId="2" borderId="39" xfId="0" applyFill="1" applyBorder="1" applyProtection="1">
      <protection locked="0"/>
    </xf>
    <xf numFmtId="3" fontId="4" fillId="2" borderId="0" xfId="0" applyNumberFormat="1" applyFont="1" applyFill="1" applyBorder="1" applyProtection="1">
      <protection locked="0"/>
    </xf>
    <xf numFmtId="0" fontId="10" fillId="0" borderId="0" xfId="0" applyFont="1" applyProtection="1">
      <protection locked="0"/>
    </xf>
    <xf numFmtId="0" fontId="0" fillId="2" borderId="0" xfId="0" applyFill="1"/>
    <xf numFmtId="0" fontId="0" fillId="8" borderId="0" xfId="0" applyFill="1"/>
    <xf numFmtId="0" fontId="2" fillId="2" borderId="38" xfId="0" applyFont="1" applyFill="1" applyBorder="1" applyAlignment="1" applyProtection="1">
      <alignment horizontal="left"/>
      <protection locked="0"/>
    </xf>
    <xf numFmtId="0" fontId="11" fillId="2" borderId="38" xfId="0" applyFont="1" applyFill="1" applyBorder="1" applyAlignment="1" applyProtection="1">
      <alignment horizontal="center"/>
      <protection locked="0"/>
    </xf>
    <xf numFmtId="0" fontId="0" fillId="2" borderId="0" xfId="0" applyFill="1" applyBorder="1" applyAlignment="1" applyProtection="1">
      <protection locked="0"/>
    </xf>
    <xf numFmtId="0" fontId="0" fillId="0" borderId="0" xfId="0" applyAlignment="1" applyProtection="1">
      <protection locked="0"/>
    </xf>
    <xf numFmtId="168" fontId="11" fillId="4" borderId="3" xfId="1" applyNumberFormat="1" applyFont="1" applyFill="1" applyBorder="1" applyAlignment="1">
      <alignment horizontal="left" wrapText="1"/>
    </xf>
    <xf numFmtId="168" fontId="4" fillId="0" borderId="0" xfId="1" applyNumberFormat="1" applyFont="1" applyAlignment="1">
      <alignment horizontal="left" wrapText="1"/>
    </xf>
    <xf numFmtId="168" fontId="4" fillId="0" borderId="0" xfId="1" applyNumberFormat="1" applyFont="1" applyFill="1" applyAlignment="1">
      <alignment horizontal="left" wrapText="1"/>
    </xf>
    <xf numFmtId="167" fontId="11" fillId="4" borderId="3" xfId="1" applyNumberFormat="1" applyFont="1" applyFill="1" applyBorder="1" applyAlignment="1">
      <alignment horizontal="left" wrapText="1"/>
    </xf>
    <xf numFmtId="167" fontId="4" fillId="0" borderId="0" xfId="1" applyNumberFormat="1" applyFont="1" applyAlignment="1">
      <alignment horizontal="left"/>
    </xf>
    <xf numFmtId="167" fontId="4" fillId="0" borderId="0" xfId="1" applyNumberFormat="1" applyFont="1" applyFill="1" applyAlignment="1">
      <alignment horizontal="left"/>
    </xf>
    <xf numFmtId="168" fontId="11" fillId="4" borderId="3" xfId="0" applyNumberFormat="1" applyFont="1" applyFill="1" applyBorder="1" applyAlignment="1">
      <alignment horizontal="left" wrapText="1"/>
    </xf>
    <xf numFmtId="168" fontId="4" fillId="0" borderId="0" xfId="0" applyNumberFormat="1" applyFont="1" applyFill="1" applyBorder="1" applyAlignment="1">
      <alignment horizontal="left" wrapText="1"/>
    </xf>
    <xf numFmtId="168" fontId="4" fillId="0" borderId="0" xfId="0" applyNumberFormat="1" applyFont="1" applyFill="1" applyAlignment="1">
      <alignment horizontal="left"/>
    </xf>
    <xf numFmtId="167" fontId="11" fillId="4" borderId="3" xfId="0" applyNumberFormat="1" applyFont="1" applyFill="1" applyBorder="1" applyAlignment="1">
      <alignment horizontal="left" wrapText="1"/>
    </xf>
    <xf numFmtId="167" fontId="4" fillId="0" borderId="0" xfId="0" applyNumberFormat="1" applyFont="1" applyFill="1" applyBorder="1" applyAlignment="1">
      <alignment horizontal="left" wrapText="1"/>
    </xf>
    <xf numFmtId="167" fontId="4" fillId="0" borderId="0" xfId="0" applyNumberFormat="1" applyFont="1" applyFill="1" applyAlignment="1">
      <alignment horizontal="left"/>
    </xf>
    <xf numFmtId="168" fontId="4" fillId="0" borderId="0" xfId="0" applyNumberFormat="1" applyFont="1" applyBorder="1" applyAlignment="1">
      <alignment horizontal="left"/>
    </xf>
    <xf numFmtId="167" fontId="4" fillId="0" borderId="0" xfId="0" applyNumberFormat="1" applyFont="1" applyBorder="1" applyAlignment="1">
      <alignment horizontal="left"/>
    </xf>
    <xf numFmtId="0" fontId="11" fillId="7" borderId="0" xfId="0" applyFont="1" applyFill="1" applyBorder="1" applyAlignment="1">
      <alignment wrapText="1"/>
    </xf>
    <xf numFmtId="164" fontId="11" fillId="7" borderId="0" xfId="0" applyNumberFormat="1" applyFont="1" applyFill="1" applyBorder="1" applyAlignment="1">
      <alignment wrapText="1"/>
    </xf>
    <xf numFmtId="3" fontId="11" fillId="4" borderId="0" xfId="0" applyNumberFormat="1" applyFont="1" applyFill="1" applyBorder="1" applyAlignment="1">
      <alignment wrapText="1"/>
    </xf>
    <xf numFmtId="164" fontId="11" fillId="7" borderId="11" xfId="0" applyNumberFormat="1" applyFont="1" applyFill="1" applyBorder="1" applyAlignment="1">
      <alignment wrapText="1"/>
    </xf>
    <xf numFmtId="164" fontId="2" fillId="0" borderId="17" xfId="0" applyNumberFormat="1" applyFont="1" applyBorder="1"/>
    <xf numFmtId="164" fontId="11" fillId="6" borderId="3" xfId="0" applyNumberFormat="1" applyFont="1" applyFill="1" applyBorder="1" applyAlignment="1">
      <alignment wrapText="1"/>
    </xf>
    <xf numFmtId="164" fontId="2" fillId="0" borderId="0" xfId="0" applyNumberFormat="1" applyFont="1" applyFill="1"/>
    <xf numFmtId="164" fontId="11" fillId="4" borderId="3" xfId="0" applyNumberFormat="1" applyFont="1" applyFill="1" applyBorder="1" applyAlignment="1">
      <alignment wrapText="1"/>
    </xf>
    <xf numFmtId="0" fontId="2" fillId="0" borderId="31" xfId="0" applyFont="1" applyFill="1" applyBorder="1" applyAlignment="1" applyProtection="1">
      <alignment wrapText="1"/>
      <protection locked="0"/>
    </xf>
    <xf numFmtId="0" fontId="2" fillId="0" borderId="3"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3" xfId="0" applyFont="1" applyFill="1" applyBorder="1" applyAlignment="1" applyProtection="1">
      <protection locked="0"/>
    </xf>
    <xf numFmtId="0" fontId="14" fillId="2" borderId="42" xfId="0" applyFont="1" applyFill="1" applyBorder="1" applyAlignment="1">
      <alignment horizontal="center" wrapText="1"/>
    </xf>
    <xf numFmtId="0" fontId="14" fillId="2" borderId="2" xfId="0" applyFont="1" applyFill="1" applyBorder="1" applyAlignment="1">
      <alignment horizontal="center" wrapText="1"/>
    </xf>
    <xf numFmtId="0" fontId="14" fillId="2" borderId="18" xfId="1" applyNumberFormat="1" applyFont="1" applyFill="1" applyBorder="1" applyAlignment="1">
      <alignment horizontal="center" wrapText="1"/>
    </xf>
    <xf numFmtId="0" fontId="14" fillId="2" borderId="2" xfId="1" applyNumberFormat="1" applyFont="1" applyFill="1" applyBorder="1" applyAlignment="1">
      <alignment horizontal="center" wrapText="1"/>
    </xf>
    <xf numFmtId="164" fontId="7" fillId="5" borderId="44" xfId="0" applyNumberFormat="1" applyFont="1" applyFill="1" applyBorder="1"/>
    <xf numFmtId="3" fontId="7" fillId="5" borderId="44" xfId="0" applyNumberFormat="1" applyFont="1" applyFill="1" applyBorder="1"/>
    <xf numFmtId="164" fontId="7" fillId="5" borderId="45" xfId="0" applyNumberFormat="1" applyFont="1" applyFill="1" applyBorder="1"/>
    <xf numFmtId="3" fontId="7" fillId="5" borderId="45" xfId="0" applyNumberFormat="1" applyFont="1" applyFill="1" applyBorder="1"/>
    <xf numFmtId="164" fontId="7" fillId="3" borderId="44" xfId="0" applyNumberFormat="1" applyFont="1" applyFill="1" applyBorder="1"/>
    <xf numFmtId="3" fontId="7" fillId="3" borderId="44" xfId="0" applyNumberFormat="1" applyFont="1" applyFill="1" applyBorder="1"/>
    <xf numFmtId="164" fontId="7" fillId="3" borderId="45" xfId="0" applyNumberFormat="1" applyFont="1" applyFill="1" applyBorder="1"/>
    <xf numFmtId="3" fontId="7" fillId="3" borderId="45" xfId="0" applyNumberFormat="1" applyFont="1" applyFill="1" applyBorder="1"/>
    <xf numFmtId="0" fontId="7" fillId="3" borderId="47" xfId="0" applyFont="1" applyFill="1" applyBorder="1" applyAlignment="1"/>
    <xf numFmtId="0" fontId="7" fillId="3" borderId="43" xfId="0" applyFont="1" applyFill="1" applyBorder="1" applyAlignment="1"/>
    <xf numFmtId="3" fontId="7" fillId="3" borderId="48" xfId="0" applyNumberFormat="1" applyFont="1" applyFill="1" applyBorder="1"/>
    <xf numFmtId="164" fontId="7" fillId="3" borderId="48" xfId="0" applyNumberFormat="1" applyFont="1" applyFill="1" applyBorder="1"/>
    <xf numFmtId="3" fontId="7" fillId="5" borderId="49" xfId="0" applyNumberFormat="1" applyFont="1" applyFill="1" applyBorder="1"/>
    <xf numFmtId="3" fontId="7" fillId="5" borderId="50" xfId="0" applyNumberFormat="1" applyFont="1" applyFill="1" applyBorder="1"/>
    <xf numFmtId="0" fontId="16" fillId="3" borderId="44" xfId="0" applyFont="1" applyFill="1" applyBorder="1"/>
    <xf numFmtId="0" fontId="16" fillId="3" borderId="45" xfId="0" applyFont="1" applyFill="1" applyBorder="1"/>
    <xf numFmtId="3" fontId="7" fillId="3" borderId="49" xfId="0" applyNumberFormat="1" applyFont="1" applyFill="1" applyBorder="1"/>
    <xf numFmtId="3" fontId="7" fillId="3" borderId="50" xfId="0" applyNumberFormat="1" applyFont="1" applyFill="1" applyBorder="1"/>
    <xf numFmtId="0" fontId="4" fillId="2" borderId="53" xfId="0" applyFont="1" applyFill="1" applyBorder="1" applyProtection="1">
      <protection locked="0"/>
    </xf>
    <xf numFmtId="0" fontId="14" fillId="2" borderId="54" xfId="0" applyFont="1" applyFill="1" applyBorder="1" applyAlignment="1">
      <alignment wrapText="1"/>
    </xf>
    <xf numFmtId="0" fontId="14" fillId="2" borderId="55" xfId="0" applyFont="1" applyFill="1" applyBorder="1" applyAlignment="1">
      <alignment wrapText="1"/>
    </xf>
    <xf numFmtId="0" fontId="14" fillId="2" borderId="55" xfId="0" applyFont="1" applyFill="1" applyBorder="1" applyAlignment="1"/>
    <xf numFmtId="0" fontId="11" fillId="2" borderId="56" xfId="0" applyFont="1" applyFill="1" applyBorder="1" applyAlignment="1"/>
    <xf numFmtId="0" fontId="7" fillId="3" borderId="49" xfId="0" applyFont="1" applyFill="1" applyBorder="1" applyAlignment="1">
      <alignment horizontal="center" wrapText="1"/>
    </xf>
    <xf numFmtId="0" fontId="7" fillId="3" borderId="4" xfId="0" applyFont="1" applyFill="1" applyBorder="1" applyAlignment="1">
      <alignment horizontal="center" wrapText="1"/>
    </xf>
    <xf numFmtId="0" fontId="7" fillId="3" borderId="4" xfId="0" applyFont="1" applyFill="1" applyBorder="1" applyAlignment="1">
      <alignment horizontal="left"/>
    </xf>
    <xf numFmtId="0" fontId="16" fillId="3" borderId="4" xfId="0" applyFont="1" applyFill="1" applyBorder="1"/>
    <xf numFmtId="0" fontId="7" fillId="3" borderId="50" xfId="0" applyFont="1" applyFill="1" applyBorder="1" applyAlignment="1">
      <alignment horizontal="center" wrapText="1"/>
    </xf>
    <xf numFmtId="0" fontId="7" fillId="3" borderId="27" xfId="0" applyFont="1" applyFill="1" applyBorder="1" applyAlignment="1">
      <alignment horizontal="center" wrapText="1"/>
    </xf>
    <xf numFmtId="0" fontId="7" fillId="3" borderId="27" xfId="0" applyFont="1" applyFill="1" applyBorder="1" applyAlignment="1">
      <alignment horizontal="left"/>
    </xf>
    <xf numFmtId="0" fontId="16" fillId="3" borderId="27" xfId="0" applyFont="1" applyFill="1" applyBorder="1"/>
    <xf numFmtId="0" fontId="7" fillId="3" borderId="51" xfId="0" applyFont="1" applyFill="1" applyBorder="1" applyAlignment="1">
      <alignment horizontal="center" wrapText="1"/>
    </xf>
    <xf numFmtId="0" fontId="7" fillId="3" borderId="52" xfId="0" applyFont="1" applyFill="1" applyBorder="1" applyAlignment="1">
      <alignment horizontal="center" wrapText="1"/>
    </xf>
    <xf numFmtId="0" fontId="7" fillId="3" borderId="52" xfId="0" applyFont="1" applyFill="1" applyBorder="1" applyAlignment="1">
      <alignment horizontal="left"/>
    </xf>
    <xf numFmtId="0" fontId="16" fillId="3" borderId="52" xfId="0" applyFont="1" applyFill="1" applyBorder="1"/>
    <xf numFmtId="0" fontId="15" fillId="2" borderId="42" xfId="0" applyFont="1" applyFill="1" applyBorder="1" applyAlignment="1">
      <alignment horizontal="left" wrapText="1"/>
    </xf>
    <xf numFmtId="0" fontId="14" fillId="2" borderId="57" xfId="0" applyFont="1" applyFill="1" applyBorder="1" applyAlignment="1">
      <alignment horizontal="center" wrapText="1"/>
    </xf>
    <xf numFmtId="0" fontId="14" fillId="2" borderId="46" xfId="0" applyFont="1" applyFill="1" applyBorder="1" applyAlignment="1">
      <alignment horizontal="center" wrapText="1"/>
    </xf>
    <xf numFmtId="3" fontId="7" fillId="3" borderId="4" xfId="0" applyNumberFormat="1" applyFont="1" applyFill="1" applyBorder="1" applyAlignment="1">
      <alignment horizontal="right" wrapText="1"/>
    </xf>
    <xf numFmtId="0" fontId="15" fillId="2" borderId="56" xfId="0" applyFont="1" applyFill="1" applyBorder="1" applyAlignment="1">
      <alignment horizontal="left" wrapText="1"/>
    </xf>
    <xf numFmtId="0" fontId="7" fillId="3" borderId="4" xfId="0" applyFont="1" applyFill="1" applyBorder="1"/>
    <xf numFmtId="0" fontId="7" fillId="3" borderId="27" xfId="0" applyFont="1" applyFill="1" applyBorder="1"/>
    <xf numFmtId="0" fontId="2" fillId="0" borderId="30" xfId="0" applyFont="1" applyFill="1" applyBorder="1" applyAlignment="1" applyProtection="1">
      <alignment horizontal="left"/>
      <protection locked="0"/>
    </xf>
    <xf numFmtId="0" fontId="4" fillId="0" borderId="4" xfId="0" applyFont="1" applyFill="1" applyBorder="1" applyAlignment="1"/>
    <xf numFmtId="0" fontId="2" fillId="3" borderId="28" xfId="0" applyFont="1" applyFill="1" applyBorder="1" applyAlignment="1" applyProtection="1">
      <alignment horizontal="center" wrapText="1"/>
      <protection locked="0"/>
    </xf>
    <xf numFmtId="0" fontId="2" fillId="3" borderId="22" xfId="0" applyFont="1" applyFill="1" applyBorder="1" applyAlignment="1" applyProtection="1">
      <alignment horizontal="center" wrapText="1"/>
      <protection locked="0"/>
    </xf>
  </cellXfs>
  <cellStyles count="3">
    <cellStyle name="Comma" xfId="2" builtinId="3"/>
    <cellStyle name="Normal" xfId="0" builtinId="0"/>
    <cellStyle name="Normal 2" xfId="1" xr:uid="{00000000-0005-0000-0000-000002000000}"/>
  </cellStyles>
  <dxfs count="122">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style="thin">
          <color theme="4" tint="0.39997558519241921"/>
        </left>
        <right/>
        <top style="thin">
          <color theme="0" tint="-0.24994659260841701"/>
        </top>
        <bottom/>
        <vertical/>
        <horizontal/>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vertical/>
        <horizontal/>
      </border>
    </dxf>
    <dxf>
      <border outline="0">
        <left style="medium">
          <color auto="1"/>
        </left>
        <right style="thick">
          <color auto="1"/>
        </right>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dxf>
    <dxf>
      <font>
        <b/>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1"/>
        </left>
        <right/>
        <top style="thin">
          <color theme="0" tint="-0.24994659260841701"/>
        </top>
        <bottom/>
        <vertical/>
        <horizontal/>
      </border>
    </dxf>
    <dxf>
      <border outline="0">
        <right style="thick">
          <color auto="1"/>
        </right>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dxf>
    <dxf>
      <font>
        <b/>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tint="-0.14999847407452621"/>
        </patternFill>
      </fill>
      <border diagonalUp="0" diagonalDown="0">
        <left/>
        <right/>
        <top style="thin">
          <color theme="0" tint="-0.24994659260841701"/>
        </top>
        <bottom/>
        <vertical/>
        <horizontal/>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0" indent="0" justifyLastLine="0" shrinkToFit="0" readingOrder="0"/>
      <border diagonalUp="0" diagonalDown="0">
        <left/>
        <right/>
        <top style="thin">
          <color theme="0" tint="-0.24994659260841701"/>
        </top>
        <bottom/>
        <vertical/>
        <horizontal/>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vertical/>
        <horizontal/>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style="thin">
          <color theme="1"/>
        </left>
        <right/>
        <top style="thin">
          <color theme="0" tint="-0.24994659260841701"/>
        </top>
        <bottom/>
        <vertical/>
        <horizontal/>
      </border>
    </dxf>
    <dxf>
      <border outline="0">
        <right style="thick">
          <color auto="1"/>
        </right>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dxf>
    <dxf>
      <font>
        <b/>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6795556505021"/>
        </patternFill>
      </fill>
      <border diagonalUp="0" diagonalDown="0">
        <left style="thin">
          <color theme="0" tint="-0.24994659260841701"/>
        </left>
        <right/>
        <top style="thin">
          <color theme="0" tint="-0.2499465926084170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1"/>
        </left>
        <right/>
        <top style="thin">
          <color theme="0" tint="-0.24994659260841701"/>
        </top>
        <bottom/>
        <vertical/>
        <horizontal/>
      </border>
    </dxf>
    <dxf>
      <border outline="0">
        <right style="thick">
          <color auto="1"/>
        </right>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dxf>
    <dxf>
      <font>
        <b/>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164" formatCode="#,##0.0"/>
      <fill>
        <patternFill patternType="solid">
          <fgColor indexed="64"/>
          <bgColor theme="0" tint="-0.14999847407452621"/>
        </patternFill>
      </fill>
      <border diagonalUp="0" diagonalDown="0">
        <left style="thin">
          <color theme="0" tint="-0.24994659260841701"/>
        </left>
        <right/>
        <top style="thin">
          <color auto="1"/>
        </top>
        <bottom/>
        <vertical/>
        <horizontal/>
      </border>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alignment horizontal="right" vertical="bottom" textRotation="0" wrapText="1" indent="0" justifyLastLine="0" shrinkToFit="0" readingOrder="0"/>
      <border diagonalUp="0" diagonalDown="0">
        <left/>
        <right/>
        <top style="thin">
          <color auto="1"/>
        </top>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dxf>
    <dxf>
      <font>
        <b/>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center" vertical="bottom"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21"/>
      <tableStyleElement type="headerRow" dxfId="12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Drop" dropLines="115" dropStyle="combo" dx="31" fmlaLink="$AL$4" fmlaRange="$AL$2:$AL$3" sel="1" val="0"/>
</file>

<file path=xl/ctrlProps/ctrlProp2.xml><?xml version="1.0" encoding="utf-8"?>
<formControlPr xmlns="http://schemas.microsoft.com/office/spreadsheetml/2009/9/main" objectType="Drop" dropLines="115" dropStyle="combo" dx="31" fmlaLink="$Z$4" fmlaRange="$Z$2:$Z$3" sel="1" val="0"/>
</file>

<file path=xl/ctrlProps/ctrlProp3.xml><?xml version="1.0" encoding="utf-8"?>
<formControlPr xmlns="http://schemas.microsoft.com/office/spreadsheetml/2009/9/main" objectType="Drop" dropStyle="combo" dx="31" fmlaLink="$AI$4" fmlaRange="$AI$2:$AI$3" noThreeD="1" sel="1" val="0"/>
</file>

<file path=xl/ctrlProps/ctrlProp4.xml><?xml version="1.0" encoding="utf-8"?>
<formControlPr xmlns="http://schemas.microsoft.com/office/spreadsheetml/2009/9/main" objectType="Drop" dropStyle="combo" dx="31" fmlaLink="$AR$4" fmlaRange="$AR$2:$AR$3" noThreeD="1" sel="1" val="0"/>
</file>

<file path=xl/ctrlProps/ctrlProp5.xml><?xml version="1.0" encoding="utf-8"?>
<formControlPr xmlns="http://schemas.microsoft.com/office/spreadsheetml/2009/9/main" objectType="Drop" dropLines="115" dropStyle="combo" dx="31" fmlaLink="$X$5" fmlaRange="$X$3:$X$4" sel="1" val="0"/>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107950</xdr:colOff>
      <xdr:row>0</xdr:row>
      <xdr:rowOff>69850</xdr:rowOff>
    </xdr:from>
    <xdr:to>
      <xdr:col>14</xdr:col>
      <xdr:colOff>120650</xdr:colOff>
      <xdr:row>14</xdr:row>
      <xdr:rowOff>19050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 y="69850"/>
          <a:ext cx="863600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aseline="0">
              <a:solidFill>
                <a:schemeClr val="dk1"/>
              </a:solidFill>
              <a:effectLst/>
              <a:latin typeface="+mn-lt"/>
              <a:ea typeface="+mn-ea"/>
              <a:cs typeface="+mn-cs"/>
            </a:rPr>
            <a:t>The pie charts display data from whichever bin is selected under "click to graph."</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127000</xdr:colOff>
      <xdr:row>14</xdr:row>
      <xdr:rowOff>146050</xdr:rowOff>
    </xdr:from>
    <xdr:to>
      <xdr:col>14</xdr:col>
      <xdr:colOff>127000</xdr:colOff>
      <xdr:row>22</xdr:row>
      <xdr:rowOff>44450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2368550"/>
          <a:ext cx="86233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track in the file called "Transit Way Mileage - Rail Modes" and data on roadway in the file called "Transit Way Mileage - Non-Rail Modes."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38</xdr:col>
          <xdr:colOff>161925</xdr:colOff>
          <xdr:row>0</xdr:row>
          <xdr:rowOff>314325</xdr:rowOff>
        </xdr:from>
        <xdr:to>
          <xdr:col>41</xdr:col>
          <xdr:colOff>9525</xdr:colOff>
          <xdr:row>1</xdr:row>
          <xdr:rowOff>0</xdr:rowOff>
        </xdr:to>
        <xdr:sp macro="" textlink="">
          <xdr:nvSpPr>
            <xdr:cNvPr id="1060" name="Drop Down 36" descr="This drop-down menu shows or hides columns indicating the presence of &quot;questionable&quot; data."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22</xdr:col>
          <xdr:colOff>47625</xdr:colOff>
          <xdr:row>0</xdr:row>
          <xdr:rowOff>228600</xdr:rowOff>
        </xdr:from>
        <xdr:to>
          <xdr:col>24</xdr:col>
          <xdr:colOff>533400</xdr:colOff>
          <xdr:row>0</xdr:row>
          <xdr:rowOff>571500</xdr:rowOff>
        </xdr:to>
        <xdr:sp macro="" textlink="">
          <xdr:nvSpPr>
            <xdr:cNvPr id="3092" name="Drop Down 20" descr="This drop-down menu shows or hides columns indicating the presence of &quot;questionable&quot; data." hidden="1">
              <a:extLst>
                <a:ext uri="{63B3BB69-23CF-44E3-9099-C40C66FF867C}">
                  <a14:compatExt spid="_x0000_s3092"/>
                </a:ext>
                <a:ext uri="{FF2B5EF4-FFF2-40B4-BE49-F238E27FC236}">
                  <a16:creationId xmlns:a16="http://schemas.microsoft.com/office/drawing/2014/main" id="{00000000-0008-0000-0300-00001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32</xdr:col>
          <xdr:colOff>409575</xdr:colOff>
          <xdr:row>0</xdr:row>
          <xdr:rowOff>57150</xdr:rowOff>
        </xdr:from>
        <xdr:to>
          <xdr:col>36</xdr:col>
          <xdr:colOff>209550</xdr:colOff>
          <xdr:row>1</xdr:row>
          <xdr:rowOff>0</xdr:rowOff>
        </xdr:to>
        <xdr:sp macro="" textlink="">
          <xdr:nvSpPr>
            <xdr:cNvPr id="8193" name="Drop Down 1" hidden="1">
              <a:extLst>
                <a:ext uri="{63B3BB69-23CF-44E3-9099-C40C66FF867C}">
                  <a14:compatExt spid="_x0000_s8193"/>
                </a:ext>
                <a:ext uri="{FF2B5EF4-FFF2-40B4-BE49-F238E27FC236}">
                  <a16:creationId xmlns:a16="http://schemas.microsoft.com/office/drawing/2014/main" id="{00000000-0008-0000-0400-00000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41</xdr:col>
          <xdr:colOff>180975</xdr:colOff>
          <xdr:row>0</xdr:row>
          <xdr:rowOff>238125</xdr:rowOff>
        </xdr:from>
        <xdr:to>
          <xdr:col>45</xdr:col>
          <xdr:colOff>85725</xdr:colOff>
          <xdr:row>0</xdr:row>
          <xdr:rowOff>514350</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5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142875</xdr:colOff>
          <xdr:row>2</xdr:row>
          <xdr:rowOff>104775</xdr:rowOff>
        </xdr:from>
        <xdr:to>
          <xdr:col>3</xdr:col>
          <xdr:colOff>485775</xdr:colOff>
          <xdr:row>2</xdr:row>
          <xdr:rowOff>381000</xdr:rowOff>
        </xdr:to>
        <xdr:sp macro="" textlink="">
          <xdr:nvSpPr>
            <xdr:cNvPr id="2049" name="Drop Down 1" descr="This drop-down menu includes or excludes &quot;questionable&quot; data from the calculated totals."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28575</xdr:colOff>
          <xdr:row>17</xdr:row>
          <xdr:rowOff>9525</xdr:rowOff>
        </xdr:from>
        <xdr:to>
          <xdr:col>4</xdr:col>
          <xdr:colOff>0</xdr:colOff>
          <xdr:row>19</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58</xdr:row>
          <xdr:rowOff>0</xdr:rowOff>
        </xdr:from>
        <xdr:to>
          <xdr:col>4</xdr:col>
          <xdr:colOff>0</xdr:colOff>
          <xdr:row>60</xdr:row>
          <xdr:rowOff>0</xdr:rowOff>
        </xdr:to>
        <xdr:sp macro="" textlink="">
          <xdr:nvSpPr>
            <xdr:cNvPr id="2051" name="Button 3"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E3:T4" totalsRowShown="0" headerRowDxfId="100" dataDxfId="99" tableBorderDxfId="98" headerRowCellStyle="Normal 2">
  <tableColumns count="16">
    <tableColumn id="1" xr3:uid="{00000000-0010-0000-0000-000001000000}" name="VOMS" dataDxfId="97">
      <calculatedColumnFormula>IF($X$2,SUMIFS('Track by Mode'!L:L,'Track by Mode'!AJ:AJ,"=No")+SUMIFS('Roadway by Mode'!L:L,'Roadway by Mode'!V:V,"=No"),SUM('Track by Mode'!L:L)+SUM('Roadway by Mode'!L:L))</calculatedColumnFormula>
    </tableColumn>
    <tableColumn id="2" xr3:uid="{00000000-0010-0000-0000-000002000000}" name="Tangent - Revenue Service" dataDxfId="96">
      <calculatedColumnFormula>IF($X$2,SUMIFS('Track by Mode'!N:N,'Track by Mode'!$AJ:$AJ,"=No"),SUM('Track by Mode'!N:N))</calculatedColumnFormula>
    </tableColumn>
    <tableColumn id="3" xr3:uid="{00000000-0010-0000-0000-000003000000}" name="Curve - Revenue Service" dataDxfId="95">
      <calculatedColumnFormula>IF($X$2,SUMIFS('Track by Mode'!P:P,'Track by Mode'!$AJ:$AJ,"=No"),SUM('Track by Mode'!P:P))</calculatedColumnFormula>
    </tableColumn>
    <tableColumn id="4" xr3:uid="{00000000-0010-0000-0000-000004000000}" name="Total Revenue Service" dataDxfId="94">
      <calculatedColumnFormula>IF($X$2,SUMIFS('Track by Mode'!R:R,'Track by Mode'!$AJ:$AJ,"=No"),SUM('Track by Mode'!R:R))</calculatedColumnFormula>
    </tableColumn>
    <tableColumn id="5" xr3:uid="{00000000-0010-0000-0000-000005000000}" name="Revenue Track - No Capital Replacement Responsibility" dataDxfId="93">
      <calculatedColumnFormula>IF($X$2,SUMIFS('Track by Mode'!S:S,'Track by Mode'!$AJ:$AJ,"=No"),SUM('Track by Mode'!S:S))</calculatedColumnFormula>
    </tableColumn>
    <tableColumn id="6" xr3:uid="{00000000-0010-0000-0000-000006000000}" name="Non-Revenue Service" dataDxfId="92">
      <calculatedColumnFormula>IF($X$2,SUMIFS('Track by Mode'!U:U,'Track by Mode'!$AJ:$AJ,"=No"),SUM('Track by Mode'!U:U))</calculatedColumnFormula>
    </tableColumn>
    <tableColumn id="7" xr3:uid="{00000000-0010-0000-0000-000007000000}" name="Track Under Performance Restriction" dataDxfId="91">
      <calculatedColumnFormula>IF($X$2,SUMIFS('Track by Mode'!W:W,'Track by Mode'!$AJ:$AJ,"=No"),SUM('Track by Mode'!W:W))</calculatedColumnFormula>
    </tableColumn>
    <tableColumn id="8" xr3:uid="{00000000-0010-0000-0000-000008000000}" name="Single Turnouts" dataDxfId="90">
      <calculatedColumnFormula>IF($X$2,SUMIFS('Track by Mode'!Z:Z,'Track by Mode'!$AJ:$AJ,"=No"),SUM('Track by Mode'!Z:Z))</calculatedColumnFormula>
    </tableColumn>
    <tableColumn id="9" xr3:uid="{00000000-0010-0000-0000-000009000000}" name="Grade Crossings" dataDxfId="89">
      <calculatedColumnFormula>IF($X$2,SUMIFS('Track by Mode'!AB:AB,'Track by Mode'!$AJ:$AJ,"=No"),SUM('Track by Mode'!AB:AB))</calculatedColumnFormula>
    </tableColumn>
    <tableColumn id="10" xr3:uid="{00000000-0010-0000-0000-00000A000000}" name="Single Crossovers" dataDxfId="88">
      <calculatedColumnFormula>IF($X$2,SUMIFS('Track by Mode'!AD:AD,'Track by Mode'!$AJ:$AJ,"=No"),SUM('Track by Mode'!AD:AD))</calculatedColumnFormula>
    </tableColumn>
    <tableColumn id="11" xr3:uid="{00000000-0010-0000-0000-00000B000000}" name="Double Diamond Crossovers" dataDxfId="87">
      <calculatedColumnFormula>IF($X$2,SUMIFS('Track by Mode'!AF:AF,'Track by Mode'!$AJ:$AJ,"=No"),SUM('Track by Mode'!AF:AF))</calculatedColumnFormula>
    </tableColumn>
    <tableColumn id="12" xr3:uid="{00000000-0010-0000-0000-00000C000000}" name="Half Grand Unions" dataDxfId="86">
      <calculatedColumnFormula>IF($X$2,SUMIFS('Track by Mode'!AH:AH,'Track by Mode'!$AJ:$AJ,"=No"),SUM('Track by Mode'!AH:AH))</calculatedColumnFormula>
    </tableColumn>
    <tableColumn id="13" xr3:uid="{00000000-0010-0000-0000-00000D000000}" name="Exclusive Fixed Guideway" dataDxfId="85">
      <calculatedColumnFormula>IF($X$2,SUMIFS('Roadway by Mode'!N:N,'Roadway by Mode'!$V:$V,"=No"),SUM('Roadway by Mode'!N:N))</calculatedColumnFormula>
    </tableColumn>
    <tableColumn id="14" xr3:uid="{00000000-0010-0000-0000-00000E000000}" name="Exclusive High-Intensity Busway" dataDxfId="84">
      <calculatedColumnFormula>IF($X$2,SUMIFS('Roadway by Mode'!P:P,'Roadway by Mode'!$V:$V,"=No"),SUM('Roadway by Mode'!P:P))</calculatedColumnFormula>
    </tableColumn>
    <tableColumn id="15" xr3:uid="{00000000-0010-0000-0000-00000F000000}" name="Controlled Access High Intensity Busway" dataDxfId="83">
      <calculatedColumnFormula>IF($X$2,SUMIFS('Roadway by Mode'!R:R,'Roadway by Mode'!$V:$V,"=No"),SUM('Roadway by Mode'!R:R))</calculatedColumnFormula>
    </tableColumn>
    <tableColumn id="16" xr3:uid="{00000000-0010-0000-0000-000010000000}" name="Total Roadway Miles" dataDxfId="82">
      <calculatedColumnFormula>IF($X$2,SUMIFS('Roadway by Mode'!T:T,'Roadway by Mode'!$V:$V,"=No"),SUM('Roadway by Mode'!T:T))</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E8:T17" totalsRowShown="0" headerRowDxfId="81" dataDxfId="80" tableBorderDxfId="79" headerRowCellStyle="Normal 2">
  <tableColumns count="16">
    <tableColumn id="1" xr3:uid="{00000000-0010-0000-0100-000001000000}" name="VOMS" dataDxfId="78">
      <calculatedColumnFormula>IFERROR(IF($X$2,IF($A9="","",IF($A9="Between",SUMIFS('Track by Mode'!L:L,'Track by Mode'!$H:$H,"&gt;="&amp;$B9,'Track by Mode'!$H:$H,"&lt;"&amp;$D9,'Track by Mode'!AJ:AJ,"=No"),SUMIFS('Track by Mode'!L:L,'Track by Mode'!$H:$H,"&gt;="&amp;$B9,'Track by Mode'!AJ:AJ,"=No"))),IF($A9="","",IF($A9="Between",SUMIFS('Track by Mode'!L:L,'Track by Mode'!$H:$H,"&gt;="&amp;$B9,'Track by Mode'!$H:$H,"&lt;"&amp;$D9),SUMIFS('Track by Mode'!L:L,'Track by Mode'!$H:$H,"&gt;="&amp;$B9))))+IF($X$2,IF($A9="","",IF($A9="Between",SUMIFS('Roadway by Mode'!L:L,'Roadway by Mode'!$H:$H,"&gt;="&amp;$B9,'Roadway by Mode'!$H:$H,"&lt;"&amp;$D9,'Roadway by Mode'!$V:$V,"=No"),SUMIFS('Roadway by Mode'!L:L,'Roadway by Mode'!$H:$H,"&gt;="&amp;$B9,'Roadway by Mode'!$V:$V,"=No"))),IF($A9="","",IF($A9="Between",SUMIFS('Roadway by Mode'!L:L,'Roadway by Mode'!$H:$H,"&gt;="&amp;$B9,'Roadway by Mode'!$H:$H,"&lt;"&amp;$D9),SUMIFS('Roadway by Mode'!L:L,'Roadway by Mode'!$H:$H,"&gt;="&amp;$B9)))),"")</calculatedColumnFormula>
    </tableColumn>
    <tableColumn id="2" xr3:uid="{00000000-0010-0000-0100-000002000000}" name="Tangent - Revenue Service" dataDxfId="77">
      <calculatedColumnFormula>IFERROR(IF($X$2,IF($A9="","",IF($A9="Between",SUMIFS('Track by Mode'!N:N,'Track by Mode'!$H:$H,"&gt;="&amp;$B9,'Track by Mode'!$H:$H,"&lt;"&amp;$D9,'Track by Mode'!AJ:AJ,"=No"),SUMIFS('Track by Mode'!N:N,'Track by Mode'!$H:$H,"&gt;="&amp;$B9,'Track by Mode'!AJ:AJ,"=No"))),IF($A9="","",IF($A9="Between",SUMIFS('Track by Mode'!N:N,'Track by Mode'!$H:$H,"&gt;="&amp;$B9,'Track by Mode'!$H:$H,"&lt;"&amp;$D9),SUMIFS('Track by Mode'!N:N,'Track by Mode'!$H:$H,"&gt;="&amp;$B9)))),"")</calculatedColumnFormula>
    </tableColumn>
    <tableColumn id="3" xr3:uid="{00000000-0010-0000-0100-000003000000}" name="Curve - Revenue Service" dataDxfId="76">
      <calculatedColumnFormula>IFERROR(IF($X$2,IF($A9="","",IF($A9="Between",SUMIFS('Track by Mode'!P:P,'Track by Mode'!$H:$H,"&gt;="&amp;$B9,'Track by Mode'!$H:$H,"&lt;"&amp;$D9,'Track by Mode'!AJ:AJ,"=No"),SUMIFS('Track by Mode'!P:P,'Track by Mode'!$H:$H,"&gt;="&amp;$B9,'Track by Mode'!AJ:AJ,"=No"))),IF($A9="","",IF($A9="Between",SUMIFS('Track by Mode'!P:P,'Track by Mode'!$H:$H,"&gt;="&amp;$B9,'Track by Mode'!$H:$H,"&lt;"&amp;$D9),SUMIFS('Track by Mode'!P:P,'Track by Mode'!$H:$H,"&gt;="&amp;$B9)))),"")</calculatedColumnFormula>
    </tableColumn>
    <tableColumn id="4" xr3:uid="{00000000-0010-0000-0100-000004000000}" name="Total Revenue Service" dataDxfId="75">
      <calculatedColumnFormula>IFERROR(IF($X$2,IF($A9="","",IF($A9="Between",SUMIFS('Track by Mode'!R:R,'Track by Mode'!$H:$H,"&gt;="&amp;$B9,'Track by Mode'!$H:$H,"&lt;"&amp;$D9,'Track by Mode'!AJ:AJ,"=No"),SUMIFS('Track by Mode'!R:R,'Track by Mode'!$H:$H,"&gt;="&amp;$B9,'Track by Mode'!AJ:AJ,"=No"))),IF($A9="","",IF($A9="Between",SUMIFS('Track by Mode'!R:R,'Track by Mode'!$H:$H,"&gt;="&amp;$B9,'Track by Mode'!$H:$H,"&lt;"&amp;$D9),SUMIFS('Track by Mode'!R:R,'Track by Mode'!$H:$H,"&gt;="&amp;$B9)))),"")</calculatedColumnFormula>
    </tableColumn>
    <tableColumn id="5" xr3:uid="{00000000-0010-0000-0100-000005000000}" name="Revenue Track - No Capital Replacement Responsibility" dataDxfId="74">
      <calculatedColumnFormula>IFERROR(IF($X$2,IF($A9="","",IF($A9="Between",SUMIFS('Track by Mode'!S:S,'Track by Mode'!$H:$H,"&gt;="&amp;$B9,'Track by Mode'!$H:$H,"&lt;"&amp;$D9,'Track by Mode'!AJ:AJ,"=No"),SUMIFS('Track by Mode'!S:S,'Track by Mode'!$H:$H,"&gt;="&amp;$B9,'Track by Mode'!AJ:AJ,"=No"))),IF($A9="","",IF($A9="Between",SUMIFS('Track by Mode'!S:S,'Track by Mode'!$H:$H,"&gt;="&amp;$B9,'Track by Mode'!$H:$H,"&lt;"&amp;$D9),SUMIFS('Track by Mode'!S:S,'Track by Mode'!$H:$H,"&gt;="&amp;$B9)))),"")</calculatedColumnFormula>
    </tableColumn>
    <tableColumn id="6" xr3:uid="{00000000-0010-0000-0100-000006000000}" name="Non-Revenue Service" dataDxfId="73">
      <calculatedColumnFormula>IFERROR(IF($X$2,IF($A9="","",IF($A9="Between",SUMIFS('Track by Mode'!U:U,'Track by Mode'!$H:$H,"&gt;="&amp;$B9,'Track by Mode'!$H:$H,"&lt;"&amp;$D9,'Track by Mode'!AJ:AJ,"=No"),SUMIFS('Track by Mode'!U:U,'Track by Mode'!$H:$H,"&gt;="&amp;$B9,'Track by Mode'!AJ:AJ,"=No"))),IF($A9="","",IF($A9="Between",SUMIFS('Track by Mode'!U:U,'Track by Mode'!$H:$H,"&gt;="&amp;$B9,'Track by Mode'!$H:$H,"&lt;"&amp;$D9),SUMIFS('Track by Mode'!U:U,'Track by Mode'!$H:$H,"&gt;="&amp;$B9)))),"")</calculatedColumnFormula>
    </tableColumn>
    <tableColumn id="7" xr3:uid="{00000000-0010-0000-0100-000007000000}" name="Track Under Performance Restriction" dataDxfId="72">
      <calculatedColumnFormula>IFERROR(IF($X$2,IF($A9="","",IF($A9="Between",SUMIFS('Track by Mode'!W:W,'Track by Mode'!$H:$H,"&gt;="&amp;$B9,'Track by Mode'!$H:$H,"&lt;"&amp;$D9,'Track by Mode'!AJ:AJ,"=No"),SUMIFS('Track by Mode'!W:W,'Track by Mode'!$H:$H,"&gt;="&amp;$B9,'Track by Mode'!AJ:AJ,"=No"))),IF($A9="","",IF($A9="Between",SUMIFS('Track by Mode'!W:W,'Track by Mode'!$H:$H,"&gt;="&amp;$B9,'Track by Mode'!$H:$H,"&lt;"&amp;$D9),SUMIFS('Track by Mode'!W:W,'Track by Mode'!$H:$H,"&gt;="&amp;$B9)))),"")</calculatedColumnFormula>
    </tableColumn>
    <tableColumn id="8" xr3:uid="{00000000-0010-0000-0100-000008000000}" name="Single Turnout" dataDxfId="71">
      <calculatedColumnFormula>IFERROR(IF($X$2,IF($A9="","",IF($A9="Between",SUMIFS('Track by Mode'!$Z:$Z,'Track by Mode'!$H:$H,"&gt;="&amp;$B9,'Track by Mode'!$H:$H,"&lt;"&amp;$D9,'Track by Mode'!$AJ:$AJ,"=No"),SUMIFS('Track by Mode'!$Z:$Z,'Track by Mode'!$H:$H,"&gt;="&amp;$B9,'Track by Mode'!$AJ:$AJ,"=No"))),IF($A9="","",IF($A9="Between",SUMIFS('Track by Mode'!$Z:$Z,'Track by Mode'!$H:$H,"&gt;="&amp;$B9,'Track by Mode'!$H:$H,"&lt;"&amp;$D9),SUMIFS('Track by Mode'!$Z:$Z,'Track by Mode'!$H:$H,"&gt;="&amp;$B9)))),"")</calculatedColumnFormula>
    </tableColumn>
    <tableColumn id="9" xr3:uid="{00000000-0010-0000-0100-000009000000}" name="Grade Crossings" dataDxfId="70">
      <calculatedColumnFormula>IFERROR(IF($X$2,IF($A9="","",IF($A9="Between",SUMIFS('Track by Mode'!$AB:$AB,'Track by Mode'!$H:$H,"&gt;="&amp;$B9,'Track by Mode'!$H:$H,"&lt;"&amp;$D9,'Track by Mode'!$AJ:$AJ,"=No"),SUMIFS('Track by Mode'!$AB:$AB,'Track by Mode'!$H:$H,"&gt;="&amp;$B9,'Track by Mode'!$AJ:$AJ,"=No"))),IF($A9="","",IF($A9="Between",SUMIFS('Track by Mode'!$AB:$AB,'Track by Mode'!$H:$H,"&gt;="&amp;$B9,'Track by Mode'!$H:$H,"&lt;"&amp;$D9),SUMIFS('Track by Mode'!$AB:$AB,'Track by Mode'!$H:$H,"&gt;="&amp;$B9)))),"")</calculatedColumnFormula>
    </tableColumn>
    <tableColumn id="10" xr3:uid="{00000000-0010-0000-0100-00000A000000}" name="Single Crossover" dataDxfId="69">
      <calculatedColumnFormula>IFERROR(IF($X$2,IF($A9="","",IF($A9="Between",SUMIFS('Track by Mode'!AD:AD,'Track by Mode'!$H:$H,"&gt;="&amp;$B9,'Track by Mode'!$H:$H,"&lt;"&amp;$D9,'Track by Mode'!$AJ:$AJ,"=No"),SUMIFS('Track by Mode'!AD:AD,'Track by Mode'!$H:$H,"&gt;="&amp;$B9,'Track by Mode'!$AJ:$AJ,"=No"))),IF($A9="","",IF($A9="Between",SUMIFS('Track by Mode'!AD:AD,'Track by Mode'!$H:$H,"&gt;="&amp;$B9,'Track by Mode'!$H:$H,"&lt;"&amp;$D9),SUMIFS('Track by Mode'!AD:AD,'Track by Mode'!$H:$H,"&gt;="&amp;$B9)))),"")</calculatedColumnFormula>
    </tableColumn>
    <tableColumn id="11" xr3:uid="{00000000-0010-0000-0100-00000B000000}" name="Double Diamond Crossover" dataDxfId="68">
      <calculatedColumnFormula>IFERROR(IF($X$2,IF($A9="","",IF($A9="Between",SUMIFS('Track by Mode'!AF:AF,'Track by Mode'!$H:$H,"&gt;="&amp;$B9,'Track by Mode'!$H:$H,"&lt;"&amp;$D9,'Track by Mode'!$AJ:$AJ,"=No"),SUMIFS('Track by Mode'!AF:AF,'Track by Mode'!$H:$H,"&gt;="&amp;$B9,'Track by Mode'!$AJ:$AJ,"=No"))),IF($A9="","",IF($A9="Between",SUMIFS('Track by Mode'!AF:AF,'Track by Mode'!$H:$H,"&gt;="&amp;$B9,'Track by Mode'!$H:$H,"&lt;"&amp;$D9),SUMIFS('Track by Mode'!AF:AF,'Track by Mode'!$H:$H,"&gt;="&amp;$B9)))),"")</calculatedColumnFormula>
    </tableColumn>
    <tableColumn id="12" xr3:uid="{00000000-0010-0000-0100-00000C000000}" name="Half Grand Unions" dataDxfId="67">
      <calculatedColumnFormula>IFERROR(IF($X$2,IF($A9="","",IF($A9="Between",SUMIFS('Track by Mode'!AH:AH,'Track by Mode'!$H:$H,"&gt;="&amp;$B9,'Track by Mode'!$H:$H,"&lt;"&amp;$D9,'Track by Mode'!$AJ:$AJ,"=No"),SUMIFS('Track by Mode'!AH:AH,'Track by Mode'!$H:$H,"&gt;="&amp;$B9,'Track by Mode'!$AJ:$AJ,"=No"))),IF($A9="","",IF($A9="Between",SUMIFS('Track by Mode'!AH:AH,'Track by Mode'!$H:$H,"&gt;="&amp;$B9,'Track by Mode'!$H:$H,"&lt;"&amp;$D9),SUMIFS('Track by Mode'!AH:AH,'Track by Mode'!$H:$H,"&gt;="&amp;$B9)))),"")</calculatedColumnFormula>
    </tableColumn>
    <tableColumn id="13" xr3:uid="{00000000-0010-0000-0100-00000D000000}" name="Exclusive Fixed Guideway" dataDxfId="66">
      <calculatedColumnFormula>IFERROR(IF($N$2,IF($A9="","",IF($A9="Between",SUMIFS('Roadway by Mode'!N:N,'Roadway by Mode'!$H:$H,"&gt;="&amp;$B9,'Roadway by Mode'!$H:$H,"&lt;"&amp;$D9,'Roadway by Mode'!$V:$V,"=No"),SUMIFS('Roadway by Mode'!N:N,'Roadway by Mode'!$H:$H,"&gt;="&amp;$B9,'Roadway by Mode'!$V:$V,"=No"))),IF($A9="","",IF($A9="Between",SUMIFS('Roadway by Mode'!N:N,'Roadway by Mode'!$H:$H,"&gt;="&amp;$B9,'Roadway by Mode'!$H:$H,"&lt;"&amp;$D9),SUMIFS('Roadway by Mode'!N:N,'Roadway by Mode'!$H:$H,"&gt;="&amp;$B9)))),"")</calculatedColumnFormula>
    </tableColumn>
    <tableColumn id="14" xr3:uid="{00000000-0010-0000-0100-00000E000000}" name="Exclusive High-Intensity Busway" dataDxfId="65">
      <calculatedColumnFormula>IFERROR(IF($N$2,IF($A9="","",IF($A9="Between",SUMIFS('Roadway by Mode'!P:P,'Roadway by Mode'!$H:$H,"&gt;="&amp;$B9,'Roadway by Mode'!$H:$H,"&lt;"&amp;$D9,'Roadway by Mode'!$V:$V,"=No"),SUMIFS('Roadway by Mode'!P:P,'Roadway by Mode'!$H:$H,"&gt;="&amp;$B9,'Roadway by Mode'!$V:$V,"=No"))),IF($A9="","",IF($A9="Between",SUMIFS('Roadway by Mode'!P:P,'Roadway by Mode'!$H:$H,"&gt;="&amp;$B9,'Roadway by Mode'!$H:$H,"&lt;"&amp;$D9),SUMIFS('Roadway by Mode'!P:P,'Roadway by Mode'!$H:$H,"&gt;="&amp;$B9)))),"")</calculatedColumnFormula>
    </tableColumn>
    <tableColumn id="15" xr3:uid="{00000000-0010-0000-0100-00000F000000}" name="Controlled Access High Intensity Busway" dataDxfId="64">
      <calculatedColumnFormula>IFERROR(IF($N$2,IF($A9="","",IF($A9="Between",SUMIFS('Roadway by Mode'!R:R,'Roadway by Mode'!$H:$H,"&gt;="&amp;$B9,'Roadway by Mode'!$H:$H,"&lt;"&amp;$D9,'Roadway by Mode'!$V:$V,"=No"),SUMIFS('Roadway by Mode'!R:R,'Roadway by Mode'!$H:$H,"&gt;="&amp;$B9,'Roadway by Mode'!$V:$V,"=No"))),IF($A9="","",IF($A9="Between",SUMIFS('Roadway by Mode'!R:R,'Roadway by Mode'!$H:$H,"&gt;="&amp;$B9,'Roadway by Mode'!$H:$H,"&lt;"&amp;$D9),SUMIFS('Roadway by Mode'!R:R,'Roadway by Mode'!$H:$H,"&gt;="&amp;$B9)))),"")</calculatedColumnFormula>
    </tableColumn>
    <tableColumn id="16" xr3:uid="{00000000-0010-0000-0100-000010000000}" name="Total Roadway Miles" dataDxfId="63">
      <calculatedColumnFormula>IFERROR(IF($N$2,IF($A9="","",IF($A9="Between",SUMIFS('Roadway by Mode'!T:T,'Roadway by Mode'!$H:$H,"&gt;="&amp;$B9,'Roadway by Mode'!$H:$H,"&lt;"&amp;$D9,'Roadway by Mode'!$V:$V,"=No"),SUMIFS('Roadway by Mode'!T:T,'Roadway by Mode'!$H:$H,"&gt;="&amp;$B9,'Roadway by Mode'!$V:$V,"=No"))),IF($A9="","",IF($A9="Between",SUMIFS('Roadway by Mode'!T:T,'Roadway by Mode'!$H:$H,"&gt;="&amp;$B9,'Roadway by Mode'!$H:$H,"&lt;"&amp;$D9),SUMIFS('Roadway by Mode'!T:T,'Roadway by Mode'!$H:$H,"&gt;="&amp;$B9)))),"")</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e8" displayName="Table8" ref="A23:T45" totalsRowShown="0" headerRowDxfId="62" dataDxfId="61" tableBorderDxfId="60" headerRowCellStyle="Normal 2">
  <tableColumns count="20">
    <tableColumn id="1" xr3:uid="{00000000-0010-0000-0200-000001000000}" name="Mode" dataDxfId="59"/>
    <tableColumn id="2" xr3:uid="{00000000-0010-0000-0200-000002000000}" name="Type" dataDxfId="58"/>
    <tableColumn id="3" xr3:uid="{00000000-0010-0000-0200-000003000000}" name="Description" dataDxfId="57"/>
    <tableColumn id="4" xr3:uid="{00000000-0010-0000-0200-000004000000}" name="Column1" dataDxfId="56"/>
    <tableColumn id="5" xr3:uid="{00000000-0010-0000-0200-000005000000}" name="VOMS" dataDxfId="55">
      <calculatedColumnFormula>IF($X$2,SUMIFS('Roadway by Mode'!L:L,'Roadway by Mode'!$J:$J,"="&amp;$A24,'Roadway by Mode'!$K:$K,"="&amp;$B24,'Roadway by Mode'!$V:$V,"=No"),SUMIFS('Roadway by Mode'!L:L,'Roadway by Mode'!$J:$J,"="&amp;$A24,'Roadway by Mode'!$K:$K,"="&amp;$B24))</calculatedColumnFormula>
    </tableColumn>
    <tableColumn id="6" xr3:uid="{00000000-0010-0000-0200-000006000000}" name="Tangent - Revenue Service" dataDxfId="54"/>
    <tableColumn id="7" xr3:uid="{00000000-0010-0000-0200-000007000000}" name="Curve - Revenue Service" dataDxfId="53"/>
    <tableColumn id="8" xr3:uid="{00000000-0010-0000-0200-000008000000}" name="Total Revenue Service" dataDxfId="52"/>
    <tableColumn id="9" xr3:uid="{00000000-0010-0000-0200-000009000000}" name="Revenue Track - No Capital Replacement Responsibility" dataDxfId="51"/>
    <tableColumn id="10" xr3:uid="{00000000-0010-0000-0200-00000A000000}" name="Non-Revenue Service" dataDxfId="50"/>
    <tableColumn id="11" xr3:uid="{00000000-0010-0000-0200-00000B000000}" name="Track Under Performance Restriction" dataDxfId="49"/>
    <tableColumn id="12" xr3:uid="{00000000-0010-0000-0200-00000C000000}" name="Single Turnout" dataDxfId="48"/>
    <tableColumn id="13" xr3:uid="{00000000-0010-0000-0200-00000D000000}" name="Grade Crossings" dataDxfId="47"/>
    <tableColumn id="14" xr3:uid="{00000000-0010-0000-0200-00000E000000}" name="Single Crossover" dataDxfId="46"/>
    <tableColumn id="15" xr3:uid="{00000000-0010-0000-0200-00000F000000}" name="Double Diamond Crossover" dataDxfId="45"/>
    <tableColumn id="16" xr3:uid="{00000000-0010-0000-0200-000010000000}" name="Half Grand Unions" dataDxfId="44"/>
    <tableColumn id="17" xr3:uid="{00000000-0010-0000-0200-000011000000}" name="Exclusive Fixed Guideway" dataDxfId="43">
      <calculatedColumnFormula>IF($X$2,SUMIFS('Roadway by Mode'!N:N,'Roadway by Mode'!$J:$J,"="&amp;$A24,'Roadway by Mode'!$K:$K,"="&amp;$B24,'Roadway by Mode'!$V:$V,"=No"),SUMIFS('Roadway by Mode'!N:N,'Roadway by Mode'!$J:$J,"="&amp;$A24,'Roadway by Mode'!$K:$K,"="&amp;$B24))</calculatedColumnFormula>
    </tableColumn>
    <tableColumn id="18" xr3:uid="{00000000-0010-0000-0200-000012000000}" name="Exclusive High-Intensity Busway" dataDxfId="42">
      <calculatedColumnFormula>IF($X$2,SUMIFS('Roadway by Mode'!P:P,'Roadway by Mode'!$J:$J,"="&amp;$A24,'Roadway by Mode'!$K:$K,"="&amp;$B24,'Roadway by Mode'!$V:$V,"=No"),SUMIFS('Roadway by Mode'!P:P,'Roadway by Mode'!$J:$J,"="&amp;$A24,'Roadway by Mode'!$K:$K,"="&amp;$B24))</calculatedColumnFormula>
    </tableColumn>
    <tableColumn id="19" xr3:uid="{00000000-0010-0000-0200-000013000000}" name="Controlled Access High Intensity Busway" dataDxfId="41">
      <calculatedColumnFormula>IF($X$2,SUMIFS('Roadway by Mode'!R:R,'Roadway by Mode'!$J:$J,"="&amp;$A24,'Roadway by Mode'!$K:$K,"="&amp;$B24,'Roadway by Mode'!$V:$V,"=No"),SUMIFS('Roadway by Mode'!R:R,'Roadway by Mode'!$J:$J,"="&amp;$A24,'Roadway by Mode'!$K:$K,"="&amp;$B24))</calculatedColumnFormula>
    </tableColumn>
    <tableColumn id="20" xr3:uid="{00000000-0010-0000-0200-000014000000}" name="Total Roadway Miles" dataDxfId="40">
      <calculatedColumnFormula>IF($X$2,SUMIFS('Roadway by Mode'!T:T,'Roadway by Mode'!$J:$J,"="&amp;$A24,'Roadway by Mode'!$K:$K,"="&amp;$B24,'Roadway by Mode'!$V:$V,"=No"),SUMIFS('Roadway by Mode'!T:T,'Roadway by Mode'!$J:$J,"="&amp;$A24,'Roadway by Mode'!$K:$K,"="&amp;$B24))</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E49:T58" totalsRowShown="0" headerRowDxfId="39" dataDxfId="38" tableBorderDxfId="37" headerRowCellStyle="Normal 2">
  <tableColumns count="16">
    <tableColumn id="1" xr3:uid="{00000000-0010-0000-0300-000001000000}" name="VOMS" dataDxfId="36">
      <calculatedColumnFormula>IFERROR(IF($X$2,IF($A50="","",IF($A50="Between",SUMIFS('Track by Mode'!L:L,'Track by Mode'!$I:$I,"&gt;="&amp;$B50,'Track by Mode'!$I:$I,"&lt;"&amp;$D50,'Track by Mode'!$AJ:$AJ,"=No"),SUMIFS('Track by Mode'!L:L,'Track by Mode'!$I:$I,"&gt;="&amp;$B50,'Track by Mode'!$AJ:$AJ,"=No"))),IF($A50="","",IF($A50="Between",SUMIFS('Track by Mode'!L:L,'Track by Mode'!$I:$I,"&gt;="&amp;$B50,'Track by Mode'!$I:$I,"&lt;"&amp;$D50),SUMIFS('Track by Mode'!L:L,'Track by Mode'!$I:$I,"&gt;="&amp;$B50))))+IF($X$2,IF($A50="","",IF($A50="Between",SUMIFS('Roadway by Mode'!L:L,'Roadway by Mode'!$I:$I,"&gt;="&amp;$B50,'Roadway by Mode'!$I:$I,"&lt;"&amp;$D50,'Roadway by Mode'!$V:$V,"=No"),SUMIFS('Roadway by Mode'!L:L,'Roadway by Mode'!$I:$I,"&gt;="&amp;$B50,'Roadway by Mode'!$V:$V,"=No"))),IF($A50="","",IF($A50="Between",SUMIFS('Roadway by Mode'!L:L,'Roadway by Mode'!$I:$I,"&gt;="&amp;$B50,'Roadway by Mode'!$I:$I,"&lt;"&amp;$D50),SUMIFS('Roadway by Mode'!L:L,'Roadway by Mode'!$I:$I,"&gt;="&amp;$B50)))),"")</calculatedColumnFormula>
    </tableColumn>
    <tableColumn id="2" xr3:uid="{00000000-0010-0000-0300-000002000000}" name="Tangent - Revenue Service" dataDxfId="35">
      <calculatedColumnFormula>IFERROR(IF($X$2,IF($A50="","",IF($A50="Between",SUMIFS('Track by Mode'!N:N,'Track by Mode'!$I:$I,"&gt;="&amp;$B50,'Track by Mode'!$I:$I,"&lt;"&amp;$D50,'Track by Mode'!$AJ:$AJ,"=No"),SUMIFS('Track by Mode'!N:N,'Track by Mode'!$I:$I,"&gt;="&amp;$B50,'Track by Mode'!$AJ:$AJ,"=No"))),IF($A50="","",IF($A50="Between",SUMIFS('Track by Mode'!N:N,'Track by Mode'!$I:$I,"&gt;="&amp;$B50,'Track by Mode'!$I:$I,"&lt;"&amp;$D50),SUMIFS('Track by Mode'!N:N,'Track by Mode'!$I:$I,"&gt;="&amp;$B50)))),"")</calculatedColumnFormula>
    </tableColumn>
    <tableColumn id="3" xr3:uid="{00000000-0010-0000-0300-000003000000}" name="Curve - Revenue Service" dataDxfId="34">
      <calculatedColumnFormula>IFERROR(IF($X$2,IF($A50="","",IF($A50="Between",SUMIFS('Track by Mode'!P:P,'Track by Mode'!$I:$I,"&gt;="&amp;$B50,'Track by Mode'!$I:$I,"&lt;"&amp;$D50,'Track by Mode'!$AJ:$AJ,"=No"),SUMIFS('Track by Mode'!P:P,'Track by Mode'!$I:$I,"&gt;="&amp;$B50,'Track by Mode'!$AJ:$AJ,"=No"))),IF($A50="","",IF($A50="Between",SUMIFS('Track by Mode'!P:P,'Track by Mode'!$I:$I,"&gt;="&amp;$B50,'Track by Mode'!$I:$I,"&lt;"&amp;$D50),SUMIFS('Track by Mode'!P:P,'Track by Mode'!$I:$I,"&gt;="&amp;$B50)))),"")</calculatedColumnFormula>
    </tableColumn>
    <tableColumn id="4" xr3:uid="{00000000-0010-0000-0300-000004000000}" name="Total Revenue Service" dataDxfId="33">
      <calculatedColumnFormula>IFERROR(IF($X$2,IF($A50="","",IF($A50="Between",SUMIFS('Track by Mode'!R:R,'Track by Mode'!$I:$I,"&gt;="&amp;$B50,'Track by Mode'!$I:$I,"&lt;"&amp;$D50,'Track by Mode'!$AJ:$AJ,"=No"),SUMIFS('Track by Mode'!R:R,'Track by Mode'!$I:$I,"&gt;="&amp;$B50,'Track by Mode'!$AJ:$AJ,"=No"))),IF($A50="","",IF($A50="Between",SUMIFS('Track by Mode'!R:R,'Track by Mode'!$I:$I,"&gt;="&amp;$B50,'Track by Mode'!$I:$I,"&lt;"&amp;$D50),SUMIFS('Track by Mode'!R:R,'Track by Mode'!$I:$I,"&gt;="&amp;$B50)))),"")</calculatedColumnFormula>
    </tableColumn>
    <tableColumn id="5" xr3:uid="{00000000-0010-0000-0300-000005000000}" name="Revenue Track - No Capital Replacement Responsibility" dataDxfId="32">
      <calculatedColumnFormula>IFERROR(IF($X$2,IF($A50="","",IF($A50="Between",SUMIFS('Track by Mode'!S:S,'Track by Mode'!$I:$I,"&gt;="&amp;$B50,'Track by Mode'!$I:$I,"&lt;"&amp;$D50,'Track by Mode'!$AJ:$AJ,"=No"),SUMIFS('Track by Mode'!S:S,'Track by Mode'!$I:$I,"&gt;="&amp;$B50,'Track by Mode'!$AJ:$AJ,"=No"))),IF($A50="","",IF($A50="Between",SUMIFS('Track by Mode'!S:S,'Track by Mode'!$I:$I,"&gt;="&amp;$B50,'Track by Mode'!$I:$I,"&lt;"&amp;$D50),SUMIFS('Track by Mode'!S:S,'Track by Mode'!$I:$I,"&gt;="&amp;$B50)))),"")</calculatedColumnFormula>
    </tableColumn>
    <tableColumn id="6" xr3:uid="{00000000-0010-0000-0300-000006000000}" name="Non-Revenue Service" dataDxfId="31">
      <calculatedColumnFormula>IFERROR(IF($X$2,IF($A50="","",IF($A50="Between",SUMIFS('Track by Mode'!U:U,'Track by Mode'!$I:$I,"&gt;="&amp;$B50,'Track by Mode'!$I:$I,"&lt;"&amp;$D50,'Track by Mode'!$AJ:$AJ,"=No"),SUMIFS('Track by Mode'!U:U,'Track by Mode'!$I:$I,"&gt;="&amp;$B50,'Track by Mode'!$AJ:$AJ,"=No"))),IF($A50="","",IF($A50="Between",SUMIFS('Track by Mode'!U:U,'Track by Mode'!$I:$I,"&gt;="&amp;$B50,'Track by Mode'!$I:$I,"&lt;"&amp;$D50),SUMIFS('Track by Mode'!U:U,'Track by Mode'!$I:$I,"&gt;="&amp;$B50)))),"")</calculatedColumnFormula>
    </tableColumn>
    <tableColumn id="7" xr3:uid="{00000000-0010-0000-0300-000007000000}" name="Track Under Performance Restriction" dataDxfId="30">
      <calculatedColumnFormula>IFERROR(IF($X$2,IF($A50="","",IF($A50="Between",SUMIFS('Track by Mode'!W:W,'Track by Mode'!$I:$I,"&gt;="&amp;$B50,'Track by Mode'!$I:$I,"&lt;"&amp;$D50,'Track by Mode'!$AJ:$AJ,"=No"),SUMIFS('Track by Mode'!W:W,'Track by Mode'!$I:$I,"&gt;="&amp;$B50,'Track by Mode'!$AJ:$AJ,"=No"))),IF($A50="","",IF($A50="Between",SUMIFS('Track by Mode'!W:W,'Track by Mode'!$I:$I,"&gt;="&amp;$B50,'Track by Mode'!$I:$I,"&lt;"&amp;$D50),SUMIFS('Track by Mode'!W:W,'Track by Mode'!$I:$I,"&gt;="&amp;$B50)))),"")</calculatedColumnFormula>
    </tableColumn>
    <tableColumn id="8" xr3:uid="{00000000-0010-0000-0300-000008000000}" name="Single Turnout" dataDxfId="29">
      <calculatedColumnFormula>IFERROR(IF($X$2,IF($A50="","",IF($A50="Between",SUMIFS('Track by Mode'!$Z:$Z,'Track by Mode'!$I:$I,"&gt;="&amp;$B50,'Track by Mode'!$I:$I,"&lt;"&amp;$D50,'Track by Mode'!$AJ:$AJ,"=No"),SUMIFS('Track by Mode'!$Z:$Z,'Track by Mode'!$I:$I,"&gt;="&amp;$B50,'Track by Mode'!$AJ:$AJ,"=No"))),IF($A50="","",IF($A50="Between",SUMIFS('Track by Mode'!$Z:$Z,'Track by Mode'!$I:$I,"&gt;="&amp;$B50,'Track by Mode'!$I:$I,"&lt;"&amp;$D50),SUMIFS('Track by Mode'!$Z:$Z,'Track by Mode'!$I:$I,"&gt;="&amp;$B50)))),"")</calculatedColumnFormula>
    </tableColumn>
    <tableColumn id="9" xr3:uid="{00000000-0010-0000-0300-000009000000}" name="Grade Crossings" dataDxfId="28">
      <calculatedColumnFormula>IFERROR(IF($X$2,IF($A50="","",IF($A50="Between",SUMIFS('Track by Mode'!$AB:$AB,'Track by Mode'!$I:$I,"&gt;="&amp;$B50,'Track by Mode'!$I:$I,"&lt;"&amp;$D50,'Track by Mode'!$AJ:$AJ,"=No"),SUMIFS('Track by Mode'!$AB:$AB,'Track by Mode'!$I:$I,"&gt;="&amp;$B50,'Track by Mode'!$AJ:$AJ,"=No"))),IF($A50="","",IF($A50="Between",SUMIFS('Track by Mode'!$AB:$AB,'Track by Mode'!$I:$I,"&gt;="&amp;$B50,'Track by Mode'!$I:$I,"&lt;"&amp;$D50),SUMIFS('Track by Mode'!$AB:$AB,'Track by Mode'!$I:$I,"&gt;="&amp;$B50)))),"")</calculatedColumnFormula>
    </tableColumn>
    <tableColumn id="10" xr3:uid="{00000000-0010-0000-0300-00000A000000}" name="Single Crossover" dataDxfId="27">
      <calculatedColumnFormula>IFERROR(IF($X$2,IF($A50="","",IF($A50="Between",SUMIFS('Track by Mode'!AD:AD,'Track by Mode'!$I:$I,"&gt;="&amp;$B50,'Track by Mode'!$I:$I,"&lt;"&amp;$D50,'Track by Mode'!$AJ:$AJ,"=No"),SUMIFS('Track by Mode'!AD:AD,'Track by Mode'!$I:$I,"&gt;="&amp;$B50,'Track by Mode'!$AJ:$AJ,"=No"))),IF($A50="","",IF($A50="Between",SUMIFS('Track by Mode'!AD:AD,'Track by Mode'!$I:$I,"&gt;="&amp;$B50,'Track by Mode'!$I:$I,"&lt;"&amp;$D50),SUMIFS('Track by Mode'!AD:AD,'Track by Mode'!$I:$I,"&gt;="&amp;$B50)))),"")</calculatedColumnFormula>
    </tableColumn>
    <tableColumn id="11" xr3:uid="{00000000-0010-0000-0300-00000B000000}" name="Double Diamond Crossover" dataDxfId="26">
      <calculatedColumnFormula>IFERROR(IF($X$2,IF($A50="","",IF($A50="Between",SUMIFS('Track by Mode'!AF:AF,'Track by Mode'!$I:$I,"&gt;="&amp;$B50,'Track by Mode'!$I:$I,"&lt;"&amp;$D50,'Track by Mode'!$AJ:$AJ,"=No"),SUMIFS('Track by Mode'!AF:AF,'Track by Mode'!$I:$I,"&gt;="&amp;$B50,'Track by Mode'!$AJ:$AJ,"=No"))),IF($A50="","",IF($A50="Between",SUMIFS('Track by Mode'!AF:AF,'Track by Mode'!$I:$I,"&gt;="&amp;$B50,'Track by Mode'!$I:$I,"&lt;"&amp;$D50),SUMIFS('Track by Mode'!AF:AF,'Track by Mode'!$I:$I,"&gt;="&amp;$B50)))),"")</calculatedColumnFormula>
    </tableColumn>
    <tableColumn id="12" xr3:uid="{00000000-0010-0000-0300-00000C000000}" name="Half Grand Unions" dataDxfId="25">
      <calculatedColumnFormula>IFERROR(IF($X$2,IF($A50="","",IF($A50="Between",SUMIFS('Track by Mode'!AH:AH,'Track by Mode'!$I:$I,"&gt;="&amp;$B50,'Track by Mode'!$I:$I,"&lt;"&amp;$D50,'Track by Mode'!$AJ:$AJ,"=No"),SUMIFS('Track by Mode'!AH:AH,'Track by Mode'!$I:$I,"&gt;="&amp;$B50,'Track by Mode'!$AJ:$AJ,"=No"))),IF($A50="","",IF($A50="Between",SUMIFS('Track by Mode'!AH:AH,'Track by Mode'!$I:$I,"&gt;="&amp;$B50,'Track by Mode'!$I:$I,"&lt;"&amp;$D50),SUMIFS('Track by Mode'!AH:AH,'Track by Mode'!$I:$I,"&gt;="&amp;$B50)))),"")</calculatedColumnFormula>
    </tableColumn>
    <tableColumn id="13" xr3:uid="{00000000-0010-0000-0300-00000D000000}" name="Exclusive Fixed Guideway" dataDxfId="24">
      <calculatedColumnFormula>IFERROR(IF($N$2,IF($A50="","",IF($A50="Between",SUMIFS('Roadway by Mode'!N:N,'Roadway by Mode'!$I:$I,"&gt;="&amp;$B50,'Roadway by Mode'!$I:$I,"&lt;"&amp;$D50,'Roadway by Mode'!$V:$V,"=No"),SUMIFS('Roadway by Mode'!N:N,'Roadway by Mode'!$I:$I,"&gt;="&amp;$B50,'Roadway by Mode'!$V:$V,"=No"))),IF($A50="","",IF($A50="Between",SUMIFS('Roadway by Mode'!N:N,'Roadway by Mode'!$I:$I,"&gt;="&amp;$B50,'Roadway by Mode'!$I:$I,"&lt;"&amp;$D50),SUMIFS('Roadway by Mode'!N:N,'Roadway by Mode'!$I:$I,"&gt;="&amp;$B50)))),"")</calculatedColumnFormula>
    </tableColumn>
    <tableColumn id="14" xr3:uid="{00000000-0010-0000-0300-00000E000000}" name="Exclusive High-Intensity Busway" dataDxfId="23">
      <calculatedColumnFormula>IFERROR(IF($N$2,IF($A50="","",IF($A50="Between",SUMIFS('Roadway by Mode'!P:P,'Roadway by Mode'!$I:$I,"&gt;="&amp;$B50,'Roadway by Mode'!$I:$I,"&lt;"&amp;$D50,'Roadway by Mode'!$V:$V,"=No"),SUMIFS('Roadway by Mode'!P:P,'Roadway by Mode'!$I:$I,"&gt;="&amp;$B50,'Roadway by Mode'!$V:$V,"=No"))),IF($A50="","",IF($A50="Between",SUMIFS('Roadway by Mode'!P:P,'Roadway by Mode'!$I:$I,"&gt;="&amp;$B50,'Roadway by Mode'!$I:$I,"&lt;"&amp;$D50),SUMIFS('Roadway by Mode'!P:P,'Roadway by Mode'!$I:$I,"&gt;="&amp;$B50)))),"")</calculatedColumnFormula>
    </tableColumn>
    <tableColumn id="15" xr3:uid="{00000000-0010-0000-0300-00000F000000}" name="Controlled Access High Intensity Busway" dataDxfId="22">
      <calculatedColumnFormula>IFERROR(IF($N$2,IF($A50="","",IF($A50="Between",SUMIFS('Roadway by Mode'!R:R,'Roadway by Mode'!$I:$I,"&gt;="&amp;$B50,'Roadway by Mode'!$I:$I,"&lt;"&amp;$D50,'Roadway by Mode'!$V:$V,"=No"),SUMIFS('Roadway by Mode'!R:R,'Roadway by Mode'!$I:$I,"&gt;="&amp;$B50,'Roadway by Mode'!$V:$V,"=No"))),IF($A50="","",IF($A50="Between",SUMIFS('Roadway by Mode'!R:R,'Roadway by Mode'!$I:$I,"&gt;="&amp;$B50,'Roadway by Mode'!$I:$I,"&lt;"&amp;$D50),SUMIFS('Roadway by Mode'!R:R,'Roadway by Mode'!$I:$I,"&gt;="&amp;$B50)))),"")</calculatedColumnFormula>
    </tableColumn>
    <tableColumn id="16" xr3:uid="{00000000-0010-0000-0300-000010000000}" name="Total Roadway Miles" dataDxfId="21">
      <calculatedColumnFormula>IFERROR(IF($N$2,IF($A50="","",IF($A50="Between",SUMIFS('Roadway by Mode'!T:T,'Roadway by Mode'!$I:$I,"&gt;="&amp;$B50,'Roadway by Mode'!$I:$I,"&lt;"&amp;$D50,'Roadway by Mode'!$V:$V,"=No"),SUMIFS('Roadway by Mode'!T:T,'Roadway by Mode'!$I:$I,"&gt;="&amp;$B50,'Roadway by Mode'!$V:$V,"=No"))),IF($A50="","",IF($A50="Between",SUMIFS('Roadway by Mode'!T:T,'Roadway by Mode'!$I:$I,"&gt;="&amp;$B50,'Roadway by Mode'!$I:$I,"&lt;"&amp;$D50),SUMIFS('Roadway by Mode'!T:T,'Roadway by Mode'!$I:$I,"&gt;="&amp;$B50)))),"")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C64:T120" totalsRowShown="0" headerRowDxfId="20" dataDxfId="19" tableBorderDxfId="18" headerRowCellStyle="Normal 2">
  <tableColumns count="18">
    <tableColumn id="1" xr3:uid="{00000000-0010-0000-0400-000001000000}" name="Abbreviation" dataDxfId="17"/>
    <tableColumn id="2" xr3:uid="{00000000-0010-0000-0400-000002000000}" name="State" dataDxfId="16"/>
    <tableColumn id="3" xr3:uid="{00000000-0010-0000-0400-000003000000}" name="VOMS" dataDxfId="15">
      <calculatedColumnFormula>IF($X$2,SUMIFS('Track by Mode'!L:L,'Track by Mode'!$C:$C,"="&amp;$C65,'Track by Mode'!$AJ:$AJ,"=No"),SUMIFS('Track by Mode'!L:L,'Track by Mode'!$C:$C,"="&amp;$C65))+IF($X$2,SUMIFS('Roadway by Mode'!L:L,'Roadway by Mode'!$C:$C,"="&amp;$C65,'Roadway by Mode'!$V:$V,"=No"),SUMIFS('Roadway by Mode'!L:L,'Roadway by Mode'!$C:$C,"="&amp;$C65))</calculatedColumnFormula>
    </tableColumn>
    <tableColumn id="4" xr3:uid="{00000000-0010-0000-0400-000004000000}" name="Tangent - Revenue Service" dataDxfId="14">
      <calculatedColumnFormula>IF($X$2,SUMIFS('Track by Mode'!N:N,'Track by Mode'!$C:$C,"="&amp;$C65,'Track by Mode'!$AJ:$AJ,"=No"),SUMIFS('Track by Mode'!N:N,'Track by Mode'!$C:$C,"="&amp;$C65))</calculatedColumnFormula>
    </tableColumn>
    <tableColumn id="5" xr3:uid="{00000000-0010-0000-0400-000005000000}" name="Curve - Revenue Service" dataDxfId="13">
      <calculatedColumnFormula>IF($X$2,SUMIFS('Track by Mode'!P:P,'Track by Mode'!$C:$C,"="&amp;$C65,'Track by Mode'!$AJ:$AJ,"=No"),SUMIFS('Track by Mode'!P:P,'Track by Mode'!$C:$C,"="&amp;$C65))</calculatedColumnFormula>
    </tableColumn>
    <tableColumn id="6" xr3:uid="{00000000-0010-0000-0400-000006000000}" name="Total Revenue Service" dataDxfId="12">
      <calculatedColumnFormula>IF($X$2,SUMIFS('Track by Mode'!R:R,'Track by Mode'!$C:$C,"="&amp;$C65,'Track by Mode'!$AJ:$AJ,"=No"),SUMIFS('Track by Mode'!R:R,'Track by Mode'!$C:$C,"="&amp;$C65))</calculatedColumnFormula>
    </tableColumn>
    <tableColumn id="7" xr3:uid="{00000000-0010-0000-0400-000007000000}" name="Revenue Track - No Capital Replacement Responsibility" dataDxfId="11">
      <calculatedColumnFormula>IF($X$2,SUMIFS('Track by Mode'!S:S,'Track by Mode'!$C:$C,"="&amp;$C65,'Track by Mode'!$AJ:$AJ,"=No"),SUMIFS('Track by Mode'!S:S,'Track by Mode'!$C:$C,"="&amp;$C65))</calculatedColumnFormula>
    </tableColumn>
    <tableColumn id="8" xr3:uid="{00000000-0010-0000-0400-000008000000}" name="Non-Revenue Service" dataDxfId="10">
      <calculatedColumnFormula>IF($X$2,SUMIFS('Track by Mode'!U:U,'Track by Mode'!$C:$C,"="&amp;$C65,'Track by Mode'!$AJ:$AJ,"=No"),SUMIFS('Track by Mode'!U:U,'Track by Mode'!$C:$C,"="&amp;$C65))</calculatedColumnFormula>
    </tableColumn>
    <tableColumn id="9" xr3:uid="{00000000-0010-0000-0400-000009000000}" name="Track Under Performance Restriction" dataDxfId="9">
      <calculatedColumnFormula>IF($X$2,SUMIFS('Track by Mode'!W:W,'Track by Mode'!$C:$C,"="&amp;$C65,'Track by Mode'!$AJ:$AJ,"=No"),SUMIFS('Track by Mode'!W:W,'Track by Mode'!$C:$C,"="&amp;$C65))</calculatedColumnFormula>
    </tableColumn>
    <tableColumn id="10" xr3:uid="{00000000-0010-0000-0400-00000A000000}" name="Single Turnout" dataDxfId="8">
      <calculatedColumnFormula>IF($X$2,SUMIFS('Track by Mode'!$Z:$Z,'Track by Mode'!$C:$C,"="&amp;$C65,'Track by Mode'!$AJ:$AJ,"=No"),SUMIFS('Track by Mode'!$Z:$Z,'Track by Mode'!$C:$C,"="&amp;$C65))</calculatedColumnFormula>
    </tableColumn>
    <tableColumn id="11" xr3:uid="{00000000-0010-0000-0400-00000B000000}" name="Grade Crossings" dataDxfId="7">
      <calculatedColumnFormula>IF($X$2,SUMIFS('Track by Mode'!$AB:$AB,'Track by Mode'!$C:$C,"="&amp;$C65,'Track by Mode'!$AJ:$AJ,"=No"),SUMIFS('Track by Mode'!$AB:$AB,'Track by Mode'!$C:$C,"="&amp;$C65))</calculatedColumnFormula>
    </tableColumn>
    <tableColumn id="12" xr3:uid="{00000000-0010-0000-0400-00000C000000}" name="Single Crossover" dataDxfId="6">
      <calculatedColumnFormula>IF($X$2,SUMIFS('Track by Mode'!AD:AD,'Track by Mode'!$C:$C,"="&amp;$C65,'Track by Mode'!$AJ:$AJ,"=No"),SUMIFS('Track by Mode'!AD:AD,'Track by Mode'!$C:$C,"="&amp;$C65))</calculatedColumnFormula>
    </tableColumn>
    <tableColumn id="13" xr3:uid="{00000000-0010-0000-0400-00000D000000}" name="Double Diamond Crossover" dataDxfId="5">
      <calculatedColumnFormula>IF($X$2,SUMIFS('Track by Mode'!AF:AF,'Track by Mode'!$C:$C,"="&amp;$C65,'Track by Mode'!$AJ:$AJ,"=No"),SUMIFS('Track by Mode'!AF:AF,'Track by Mode'!$C:$C,"="&amp;$C65))</calculatedColumnFormula>
    </tableColumn>
    <tableColumn id="14" xr3:uid="{00000000-0010-0000-0400-00000E000000}" name="Half Grand Unions" dataDxfId="4">
      <calculatedColumnFormula>IF($X$2,SUMIFS('Track by Mode'!AH:AH,'Track by Mode'!$C:$C,"="&amp;$C65,'Track by Mode'!$AJ:$AJ,"=No"),SUMIFS('Track by Mode'!AH:AH,'Track by Mode'!$C:$C,"="&amp;$C65))</calculatedColumnFormula>
    </tableColumn>
    <tableColumn id="15" xr3:uid="{00000000-0010-0000-0400-00000F000000}" name="Exclusive Fixed Guideway" dataDxfId="3">
      <calculatedColumnFormula>IF($X$2,SUMIFS('Roadway by Mode'!N:N,'Roadway by Mode'!$C:$C,"="&amp;$C65,'Roadway by Mode'!$V:$V,"=No"),SUMIFS('Roadway by Mode'!N:N,'Roadway by Mode'!$C:$C,"="&amp;$C65))</calculatedColumnFormula>
    </tableColumn>
    <tableColumn id="16" xr3:uid="{00000000-0010-0000-0400-000010000000}" name="Exclusive High-Intensity Busway" dataDxfId="2">
      <calculatedColumnFormula>IF($X$2,SUMIFS('Roadway by Mode'!P:P,'Roadway by Mode'!$C:$C,"="&amp;$C65,'Roadway by Mode'!$V:$V,"=No"),SUMIFS('Roadway by Mode'!P:P,'Roadway by Mode'!$C:$C,"="&amp;$C65))</calculatedColumnFormula>
    </tableColumn>
    <tableColumn id="17" xr3:uid="{00000000-0010-0000-0400-000011000000}" name="Controlled Access High Intensity Busway" dataDxfId="1">
      <calculatedColumnFormula>IF($X$2,SUMIFS('Roadway by Mode'!R:R,'Roadway by Mode'!$C:$C,"="&amp;$C65,'Roadway by Mode'!$V:$V,"=No"),SUMIFS('Roadway by Mode'!R:R,'Roadway by Mode'!$C:$C,"="&amp;$C65))</calculatedColumnFormula>
    </tableColumn>
    <tableColumn id="18" xr3:uid="{00000000-0010-0000-0400-000012000000}" name="Total Roadway Miles" dataDxfId="0">
      <calculatedColumnFormula>IF($X$2,SUMIFS('Roadway by Mode'!T:T,'Roadway by Mode'!$C:$C,"="&amp;$C65,'Roadway by Mode'!$V:$V,"=No"),SUMIFS('Roadway by Mode'!T:T,'Roadway by Mode'!$C:$C,"="&amp;$C65))</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vmlDrawing" Target="../drawings/vmlDrawing5.vml"/><Relationship Id="rId7"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3.bin"/><Relationship Id="rId6" Type="http://schemas.openxmlformats.org/officeDocument/2006/relationships/ctrlProp" Target="../ctrlProps/ctrlProp7.xml"/><Relationship Id="rId11" Type="http://schemas.openxmlformats.org/officeDocument/2006/relationships/table" Target="../tables/table5.xml"/><Relationship Id="rId5" Type="http://schemas.openxmlformats.org/officeDocument/2006/relationships/ctrlProp" Target="../ctrlProps/ctrlProp6.xml"/><Relationship Id="rId10" Type="http://schemas.openxmlformats.org/officeDocument/2006/relationships/table" Target="../tables/table4.xml"/><Relationship Id="rId4" Type="http://schemas.openxmlformats.org/officeDocument/2006/relationships/ctrlProp" Target="../ctrlProps/ctrlProp5.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
  <sheetViews>
    <sheetView workbookViewId="0"/>
  </sheetViews>
  <sheetFormatPr defaultColWidth="8.85546875" defaultRowHeight="12.75"/>
  <cols>
    <col min="1" max="16384" width="8.85546875" style="161"/>
  </cols>
  <sheetData>
    <row r="1" spans="1:15">
      <c r="A1" s="162"/>
      <c r="B1" s="162"/>
      <c r="C1" s="162"/>
      <c r="D1" s="162"/>
      <c r="E1" s="162"/>
      <c r="F1" s="162"/>
      <c r="G1" s="162"/>
      <c r="H1" s="162"/>
      <c r="I1" s="162"/>
      <c r="J1" s="162"/>
      <c r="K1" s="162"/>
      <c r="L1" s="162"/>
      <c r="M1" s="162"/>
      <c r="N1" s="162"/>
      <c r="O1" s="162"/>
    </row>
    <row r="2" spans="1:15">
      <c r="A2" s="162"/>
      <c r="B2" s="162"/>
      <c r="C2" s="162"/>
      <c r="D2" s="162"/>
      <c r="E2" s="162"/>
      <c r="F2" s="162"/>
      <c r="G2" s="162"/>
      <c r="H2" s="162"/>
      <c r="I2" s="162"/>
      <c r="J2" s="162"/>
      <c r="K2" s="162"/>
      <c r="L2" s="162"/>
      <c r="M2" s="162"/>
      <c r="N2" s="162"/>
      <c r="O2" s="162"/>
    </row>
    <row r="3" spans="1:15">
      <c r="A3" s="162"/>
      <c r="B3" s="162"/>
      <c r="C3" s="162"/>
      <c r="D3" s="162"/>
      <c r="E3" s="162"/>
      <c r="F3" s="162"/>
      <c r="G3" s="162"/>
      <c r="H3" s="162"/>
      <c r="I3" s="162"/>
      <c r="J3" s="162"/>
      <c r="K3" s="162"/>
      <c r="L3" s="162"/>
      <c r="M3" s="162"/>
      <c r="N3" s="162"/>
      <c r="O3" s="162"/>
    </row>
    <row r="4" spans="1:15">
      <c r="A4" s="162"/>
      <c r="B4" s="162"/>
      <c r="C4" s="162"/>
      <c r="D4" s="162"/>
      <c r="E4" s="162"/>
      <c r="F4" s="162"/>
      <c r="G4" s="162"/>
      <c r="H4" s="162"/>
      <c r="I4" s="162"/>
      <c r="J4" s="162"/>
      <c r="K4" s="162"/>
      <c r="L4" s="162"/>
      <c r="M4" s="162"/>
      <c r="N4" s="162"/>
      <c r="O4" s="162"/>
    </row>
    <row r="5" spans="1:15">
      <c r="A5" s="162"/>
      <c r="B5" s="162"/>
      <c r="C5" s="162"/>
      <c r="D5" s="162"/>
      <c r="E5" s="162"/>
      <c r="F5" s="162"/>
      <c r="G5" s="162"/>
      <c r="H5" s="162"/>
      <c r="I5" s="162"/>
      <c r="J5" s="162"/>
      <c r="K5" s="162"/>
      <c r="L5" s="162"/>
      <c r="M5" s="162"/>
      <c r="N5" s="162"/>
      <c r="O5" s="162"/>
    </row>
    <row r="6" spans="1:15">
      <c r="A6" s="162"/>
      <c r="B6" s="162"/>
      <c r="C6" s="162"/>
      <c r="D6" s="162"/>
      <c r="E6" s="162"/>
      <c r="F6" s="162"/>
      <c r="G6" s="162"/>
      <c r="H6" s="162"/>
      <c r="I6" s="162"/>
      <c r="J6" s="162"/>
      <c r="K6" s="162"/>
      <c r="L6" s="162"/>
      <c r="M6" s="162"/>
      <c r="N6" s="162"/>
      <c r="O6" s="162"/>
    </row>
    <row r="7" spans="1:15">
      <c r="A7" s="162"/>
      <c r="B7" s="162"/>
      <c r="C7" s="162"/>
      <c r="D7" s="162"/>
      <c r="E7" s="162"/>
      <c r="F7" s="162"/>
      <c r="G7" s="162"/>
      <c r="H7" s="162"/>
      <c r="I7" s="162"/>
      <c r="J7" s="162"/>
      <c r="K7" s="162"/>
      <c r="L7" s="162"/>
      <c r="M7" s="162"/>
      <c r="N7" s="162"/>
      <c r="O7" s="162"/>
    </row>
    <row r="8" spans="1:15">
      <c r="A8" s="162"/>
      <c r="B8" s="162"/>
      <c r="C8" s="162"/>
      <c r="D8" s="162"/>
      <c r="E8" s="162"/>
      <c r="F8" s="162"/>
      <c r="G8" s="162"/>
      <c r="H8" s="162"/>
      <c r="I8" s="162"/>
      <c r="J8" s="162"/>
      <c r="K8" s="162"/>
      <c r="L8" s="162"/>
      <c r="M8" s="162"/>
      <c r="N8" s="162"/>
      <c r="O8" s="162"/>
    </row>
    <row r="9" spans="1:15">
      <c r="A9" s="162"/>
      <c r="B9" s="162"/>
      <c r="C9" s="162"/>
      <c r="D9" s="162"/>
      <c r="E9" s="162"/>
      <c r="F9" s="162"/>
      <c r="G9" s="162"/>
      <c r="H9" s="162"/>
      <c r="I9" s="162"/>
      <c r="J9" s="162"/>
      <c r="K9" s="162"/>
      <c r="L9" s="162"/>
      <c r="M9" s="162"/>
      <c r="N9" s="162"/>
      <c r="O9" s="162"/>
    </row>
    <row r="10" spans="1:15">
      <c r="A10" s="162"/>
      <c r="B10" s="162"/>
      <c r="C10" s="162"/>
      <c r="D10" s="162"/>
      <c r="E10" s="162"/>
      <c r="F10" s="162"/>
      <c r="G10" s="162"/>
      <c r="H10" s="162"/>
      <c r="I10" s="162"/>
      <c r="J10" s="162"/>
      <c r="K10" s="162"/>
      <c r="L10" s="162"/>
      <c r="M10" s="162"/>
      <c r="N10" s="162"/>
      <c r="O10" s="162"/>
    </row>
    <row r="11" spans="1:15">
      <c r="A11" s="162"/>
      <c r="B11" s="162"/>
      <c r="C11" s="162"/>
      <c r="D11" s="162"/>
      <c r="E11" s="162"/>
      <c r="F11" s="162"/>
      <c r="G11" s="162"/>
      <c r="H11" s="162"/>
      <c r="I11" s="162"/>
      <c r="J11" s="162"/>
      <c r="K11" s="162"/>
      <c r="L11" s="162"/>
      <c r="M11" s="162"/>
      <c r="N11" s="162"/>
      <c r="O11" s="162"/>
    </row>
    <row r="12" spans="1:15">
      <c r="A12" s="162"/>
      <c r="B12" s="162"/>
      <c r="C12" s="162"/>
      <c r="D12" s="162"/>
      <c r="E12" s="162"/>
      <c r="F12" s="162"/>
      <c r="G12" s="162"/>
      <c r="H12" s="162"/>
      <c r="I12" s="162"/>
      <c r="J12" s="162"/>
      <c r="K12" s="162"/>
      <c r="L12" s="162"/>
      <c r="M12" s="162"/>
      <c r="N12" s="162"/>
      <c r="O12" s="162"/>
    </row>
    <row r="13" spans="1:15">
      <c r="A13" s="162"/>
      <c r="B13" s="162"/>
      <c r="C13" s="162"/>
      <c r="D13" s="162"/>
      <c r="E13" s="162"/>
      <c r="F13" s="162"/>
      <c r="G13" s="162"/>
      <c r="H13" s="162"/>
      <c r="I13" s="162"/>
      <c r="J13" s="162"/>
      <c r="K13" s="162"/>
      <c r="L13" s="162"/>
      <c r="M13" s="162"/>
      <c r="N13" s="162"/>
      <c r="O13" s="162"/>
    </row>
    <row r="14" spans="1:15">
      <c r="A14" s="162"/>
      <c r="B14" s="162"/>
      <c r="C14" s="162"/>
      <c r="D14" s="162"/>
      <c r="E14" s="162"/>
      <c r="F14" s="162"/>
      <c r="G14" s="162"/>
      <c r="H14" s="162"/>
      <c r="I14" s="162"/>
      <c r="J14" s="162"/>
      <c r="K14" s="162"/>
      <c r="L14" s="162"/>
      <c r="M14" s="162"/>
      <c r="N14" s="162"/>
      <c r="O14" s="162"/>
    </row>
    <row r="15" spans="1:15">
      <c r="A15" s="162"/>
      <c r="B15" s="162"/>
      <c r="C15" s="162"/>
      <c r="D15" s="162"/>
      <c r="E15" s="162"/>
      <c r="F15" s="162"/>
      <c r="G15" s="162"/>
      <c r="H15" s="162"/>
      <c r="I15" s="162"/>
      <c r="J15" s="162"/>
      <c r="K15" s="162"/>
      <c r="L15" s="162"/>
      <c r="M15" s="162"/>
      <c r="N15" s="162"/>
      <c r="O15" s="162"/>
    </row>
    <row r="16" spans="1:15">
      <c r="A16" s="162"/>
      <c r="B16" s="162"/>
      <c r="C16" s="162"/>
      <c r="D16" s="162"/>
      <c r="E16" s="162"/>
      <c r="F16" s="162"/>
      <c r="G16" s="162"/>
      <c r="H16" s="162"/>
      <c r="I16" s="162"/>
      <c r="J16" s="162"/>
      <c r="K16" s="162"/>
      <c r="L16" s="162"/>
      <c r="M16" s="162"/>
      <c r="N16" s="162"/>
      <c r="O16" s="162"/>
    </row>
    <row r="17" spans="1:15">
      <c r="A17" s="162"/>
      <c r="B17" s="162"/>
      <c r="C17" s="162"/>
      <c r="D17" s="162"/>
      <c r="E17" s="162"/>
      <c r="F17" s="162"/>
      <c r="G17" s="162"/>
      <c r="H17" s="162"/>
      <c r="I17" s="162"/>
      <c r="J17" s="162"/>
      <c r="K17" s="162"/>
      <c r="L17" s="162"/>
      <c r="M17" s="162"/>
      <c r="N17" s="162"/>
      <c r="O17" s="162"/>
    </row>
    <row r="18" spans="1:15">
      <c r="A18" s="162"/>
      <c r="B18" s="162"/>
      <c r="C18" s="162"/>
      <c r="D18" s="162"/>
      <c r="E18" s="162"/>
      <c r="F18" s="162"/>
      <c r="G18" s="162"/>
      <c r="H18" s="162"/>
      <c r="I18" s="162"/>
      <c r="J18" s="162"/>
      <c r="K18" s="162"/>
      <c r="L18" s="162"/>
      <c r="M18" s="162"/>
      <c r="N18" s="162"/>
      <c r="O18" s="162"/>
    </row>
    <row r="19" spans="1:15">
      <c r="A19" s="162"/>
      <c r="B19" s="162"/>
      <c r="C19" s="162"/>
      <c r="D19" s="162"/>
      <c r="E19" s="162"/>
      <c r="F19" s="162"/>
      <c r="G19" s="162"/>
      <c r="H19" s="162"/>
      <c r="I19" s="162"/>
      <c r="J19" s="162"/>
      <c r="K19" s="162"/>
      <c r="L19" s="162"/>
      <c r="M19" s="162"/>
      <c r="N19" s="162"/>
      <c r="O19" s="162"/>
    </row>
    <row r="20" spans="1:15">
      <c r="A20" s="162"/>
      <c r="B20" s="162"/>
      <c r="C20" s="162"/>
      <c r="D20" s="162"/>
      <c r="E20" s="162"/>
      <c r="F20" s="162"/>
      <c r="G20" s="162"/>
      <c r="H20" s="162"/>
      <c r="I20" s="162"/>
      <c r="J20" s="162"/>
      <c r="K20" s="162"/>
      <c r="L20" s="162"/>
      <c r="M20" s="162"/>
      <c r="N20" s="162"/>
      <c r="O20" s="162"/>
    </row>
    <row r="21" spans="1:15">
      <c r="A21" s="162"/>
      <c r="B21" s="162"/>
      <c r="C21" s="162"/>
      <c r="D21" s="162"/>
      <c r="E21" s="162"/>
      <c r="F21" s="162"/>
      <c r="G21" s="162"/>
      <c r="H21" s="162"/>
      <c r="I21" s="162"/>
      <c r="J21" s="162"/>
      <c r="K21" s="162"/>
      <c r="L21" s="162"/>
      <c r="M21" s="162"/>
      <c r="N21" s="162"/>
      <c r="O21" s="162"/>
    </row>
    <row r="22" spans="1:15">
      <c r="A22" s="162"/>
      <c r="B22" s="162"/>
      <c r="C22" s="162"/>
      <c r="D22" s="162"/>
      <c r="E22" s="162"/>
      <c r="F22" s="162"/>
      <c r="G22" s="162"/>
      <c r="H22" s="162"/>
      <c r="I22" s="162"/>
      <c r="J22" s="162"/>
      <c r="K22" s="162"/>
      <c r="L22" s="162"/>
      <c r="M22" s="162"/>
      <c r="N22" s="162"/>
      <c r="O22" s="162"/>
    </row>
    <row r="23" spans="1:15">
      <c r="A23" s="162"/>
      <c r="B23" s="162"/>
      <c r="C23" s="162"/>
      <c r="D23" s="162"/>
      <c r="E23" s="162"/>
      <c r="F23" s="162"/>
      <c r="G23" s="162"/>
      <c r="H23" s="162"/>
      <c r="I23" s="162"/>
      <c r="J23" s="162"/>
      <c r="K23" s="162"/>
      <c r="L23" s="162"/>
      <c r="M23" s="162"/>
      <c r="N23" s="162"/>
      <c r="O23" s="162"/>
    </row>
    <row r="24" spans="1:15">
      <c r="A24" s="162"/>
      <c r="B24" s="162"/>
      <c r="C24" s="162"/>
      <c r="D24" s="162"/>
      <c r="E24" s="162"/>
      <c r="F24" s="162"/>
      <c r="G24" s="162"/>
      <c r="H24" s="162"/>
      <c r="I24" s="162"/>
      <c r="J24" s="162"/>
      <c r="K24" s="162"/>
      <c r="L24" s="162"/>
      <c r="M24" s="162"/>
      <c r="N24" s="162"/>
      <c r="O24" s="162"/>
    </row>
    <row r="25" spans="1:15">
      <c r="A25" s="162"/>
      <c r="B25" s="162"/>
      <c r="C25" s="162"/>
      <c r="D25" s="162"/>
      <c r="E25" s="162"/>
      <c r="F25" s="162"/>
      <c r="G25" s="162"/>
      <c r="H25" s="162"/>
      <c r="I25" s="162"/>
      <c r="J25" s="162"/>
      <c r="K25" s="162"/>
      <c r="L25" s="162"/>
      <c r="M25" s="162"/>
      <c r="N25" s="162"/>
      <c r="O25" s="16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58"/>
  <sheetViews>
    <sheetView tabSelected="1" workbookViewId="0">
      <pane ySplit="1" topLeftCell="A2" activePane="bottomLeft" state="frozen"/>
      <selection pane="bottomLeft"/>
    </sheetView>
  </sheetViews>
  <sheetFormatPr defaultColWidth="8.85546875" defaultRowHeight="12.75"/>
  <cols>
    <col min="1" max="1" width="22.42578125" customWidth="1"/>
    <col min="2" max="2" width="35.140625" customWidth="1"/>
    <col min="3" max="3" width="84.42578125" customWidth="1"/>
  </cols>
  <sheetData>
    <row r="1" spans="1:3" s="44" customFormat="1">
      <c r="A1" s="38" t="s">
        <v>713</v>
      </c>
      <c r="B1" s="38" t="s">
        <v>714</v>
      </c>
      <c r="C1" s="38" t="s">
        <v>715</v>
      </c>
    </row>
    <row r="2" spans="1:3">
      <c r="A2" s="18" t="s">
        <v>716</v>
      </c>
      <c r="B2" s="18" t="s">
        <v>717</v>
      </c>
      <c r="C2" s="18" t="s">
        <v>718</v>
      </c>
    </row>
    <row r="3" spans="1:3">
      <c r="A3" s="18" t="s">
        <v>52</v>
      </c>
      <c r="B3" s="18" t="s">
        <v>717</v>
      </c>
      <c r="C3" s="18" t="s">
        <v>719</v>
      </c>
    </row>
    <row r="4" spans="1:3">
      <c r="A4" s="18" t="s">
        <v>0</v>
      </c>
      <c r="B4" s="18" t="s">
        <v>717</v>
      </c>
      <c r="C4" s="18" t="s">
        <v>720</v>
      </c>
    </row>
    <row r="5" spans="1:3">
      <c r="A5" s="19" t="s">
        <v>904</v>
      </c>
      <c r="B5" s="19" t="s">
        <v>717</v>
      </c>
      <c r="C5" s="18" t="s">
        <v>721</v>
      </c>
    </row>
    <row r="6" spans="1:3">
      <c r="A6" s="20" t="s">
        <v>905</v>
      </c>
      <c r="B6" s="20" t="s">
        <v>717</v>
      </c>
      <c r="C6" s="18" t="s">
        <v>722</v>
      </c>
    </row>
    <row r="7" spans="1:3">
      <c r="A7" s="20" t="s">
        <v>723</v>
      </c>
      <c r="B7" s="20" t="s">
        <v>717</v>
      </c>
      <c r="C7" s="18" t="s">
        <v>724</v>
      </c>
    </row>
    <row r="8" spans="1:3">
      <c r="A8" s="18" t="s">
        <v>68</v>
      </c>
      <c r="B8" s="18" t="s">
        <v>717</v>
      </c>
      <c r="C8" s="18" t="s">
        <v>725</v>
      </c>
    </row>
    <row r="9" spans="1:3" ht="33.75">
      <c r="A9" s="21" t="s">
        <v>70</v>
      </c>
      <c r="B9" s="21" t="s">
        <v>726</v>
      </c>
      <c r="C9" s="18" t="s">
        <v>727</v>
      </c>
    </row>
    <row r="10" spans="1:3" ht="45">
      <c r="A10" s="21" t="s">
        <v>728</v>
      </c>
      <c r="B10" s="21" t="s">
        <v>729</v>
      </c>
      <c r="C10" s="18" t="s">
        <v>730</v>
      </c>
    </row>
    <row r="11" spans="1:3" ht="33.75">
      <c r="A11" s="18" t="s">
        <v>1</v>
      </c>
      <c r="B11" s="21" t="s">
        <v>731</v>
      </c>
      <c r="C11" s="18" t="s">
        <v>732</v>
      </c>
    </row>
    <row r="12" spans="1:3" ht="33.75">
      <c r="A12" s="18" t="s">
        <v>733</v>
      </c>
      <c r="B12" s="21" t="s">
        <v>731</v>
      </c>
      <c r="C12" s="18" t="s">
        <v>734</v>
      </c>
    </row>
    <row r="13" spans="1:3" ht="45">
      <c r="A13" s="21" t="s">
        <v>735</v>
      </c>
      <c r="B13" s="21" t="s">
        <v>729</v>
      </c>
      <c r="C13" s="18" t="s">
        <v>736</v>
      </c>
    </row>
    <row r="14" spans="1:3">
      <c r="A14" s="21" t="s">
        <v>737</v>
      </c>
      <c r="B14" s="21"/>
      <c r="C14" s="18" t="s">
        <v>738</v>
      </c>
    </row>
    <row r="15" spans="1:3">
      <c r="A15" s="21" t="s">
        <v>739</v>
      </c>
      <c r="B15" s="21"/>
      <c r="C15" s="18" t="s">
        <v>740</v>
      </c>
    </row>
    <row r="16" spans="1:3">
      <c r="A16" s="21" t="s">
        <v>741</v>
      </c>
      <c r="B16" s="21"/>
      <c r="C16" s="18" t="s">
        <v>742</v>
      </c>
    </row>
    <row r="17" spans="1:3">
      <c r="A17" s="21" t="s">
        <v>743</v>
      </c>
      <c r="B17" s="21"/>
      <c r="C17" s="18" t="s">
        <v>744</v>
      </c>
    </row>
    <row r="18" spans="1:3" ht="22.5">
      <c r="A18" s="21" t="s">
        <v>745</v>
      </c>
      <c r="B18" s="21"/>
      <c r="C18" s="18" t="s">
        <v>746</v>
      </c>
    </row>
    <row r="19" spans="1:3">
      <c r="A19" s="21" t="s">
        <v>747</v>
      </c>
      <c r="B19" s="21"/>
      <c r="C19" s="18" t="s">
        <v>748</v>
      </c>
    </row>
    <row r="20" spans="1:3" ht="33.75">
      <c r="A20" s="21" t="s">
        <v>123</v>
      </c>
      <c r="B20" s="21"/>
      <c r="C20" s="18" t="s">
        <v>749</v>
      </c>
    </row>
    <row r="21" spans="1:3" ht="33.75">
      <c r="A21" s="21" t="s">
        <v>750</v>
      </c>
      <c r="B21" s="21"/>
      <c r="C21" s="18" t="s">
        <v>751</v>
      </c>
    </row>
    <row r="22" spans="1:3" ht="56.25">
      <c r="A22" s="21" t="s">
        <v>752</v>
      </c>
      <c r="B22" s="21"/>
      <c r="C22" s="18" t="s">
        <v>753</v>
      </c>
    </row>
    <row r="23" spans="1:3" ht="22.5">
      <c r="A23" s="21" t="s">
        <v>754</v>
      </c>
      <c r="B23" s="21"/>
      <c r="C23" s="18" t="s">
        <v>755</v>
      </c>
    </row>
    <row r="24" spans="1:3" ht="67.5">
      <c r="A24" s="21" t="s">
        <v>756</v>
      </c>
      <c r="B24" s="21"/>
      <c r="C24" s="18" t="s">
        <v>757</v>
      </c>
    </row>
    <row r="25" spans="1:3" ht="112.5">
      <c r="A25" s="21" t="s">
        <v>758</v>
      </c>
      <c r="B25" s="21"/>
      <c r="C25" s="18" t="s">
        <v>759</v>
      </c>
    </row>
    <row r="26" spans="1:3" ht="22.5">
      <c r="A26" s="21" t="s">
        <v>760</v>
      </c>
      <c r="B26" s="21"/>
      <c r="C26" s="18" t="s">
        <v>761</v>
      </c>
    </row>
    <row r="27" spans="1:3" ht="33.75">
      <c r="A27" s="21" t="s">
        <v>762</v>
      </c>
      <c r="B27" s="21"/>
      <c r="C27" s="18" t="s">
        <v>763</v>
      </c>
    </row>
    <row r="28" spans="1:3" ht="202.5">
      <c r="A28" s="21" t="s">
        <v>764</v>
      </c>
      <c r="B28" s="21"/>
      <c r="C28" s="18" t="s">
        <v>765</v>
      </c>
    </row>
    <row r="29" spans="1:3" ht="157.5">
      <c r="A29" s="21" t="s">
        <v>766</v>
      </c>
      <c r="B29" s="21"/>
      <c r="C29" s="18" t="s">
        <v>767</v>
      </c>
    </row>
    <row r="30" spans="1:3" ht="33.75">
      <c r="A30" s="21" t="s">
        <v>768</v>
      </c>
      <c r="B30" s="21"/>
      <c r="C30" s="18" t="s">
        <v>769</v>
      </c>
    </row>
    <row r="31" spans="1:3" ht="67.5">
      <c r="A31" s="21" t="s">
        <v>770</v>
      </c>
      <c r="B31" s="21"/>
      <c r="C31" s="18" t="s">
        <v>771</v>
      </c>
    </row>
    <row r="32" spans="1:3" ht="56.25">
      <c r="A32" s="21" t="s">
        <v>772</v>
      </c>
      <c r="B32" s="21"/>
      <c r="C32" s="18" t="s">
        <v>773</v>
      </c>
    </row>
    <row r="33" spans="1:3" ht="45">
      <c r="A33" s="21" t="s">
        <v>774</v>
      </c>
      <c r="B33" s="21"/>
      <c r="C33" s="18" t="s">
        <v>775</v>
      </c>
    </row>
    <row r="34" spans="1:3" ht="45">
      <c r="A34" s="21" t="s">
        <v>776</v>
      </c>
      <c r="B34" s="21"/>
      <c r="C34" s="18" t="s">
        <v>777</v>
      </c>
    </row>
    <row r="35" spans="1:3" ht="67.5">
      <c r="A35" s="21" t="s">
        <v>778</v>
      </c>
      <c r="B35" s="21"/>
      <c r="C35" s="18" t="s">
        <v>779</v>
      </c>
    </row>
    <row r="36" spans="1:3" ht="22.5">
      <c r="A36" s="21" t="s">
        <v>780</v>
      </c>
      <c r="B36" s="21"/>
      <c r="C36" s="18" t="s">
        <v>781</v>
      </c>
    </row>
    <row r="37" spans="1:3" ht="22.5">
      <c r="A37" s="21" t="s">
        <v>782</v>
      </c>
      <c r="B37" s="21"/>
      <c r="C37" s="18" t="s">
        <v>783</v>
      </c>
    </row>
    <row r="38" spans="1:3" ht="33.75">
      <c r="A38" s="21" t="s">
        <v>784</v>
      </c>
      <c r="B38" s="21"/>
      <c r="C38" s="18" t="s">
        <v>785</v>
      </c>
    </row>
    <row r="39" spans="1:3" ht="33.75">
      <c r="A39" s="21" t="s">
        <v>786</v>
      </c>
      <c r="B39" s="21"/>
      <c r="C39" s="18" t="s">
        <v>787</v>
      </c>
    </row>
    <row r="40" spans="1:3" ht="22.5">
      <c r="A40" s="21" t="s">
        <v>788</v>
      </c>
      <c r="B40" s="21"/>
      <c r="C40" s="18" t="s">
        <v>789</v>
      </c>
    </row>
    <row r="41" spans="1:3" ht="33.75">
      <c r="A41" s="21" t="s">
        <v>790</v>
      </c>
      <c r="B41" s="21"/>
      <c r="C41" s="18" t="s">
        <v>791</v>
      </c>
    </row>
    <row r="42" spans="1:3" ht="56.25">
      <c r="A42" s="21" t="s">
        <v>792</v>
      </c>
      <c r="B42" s="21"/>
      <c r="C42" s="18" t="s">
        <v>882</v>
      </c>
    </row>
    <row r="43" spans="1:3" ht="22.5">
      <c r="A43" s="21" t="s">
        <v>793</v>
      </c>
      <c r="B43" s="21"/>
      <c r="C43" s="18" t="s">
        <v>794</v>
      </c>
    </row>
    <row r="44" spans="1:3" ht="22.5">
      <c r="A44" s="21" t="s">
        <v>795</v>
      </c>
      <c r="B44" s="21"/>
      <c r="C44" s="18" t="s">
        <v>796</v>
      </c>
    </row>
    <row r="45" spans="1:3" ht="22.5">
      <c r="A45" s="21" t="s">
        <v>798</v>
      </c>
      <c r="B45" s="21" t="s">
        <v>797</v>
      </c>
      <c r="C45" s="21" t="s">
        <v>799</v>
      </c>
    </row>
    <row r="46" spans="1:3" ht="22.5">
      <c r="A46" s="21" t="s">
        <v>1020</v>
      </c>
      <c r="B46" s="21" t="s">
        <v>797</v>
      </c>
      <c r="C46" s="21" t="s">
        <v>1021</v>
      </c>
    </row>
    <row r="47" spans="1:3" ht="22.5">
      <c r="A47" s="21" t="s">
        <v>928</v>
      </c>
      <c r="B47" s="21" t="s">
        <v>797</v>
      </c>
      <c r="C47" s="21" t="s">
        <v>1022</v>
      </c>
    </row>
    <row r="48" spans="1:3" ht="22.5">
      <c r="A48" s="21" t="s">
        <v>929</v>
      </c>
      <c r="B48" s="21" t="s">
        <v>797</v>
      </c>
      <c r="C48" s="21" t="s">
        <v>1023</v>
      </c>
    </row>
    <row r="49" spans="1:3" ht="22.5">
      <c r="A49" s="21" t="s">
        <v>930</v>
      </c>
      <c r="B49" s="21" t="s">
        <v>797</v>
      </c>
      <c r="C49" s="21" t="s">
        <v>1024</v>
      </c>
    </row>
    <row r="50" spans="1:3" ht="22.5">
      <c r="A50" s="21" t="s">
        <v>931</v>
      </c>
      <c r="B50" s="21" t="s">
        <v>797</v>
      </c>
      <c r="C50" s="21" t="s">
        <v>1025</v>
      </c>
    </row>
    <row r="51" spans="1:3" ht="22.5">
      <c r="A51" s="21" t="s">
        <v>956</v>
      </c>
      <c r="B51" s="21" t="s">
        <v>797</v>
      </c>
      <c r="C51" s="21" t="s">
        <v>1026</v>
      </c>
    </row>
    <row r="52" spans="1:3">
      <c r="A52" s="21" t="s">
        <v>1027</v>
      </c>
      <c r="B52" s="21" t="s">
        <v>797</v>
      </c>
      <c r="C52" s="21" t="s">
        <v>1028</v>
      </c>
    </row>
    <row r="53" spans="1:3">
      <c r="A53" s="21" t="s">
        <v>1029</v>
      </c>
      <c r="B53" s="21" t="s">
        <v>797</v>
      </c>
      <c r="C53" s="21" t="s">
        <v>1031</v>
      </c>
    </row>
    <row r="54" spans="1:3" ht="67.5">
      <c r="A54" s="21" t="s">
        <v>976</v>
      </c>
      <c r="B54" s="21" t="s">
        <v>797</v>
      </c>
      <c r="C54" s="21" t="s">
        <v>1237</v>
      </c>
    </row>
    <row r="55" spans="1:3" ht="22.5">
      <c r="A55" s="21" t="s">
        <v>1027</v>
      </c>
      <c r="B55" s="21" t="s">
        <v>797</v>
      </c>
      <c r="C55" s="21" t="s">
        <v>1032</v>
      </c>
    </row>
    <row r="56" spans="1:3" ht="22.5">
      <c r="A56" s="21" t="s">
        <v>936</v>
      </c>
      <c r="B56" s="21" t="s">
        <v>797</v>
      </c>
      <c r="C56" s="21" t="s">
        <v>1035</v>
      </c>
    </row>
    <row r="57" spans="1:3" ht="22.5">
      <c r="A57" s="21" t="s">
        <v>933</v>
      </c>
      <c r="B57" s="21" t="s">
        <v>797</v>
      </c>
      <c r="C57" s="21" t="s">
        <v>1034</v>
      </c>
    </row>
    <row r="58" spans="1:3" ht="22.5">
      <c r="A58" s="21" t="s">
        <v>1030</v>
      </c>
      <c r="B58" s="21" t="s">
        <v>797</v>
      </c>
      <c r="C58" s="21" t="s">
        <v>1033</v>
      </c>
    </row>
  </sheetData>
  <conditionalFormatting sqref="A2:B13 A45:C45 B46:B58">
    <cfRule type="expression" dxfId="119" priority="6">
      <formula>MOD(ROW(),2)=0</formula>
    </cfRule>
  </conditionalFormatting>
  <conditionalFormatting sqref="C2:C13">
    <cfRule type="expression" dxfId="118" priority="5">
      <formula>MOD(ROW(),2)=0</formula>
    </cfRule>
  </conditionalFormatting>
  <conditionalFormatting sqref="C14:C44">
    <cfRule type="expression" dxfId="117" priority="4">
      <formula>MOD(ROW(),2)=0</formula>
    </cfRule>
  </conditionalFormatting>
  <conditionalFormatting sqref="A14:B44">
    <cfRule type="expression" dxfId="116" priority="3">
      <formula>MOD(ROW(),2)=0</formula>
    </cfRule>
  </conditionalFormatting>
  <conditionalFormatting sqref="A46:A58 C46:C58">
    <cfRule type="expression" dxfId="115"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L103"/>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3.85546875" style="2" customWidth="1"/>
    <col min="2" max="2" width="15.42578125" style="2" customWidth="1"/>
    <col min="3" max="3" width="7.28515625" style="30" customWidth="1"/>
    <col min="4" max="4" width="8.7109375" style="175" customWidth="1"/>
    <col min="5" max="5" width="8.7109375" style="178" customWidth="1"/>
    <col min="6" max="6" width="19.7109375" style="30" customWidth="1"/>
    <col min="7" max="7" width="14.5703125" style="30" customWidth="1"/>
    <col min="8" max="8" width="12.85546875" style="29" customWidth="1"/>
    <col min="9" max="9" width="9.140625" style="29" customWidth="1"/>
    <col min="10" max="11" width="9.140625" style="30" customWidth="1"/>
    <col min="12" max="12" width="9.140625" style="1" customWidth="1"/>
    <col min="13" max="13" width="8.42578125" style="1" bestFit="1" customWidth="1"/>
    <col min="14" max="14" width="11.140625" style="16" customWidth="1"/>
    <col min="15" max="15" width="11.140625" style="16" hidden="1" customWidth="1"/>
    <col min="16" max="16" width="15.140625" style="16" customWidth="1"/>
    <col min="17" max="17" width="13.85546875" style="16" hidden="1" customWidth="1"/>
    <col min="18" max="18" width="9.140625" style="187" bestFit="1" customWidth="1"/>
    <col min="19" max="19" width="17.42578125" style="16" customWidth="1"/>
    <col min="20" max="20" width="16.85546875" style="16" hidden="1" customWidth="1"/>
    <col min="21" max="21" width="16.85546875" style="16" customWidth="1"/>
    <col min="22" max="22" width="16.85546875" style="16" hidden="1" customWidth="1"/>
    <col min="23" max="23" width="11.140625" style="16" bestFit="1" customWidth="1"/>
    <col min="24" max="24" width="11.140625" style="16" hidden="1" customWidth="1"/>
    <col min="25" max="25" width="12.140625" style="1" customWidth="1"/>
    <col min="26" max="26" width="8.5703125" style="4" customWidth="1"/>
    <col min="27" max="27" width="13.140625" style="4" hidden="1" customWidth="1"/>
    <col min="28" max="28" width="12.140625" style="4" customWidth="1"/>
    <col min="29" max="29" width="12.140625" style="4" hidden="1" customWidth="1"/>
    <col min="30" max="30" width="9.5703125" style="4" bestFit="1" customWidth="1"/>
    <col min="31" max="31" width="12" style="4" hidden="1" customWidth="1"/>
    <col min="32" max="32" width="12.140625" style="4" customWidth="1"/>
    <col min="33" max="33" width="12.140625" style="4" hidden="1" customWidth="1"/>
    <col min="34" max="34" width="8.85546875" style="4" bestFit="1" customWidth="1"/>
    <col min="35" max="35" width="11.140625" style="1" hidden="1" customWidth="1"/>
    <col min="36" max="36" width="14.140625" style="1" hidden="1" customWidth="1"/>
    <col min="37" max="37" width="9.140625" style="1" customWidth="1"/>
    <col min="38" max="38" width="9.140625" style="1" hidden="1" customWidth="1"/>
    <col min="39" max="16384" width="9.140625" style="1"/>
  </cols>
  <sheetData>
    <row r="1" spans="1:38" s="27" customFormat="1" ht="67.5">
      <c r="A1" s="26" t="s">
        <v>716</v>
      </c>
      <c r="B1" s="26" t="s">
        <v>52</v>
      </c>
      <c r="C1" s="25" t="s">
        <v>0</v>
      </c>
      <c r="D1" s="173" t="s">
        <v>904</v>
      </c>
      <c r="E1" s="176" t="s">
        <v>905</v>
      </c>
      <c r="F1" s="51" t="s">
        <v>723</v>
      </c>
      <c r="G1" s="26" t="s">
        <v>68</v>
      </c>
      <c r="H1" s="40" t="s">
        <v>70</v>
      </c>
      <c r="I1" s="40" t="s">
        <v>920</v>
      </c>
      <c r="J1" s="25" t="s">
        <v>1</v>
      </c>
      <c r="K1" s="25" t="s">
        <v>937</v>
      </c>
      <c r="L1" s="26" t="s">
        <v>938</v>
      </c>
      <c r="M1" s="52" t="s">
        <v>954</v>
      </c>
      <c r="N1" s="186" t="s">
        <v>921</v>
      </c>
      <c r="O1" s="186" t="s">
        <v>977</v>
      </c>
      <c r="P1" s="186" t="s">
        <v>922</v>
      </c>
      <c r="Q1" s="186" t="s">
        <v>978</v>
      </c>
      <c r="R1" s="186" t="s">
        <v>923</v>
      </c>
      <c r="S1" s="186" t="s">
        <v>955</v>
      </c>
      <c r="T1" s="186" t="s">
        <v>979</v>
      </c>
      <c r="U1" s="186" t="s">
        <v>925</v>
      </c>
      <c r="V1" s="186" t="s">
        <v>1017</v>
      </c>
      <c r="W1" s="186" t="s">
        <v>926</v>
      </c>
      <c r="X1" s="186" t="s">
        <v>980</v>
      </c>
      <c r="Y1" s="26" t="s">
        <v>927</v>
      </c>
      <c r="Z1" s="40" t="s">
        <v>928</v>
      </c>
      <c r="AA1" s="40" t="s">
        <v>981</v>
      </c>
      <c r="AB1" s="40" t="s">
        <v>929</v>
      </c>
      <c r="AC1" s="40" t="s">
        <v>982</v>
      </c>
      <c r="AD1" s="40" t="s">
        <v>930</v>
      </c>
      <c r="AE1" s="40" t="s">
        <v>983</v>
      </c>
      <c r="AF1" s="40" t="s">
        <v>931</v>
      </c>
      <c r="AG1" s="40" t="s">
        <v>984</v>
      </c>
      <c r="AH1" s="40" t="s">
        <v>956</v>
      </c>
      <c r="AI1" s="40" t="s">
        <v>985</v>
      </c>
      <c r="AJ1" s="33" t="s">
        <v>800</v>
      </c>
      <c r="AL1" s="27">
        <f>IF(AL4=1,1,0)</f>
        <v>1</v>
      </c>
    </row>
    <row r="2" spans="1:38">
      <c r="A2" s="3" t="s">
        <v>140</v>
      </c>
      <c r="B2" s="32" t="s">
        <v>129</v>
      </c>
      <c r="C2" s="57" t="s">
        <v>38</v>
      </c>
      <c r="D2" s="174">
        <v>2008</v>
      </c>
      <c r="E2" s="177">
        <v>20008</v>
      </c>
      <c r="F2" s="31" t="s">
        <v>130</v>
      </c>
      <c r="G2" s="31" t="s">
        <v>123</v>
      </c>
      <c r="H2" s="22">
        <v>18351295</v>
      </c>
      <c r="I2" s="22">
        <v>10856</v>
      </c>
      <c r="J2" s="57" t="s">
        <v>16</v>
      </c>
      <c r="K2" s="57" t="s">
        <v>9</v>
      </c>
      <c r="L2" s="5">
        <v>5364</v>
      </c>
      <c r="M2" s="5"/>
      <c r="N2" s="6">
        <v>453</v>
      </c>
      <c r="O2" s="6"/>
      <c r="P2" s="6">
        <v>184</v>
      </c>
      <c r="Q2" s="6"/>
      <c r="R2" s="28">
        <v>637</v>
      </c>
      <c r="S2" s="6">
        <v>0</v>
      </c>
      <c r="T2" s="6"/>
      <c r="U2" s="6">
        <v>141</v>
      </c>
      <c r="V2" s="6"/>
      <c r="W2" s="6">
        <v>14.44</v>
      </c>
      <c r="X2" s="6"/>
      <c r="Y2" s="6"/>
      <c r="Z2" s="5">
        <v>1040</v>
      </c>
      <c r="AA2" s="5"/>
      <c r="AB2" s="5">
        <v>5</v>
      </c>
      <c r="AC2" s="5"/>
      <c r="AD2" s="5">
        <v>387</v>
      </c>
      <c r="AE2" s="5"/>
      <c r="AF2" s="5">
        <v>0</v>
      </c>
      <c r="AG2" s="5"/>
      <c r="AH2" s="5">
        <v>0</v>
      </c>
      <c r="AJ2" s="1" t="str">
        <f>IF(O2&amp;Q2&amp;T2&amp;V2&amp;X2&amp;AA2&amp;AC2&amp;AE2&amp;AG2&amp;AI2&lt;&gt;"","Yes","No")</f>
        <v>No</v>
      </c>
      <c r="AL2" s="1" t="s">
        <v>877</v>
      </c>
    </row>
    <row r="3" spans="1:38">
      <c r="A3" s="3" t="s">
        <v>135</v>
      </c>
      <c r="B3" s="3" t="s">
        <v>136</v>
      </c>
      <c r="C3" s="57" t="s">
        <v>35</v>
      </c>
      <c r="D3" s="174">
        <v>2080</v>
      </c>
      <c r="E3" s="177">
        <v>20080</v>
      </c>
      <c r="F3" s="31" t="s">
        <v>137</v>
      </c>
      <c r="G3" s="31" t="s">
        <v>123</v>
      </c>
      <c r="H3" s="22">
        <v>18351295</v>
      </c>
      <c r="I3" s="22">
        <v>3873</v>
      </c>
      <c r="J3" s="57" t="s">
        <v>15</v>
      </c>
      <c r="K3" s="57" t="s">
        <v>9</v>
      </c>
      <c r="L3" s="5">
        <v>1185</v>
      </c>
      <c r="M3" s="5"/>
      <c r="N3" s="6">
        <v>641.29999999999995</v>
      </c>
      <c r="O3" s="6"/>
      <c r="P3" s="6">
        <v>249.8</v>
      </c>
      <c r="Q3" s="6"/>
      <c r="R3" s="28">
        <v>891.099999999999</v>
      </c>
      <c r="S3" s="6">
        <v>346.7</v>
      </c>
      <c r="T3" s="6"/>
      <c r="U3" s="6">
        <v>58.4</v>
      </c>
      <c r="V3" s="6"/>
      <c r="W3" s="6">
        <v>4.08</v>
      </c>
      <c r="X3" s="6"/>
      <c r="Y3" s="6"/>
      <c r="Z3" s="5">
        <v>420</v>
      </c>
      <c r="AA3" s="5"/>
      <c r="AB3" s="5">
        <v>319</v>
      </c>
      <c r="AC3" s="5"/>
      <c r="AD3" s="5">
        <v>271</v>
      </c>
      <c r="AE3" s="5"/>
      <c r="AF3" s="5">
        <v>7</v>
      </c>
      <c r="AG3" s="5"/>
      <c r="AH3" s="5">
        <v>0</v>
      </c>
      <c r="AJ3" s="1" t="str">
        <f t="shared" ref="AJ3:AJ66" si="0">IF(O3&amp;Q3&amp;T3&amp;V3&amp;X3&amp;AA3&amp;AC3&amp;AE3&amp;AG3&amp;AI3&lt;&gt;"","Yes","No")</f>
        <v>No</v>
      </c>
      <c r="AL3" s="1" t="s">
        <v>878</v>
      </c>
    </row>
    <row r="4" spans="1:38">
      <c r="A4" s="3" t="s">
        <v>135</v>
      </c>
      <c r="B4" s="3" t="s">
        <v>136</v>
      </c>
      <c r="C4" s="57" t="s">
        <v>35</v>
      </c>
      <c r="D4" s="174">
        <v>2080</v>
      </c>
      <c r="E4" s="177">
        <v>20080</v>
      </c>
      <c r="F4" s="31" t="s">
        <v>137</v>
      </c>
      <c r="G4" s="31" t="s">
        <v>123</v>
      </c>
      <c r="H4" s="22">
        <v>18351295</v>
      </c>
      <c r="I4" s="22">
        <v>3873</v>
      </c>
      <c r="J4" s="57" t="s">
        <v>12</v>
      </c>
      <c r="K4" s="57" t="s">
        <v>13</v>
      </c>
      <c r="L4" s="5">
        <v>42</v>
      </c>
      <c r="M4" s="5"/>
      <c r="N4" s="6">
        <v>20.84</v>
      </c>
      <c r="O4" s="6"/>
      <c r="P4" s="6">
        <v>11.39</v>
      </c>
      <c r="Q4" s="6"/>
      <c r="R4" s="28">
        <v>32.229999999999997</v>
      </c>
      <c r="S4" s="6">
        <v>0</v>
      </c>
      <c r="T4" s="6"/>
      <c r="U4" s="6">
        <v>3.05</v>
      </c>
      <c r="V4" s="6"/>
      <c r="W4" s="6">
        <v>0.43</v>
      </c>
      <c r="X4" s="6"/>
      <c r="Y4" s="6"/>
      <c r="Z4" s="5">
        <v>14</v>
      </c>
      <c r="AA4" s="5"/>
      <c r="AB4" s="5">
        <v>24</v>
      </c>
      <c r="AC4" s="5"/>
      <c r="AD4" s="5">
        <v>22</v>
      </c>
      <c r="AE4" s="5"/>
      <c r="AF4" s="5">
        <v>5</v>
      </c>
      <c r="AG4" s="5"/>
      <c r="AH4" s="5">
        <v>1</v>
      </c>
      <c r="AJ4" s="1" t="str">
        <f t="shared" si="0"/>
        <v>No</v>
      </c>
      <c r="AL4" s="1">
        <v>1</v>
      </c>
    </row>
    <row r="5" spans="1:38">
      <c r="A5" s="3" t="s">
        <v>135</v>
      </c>
      <c r="B5" s="3" t="s">
        <v>136</v>
      </c>
      <c r="C5" s="57" t="s">
        <v>35</v>
      </c>
      <c r="D5" s="174">
        <v>2080</v>
      </c>
      <c r="E5" s="177">
        <v>20080</v>
      </c>
      <c r="F5" s="31" t="s">
        <v>137</v>
      </c>
      <c r="G5" s="31" t="s">
        <v>123</v>
      </c>
      <c r="H5" s="22">
        <v>18351295</v>
      </c>
      <c r="I5" s="22">
        <v>3873</v>
      </c>
      <c r="J5" s="57" t="s">
        <v>17</v>
      </c>
      <c r="K5" s="57" t="s">
        <v>13</v>
      </c>
      <c r="L5" s="5">
        <v>17</v>
      </c>
      <c r="M5" s="5"/>
      <c r="N5" s="6">
        <v>23.29</v>
      </c>
      <c r="O5" s="6"/>
      <c r="P5" s="6">
        <v>32.299999999999997</v>
      </c>
      <c r="Q5" s="6"/>
      <c r="R5" s="28">
        <v>55.589999999999897</v>
      </c>
      <c r="S5" s="6">
        <v>0</v>
      </c>
      <c r="T5" s="6"/>
      <c r="U5" s="6">
        <v>1.7</v>
      </c>
      <c r="V5" s="6"/>
      <c r="W5" s="6">
        <v>0.24</v>
      </c>
      <c r="X5" s="6"/>
      <c r="Y5" s="6"/>
      <c r="Z5" s="5">
        <v>23</v>
      </c>
      <c r="AA5" s="5"/>
      <c r="AB5" s="5">
        <v>59</v>
      </c>
      <c r="AC5" s="5"/>
      <c r="AD5" s="5">
        <v>8</v>
      </c>
      <c r="AE5" s="5"/>
      <c r="AF5" s="5">
        <v>3</v>
      </c>
      <c r="AG5" s="5"/>
      <c r="AH5" s="5">
        <v>0</v>
      </c>
      <c r="AJ5" s="1" t="str">
        <f t="shared" si="0"/>
        <v>No</v>
      </c>
    </row>
    <row r="6" spans="1:38">
      <c r="A6" s="3" t="s">
        <v>135</v>
      </c>
      <c r="B6" s="3" t="s">
        <v>136</v>
      </c>
      <c r="C6" s="57" t="s">
        <v>35</v>
      </c>
      <c r="D6" s="174">
        <v>2080</v>
      </c>
      <c r="E6" s="177">
        <v>20080</v>
      </c>
      <c r="F6" s="31" t="s">
        <v>137</v>
      </c>
      <c r="G6" s="31" t="s">
        <v>123</v>
      </c>
      <c r="H6" s="22">
        <v>18351295</v>
      </c>
      <c r="I6" s="22">
        <v>3873</v>
      </c>
      <c r="J6" s="57" t="s">
        <v>12</v>
      </c>
      <c r="K6" s="57" t="s">
        <v>9</v>
      </c>
      <c r="L6" s="5">
        <v>14</v>
      </c>
      <c r="M6" s="5"/>
      <c r="N6" s="6">
        <v>5.7</v>
      </c>
      <c r="O6" s="6"/>
      <c r="P6" s="6">
        <v>6.1</v>
      </c>
      <c r="Q6" s="6"/>
      <c r="R6" s="28">
        <v>11.8</v>
      </c>
      <c r="S6" s="6">
        <v>0</v>
      </c>
      <c r="T6" s="6"/>
      <c r="U6" s="6">
        <v>2.17</v>
      </c>
      <c r="V6" s="6"/>
      <c r="W6" s="6">
        <v>1.37</v>
      </c>
      <c r="X6" s="6"/>
      <c r="Y6" s="6"/>
      <c r="Z6" s="5">
        <v>12</v>
      </c>
      <c r="AA6" s="5"/>
      <c r="AB6" s="5">
        <v>15</v>
      </c>
      <c r="AC6" s="5"/>
      <c r="AD6" s="5">
        <v>11</v>
      </c>
      <c r="AE6" s="5"/>
      <c r="AF6" s="5">
        <v>5</v>
      </c>
      <c r="AG6" s="5"/>
      <c r="AH6" s="5">
        <v>0</v>
      </c>
      <c r="AJ6" s="1" t="str">
        <f t="shared" si="0"/>
        <v>No</v>
      </c>
    </row>
    <row r="7" spans="1:38">
      <c r="A7" s="3" t="s">
        <v>1046</v>
      </c>
      <c r="B7" s="3" t="s">
        <v>156</v>
      </c>
      <c r="C7" s="57" t="s">
        <v>14</v>
      </c>
      <c r="D7" s="174">
        <v>9154</v>
      </c>
      <c r="E7" s="177">
        <v>90154</v>
      </c>
      <c r="F7" s="31" t="s">
        <v>125</v>
      </c>
      <c r="G7" s="31" t="s">
        <v>123</v>
      </c>
      <c r="H7" s="22">
        <v>12150996</v>
      </c>
      <c r="I7" s="22">
        <v>3458</v>
      </c>
      <c r="J7" s="57" t="s">
        <v>12</v>
      </c>
      <c r="K7" s="57" t="s">
        <v>9</v>
      </c>
      <c r="L7" s="5">
        <v>196</v>
      </c>
      <c r="M7" s="5"/>
      <c r="N7" s="6">
        <v>109.53</v>
      </c>
      <c r="O7" s="6"/>
      <c r="P7" s="6">
        <v>62.2</v>
      </c>
      <c r="Q7" s="6"/>
      <c r="R7" s="28">
        <v>171.73</v>
      </c>
      <c r="S7" s="6">
        <v>0</v>
      </c>
      <c r="T7" s="6"/>
      <c r="U7" s="6">
        <v>26.06</v>
      </c>
      <c r="V7" s="6"/>
      <c r="W7" s="6">
        <v>3.55</v>
      </c>
      <c r="X7" s="6"/>
      <c r="Y7" s="6"/>
      <c r="Z7" s="5">
        <v>229</v>
      </c>
      <c r="AA7" s="5"/>
      <c r="AB7" s="5">
        <v>197</v>
      </c>
      <c r="AC7" s="5"/>
      <c r="AD7" s="5">
        <v>78</v>
      </c>
      <c r="AE7" s="5"/>
      <c r="AF7" s="5">
        <v>14</v>
      </c>
      <c r="AG7" s="5"/>
      <c r="AH7" s="5">
        <v>0</v>
      </c>
      <c r="AJ7" s="1" t="str">
        <f t="shared" si="0"/>
        <v>No</v>
      </c>
    </row>
    <row r="8" spans="1:38">
      <c r="A8" s="3" t="s">
        <v>1046</v>
      </c>
      <c r="B8" s="3" t="s">
        <v>156</v>
      </c>
      <c r="C8" s="57" t="s">
        <v>14</v>
      </c>
      <c r="D8" s="174">
        <v>9154</v>
      </c>
      <c r="E8" s="177">
        <v>90154</v>
      </c>
      <c r="F8" s="31" t="s">
        <v>125</v>
      </c>
      <c r="G8" s="31" t="s">
        <v>123</v>
      </c>
      <c r="H8" s="22">
        <v>12150996</v>
      </c>
      <c r="I8" s="22">
        <v>3458</v>
      </c>
      <c r="J8" s="57" t="s">
        <v>16</v>
      </c>
      <c r="K8" s="57" t="s">
        <v>9</v>
      </c>
      <c r="L8" s="5">
        <v>68</v>
      </c>
      <c r="M8" s="5"/>
      <c r="N8" s="6">
        <v>21.87</v>
      </c>
      <c r="O8" s="6"/>
      <c r="P8" s="6">
        <v>9.9700000000000006</v>
      </c>
      <c r="Q8" s="6"/>
      <c r="R8" s="28">
        <v>31.84</v>
      </c>
      <c r="S8" s="6">
        <v>0</v>
      </c>
      <c r="T8" s="6"/>
      <c r="U8" s="6">
        <v>12.43</v>
      </c>
      <c r="V8" s="6"/>
      <c r="W8" s="6">
        <v>0.33</v>
      </c>
      <c r="X8" s="6"/>
      <c r="Y8" s="6"/>
      <c r="Z8" s="5">
        <v>63</v>
      </c>
      <c r="AA8" s="5"/>
      <c r="AB8" s="5">
        <v>0</v>
      </c>
      <c r="AC8" s="5"/>
      <c r="AD8" s="5">
        <v>0</v>
      </c>
      <c r="AE8" s="5"/>
      <c r="AF8" s="5">
        <v>11</v>
      </c>
      <c r="AG8" s="5"/>
      <c r="AH8" s="5">
        <v>0</v>
      </c>
      <c r="AJ8" s="1" t="str">
        <f t="shared" si="0"/>
        <v>No</v>
      </c>
    </row>
    <row r="9" spans="1:38">
      <c r="A9" s="3" t="s">
        <v>1047</v>
      </c>
      <c r="B9" s="3" t="s">
        <v>187</v>
      </c>
      <c r="C9" s="57" t="s">
        <v>48</v>
      </c>
      <c r="D9" s="174">
        <v>1</v>
      </c>
      <c r="E9" s="177">
        <v>1</v>
      </c>
      <c r="F9" s="31" t="s">
        <v>122</v>
      </c>
      <c r="G9" s="31" t="s">
        <v>123</v>
      </c>
      <c r="H9" s="22">
        <v>3059393</v>
      </c>
      <c r="I9" s="22">
        <v>3150</v>
      </c>
      <c r="J9" s="57" t="s">
        <v>10</v>
      </c>
      <c r="K9" s="57" t="s">
        <v>9</v>
      </c>
      <c r="L9" s="5">
        <v>10</v>
      </c>
      <c r="M9" s="5"/>
      <c r="N9" s="6">
        <v>7.85</v>
      </c>
      <c r="O9" s="6"/>
      <c r="P9" s="6">
        <v>0</v>
      </c>
      <c r="Q9" s="6" t="s">
        <v>1003</v>
      </c>
      <c r="R9" s="28">
        <v>7.85</v>
      </c>
      <c r="S9" s="6">
        <v>7.85</v>
      </c>
      <c r="T9" s="6"/>
      <c r="U9" s="6">
        <v>0.9</v>
      </c>
      <c r="V9" s="6"/>
      <c r="W9" s="6">
        <v>0</v>
      </c>
      <c r="X9" s="6"/>
      <c r="Y9" s="6"/>
      <c r="Z9" s="5">
        <v>0</v>
      </c>
      <c r="AA9" s="5"/>
      <c r="AB9" s="5">
        <v>55</v>
      </c>
      <c r="AC9" s="5"/>
      <c r="AD9" s="5">
        <v>0</v>
      </c>
      <c r="AE9" s="5"/>
      <c r="AF9" s="5">
        <v>0</v>
      </c>
      <c r="AG9" s="5"/>
      <c r="AH9" s="5">
        <v>0</v>
      </c>
      <c r="AJ9" s="1" t="str">
        <f t="shared" si="0"/>
        <v>Yes</v>
      </c>
    </row>
    <row r="10" spans="1:38">
      <c r="A10" s="3" t="s">
        <v>151</v>
      </c>
      <c r="B10" s="3" t="s">
        <v>152</v>
      </c>
      <c r="C10" s="57" t="s">
        <v>21</v>
      </c>
      <c r="D10" s="174">
        <v>3030</v>
      </c>
      <c r="E10" s="177">
        <v>30030</v>
      </c>
      <c r="F10" s="31" t="s">
        <v>125</v>
      </c>
      <c r="G10" s="31" t="s">
        <v>123</v>
      </c>
      <c r="H10" s="22">
        <v>4586770</v>
      </c>
      <c r="I10" s="22">
        <v>3139</v>
      </c>
      <c r="J10" s="57" t="s">
        <v>16</v>
      </c>
      <c r="K10" s="57" t="s">
        <v>9</v>
      </c>
      <c r="L10" s="5">
        <v>888</v>
      </c>
      <c r="M10" s="5"/>
      <c r="N10" s="6">
        <v>139.9</v>
      </c>
      <c r="O10" s="6"/>
      <c r="P10" s="6">
        <v>94.3</v>
      </c>
      <c r="Q10" s="6"/>
      <c r="R10" s="28">
        <v>234.2</v>
      </c>
      <c r="S10" s="6">
        <v>0</v>
      </c>
      <c r="T10" s="6"/>
      <c r="U10" s="6">
        <v>61.1</v>
      </c>
      <c r="V10" s="6"/>
      <c r="W10" s="6">
        <v>11.7</v>
      </c>
      <c r="X10" s="6"/>
      <c r="Y10" s="6"/>
      <c r="Z10" s="5">
        <v>109</v>
      </c>
      <c r="AA10" s="5"/>
      <c r="AB10" s="5">
        <v>0</v>
      </c>
      <c r="AC10" s="5"/>
      <c r="AD10" s="5">
        <v>33</v>
      </c>
      <c r="AE10" s="5"/>
      <c r="AF10" s="5">
        <v>74</v>
      </c>
      <c r="AG10" s="5"/>
      <c r="AH10" s="5">
        <v>0</v>
      </c>
      <c r="AJ10" s="1" t="str">
        <f t="shared" si="0"/>
        <v>No</v>
      </c>
    </row>
    <row r="11" spans="1:38">
      <c r="A11" s="3" t="s">
        <v>145</v>
      </c>
      <c r="B11" s="3" t="s">
        <v>124</v>
      </c>
      <c r="C11" s="57" t="s">
        <v>25</v>
      </c>
      <c r="D11" s="174">
        <v>5066</v>
      </c>
      <c r="E11" s="177">
        <v>50066</v>
      </c>
      <c r="F11" s="31" t="s">
        <v>125</v>
      </c>
      <c r="G11" s="31" t="s">
        <v>123</v>
      </c>
      <c r="H11" s="22">
        <v>8608208</v>
      </c>
      <c r="I11" s="22">
        <v>2711</v>
      </c>
      <c r="J11" s="57" t="s">
        <v>16</v>
      </c>
      <c r="K11" s="57" t="s">
        <v>9</v>
      </c>
      <c r="L11" s="5">
        <v>1142</v>
      </c>
      <c r="M11" s="5"/>
      <c r="N11" s="6">
        <v>171.04</v>
      </c>
      <c r="O11" s="6"/>
      <c r="P11" s="6">
        <v>53.51</v>
      </c>
      <c r="Q11" s="6"/>
      <c r="R11" s="28">
        <v>224.54999999999899</v>
      </c>
      <c r="S11" s="6">
        <v>0</v>
      </c>
      <c r="T11" s="6"/>
      <c r="U11" s="6">
        <v>40.590000000000003</v>
      </c>
      <c r="V11" s="6"/>
      <c r="W11" s="6">
        <v>25.37</v>
      </c>
      <c r="X11" s="6"/>
      <c r="Y11" s="6"/>
      <c r="Z11" s="5">
        <v>313</v>
      </c>
      <c r="AA11" s="5"/>
      <c r="AB11" s="5">
        <v>33</v>
      </c>
      <c r="AC11" s="5"/>
      <c r="AD11" s="5">
        <v>150</v>
      </c>
      <c r="AE11" s="5"/>
      <c r="AF11" s="5">
        <v>112</v>
      </c>
      <c r="AG11" s="5"/>
      <c r="AH11" s="5">
        <v>3</v>
      </c>
      <c r="AJ11" s="1" t="str">
        <f t="shared" si="0"/>
        <v>No</v>
      </c>
    </row>
    <row r="12" spans="1:38">
      <c r="A12" s="3" t="s">
        <v>1044</v>
      </c>
      <c r="B12" s="3" t="s">
        <v>199</v>
      </c>
      <c r="C12" s="57" t="s">
        <v>45</v>
      </c>
      <c r="D12" s="174">
        <v>6008</v>
      </c>
      <c r="E12" s="177">
        <v>60008</v>
      </c>
      <c r="F12" s="31" t="s">
        <v>125</v>
      </c>
      <c r="G12" s="31" t="s">
        <v>123</v>
      </c>
      <c r="H12" s="22">
        <v>4944332</v>
      </c>
      <c r="I12" s="22">
        <v>2659</v>
      </c>
      <c r="J12" s="57" t="s">
        <v>12</v>
      </c>
      <c r="K12" s="57" t="s">
        <v>9</v>
      </c>
      <c r="L12" s="5">
        <v>54</v>
      </c>
      <c r="M12" s="5"/>
      <c r="N12" s="6">
        <v>35.729999999999997</v>
      </c>
      <c r="O12" s="6"/>
      <c r="P12" s="6">
        <v>13.54</v>
      </c>
      <c r="Q12" s="6"/>
      <c r="R12" s="28">
        <v>49.269999999999897</v>
      </c>
      <c r="S12" s="6">
        <v>0</v>
      </c>
      <c r="T12" s="6"/>
      <c r="U12" s="6">
        <v>8.69</v>
      </c>
      <c r="V12" s="6"/>
      <c r="W12" s="6">
        <v>0.35</v>
      </c>
      <c r="X12" s="6"/>
      <c r="Y12" s="6"/>
      <c r="Z12" s="5">
        <v>20</v>
      </c>
      <c r="AA12" s="5"/>
      <c r="AB12" s="5">
        <v>165</v>
      </c>
      <c r="AC12" s="5"/>
      <c r="AD12" s="5">
        <v>18</v>
      </c>
      <c r="AE12" s="5"/>
      <c r="AF12" s="5">
        <v>16</v>
      </c>
      <c r="AG12" s="5"/>
      <c r="AH12" s="5">
        <v>1</v>
      </c>
      <c r="AJ12" s="1" t="str">
        <f t="shared" si="0"/>
        <v>No</v>
      </c>
    </row>
    <row r="13" spans="1:38">
      <c r="A13" s="3" t="s">
        <v>149</v>
      </c>
      <c r="B13" s="3" t="s">
        <v>150</v>
      </c>
      <c r="C13" s="57" t="s">
        <v>28</v>
      </c>
      <c r="D13" s="174">
        <v>1003</v>
      </c>
      <c r="E13" s="177">
        <v>10003</v>
      </c>
      <c r="F13" s="31" t="s">
        <v>125</v>
      </c>
      <c r="G13" s="31" t="s">
        <v>123</v>
      </c>
      <c r="H13" s="22">
        <v>4181019</v>
      </c>
      <c r="I13" s="22">
        <v>2423</v>
      </c>
      <c r="J13" s="57" t="s">
        <v>15</v>
      </c>
      <c r="K13" s="57" t="s">
        <v>13</v>
      </c>
      <c r="L13" s="5">
        <v>436</v>
      </c>
      <c r="M13" s="5"/>
      <c r="N13" s="6">
        <v>698.29</v>
      </c>
      <c r="O13" s="6"/>
      <c r="P13" s="6">
        <v>26.99</v>
      </c>
      <c r="Q13" s="6"/>
      <c r="R13" s="28">
        <v>725.28</v>
      </c>
      <c r="S13" s="6">
        <v>0</v>
      </c>
      <c r="T13" s="6"/>
      <c r="U13" s="6">
        <v>18.45</v>
      </c>
      <c r="V13" s="6"/>
      <c r="W13" s="6">
        <v>5.52</v>
      </c>
      <c r="X13" s="6"/>
      <c r="Y13" s="6"/>
      <c r="Z13" s="5">
        <v>648</v>
      </c>
      <c r="AA13" s="5"/>
      <c r="AB13" s="5">
        <v>304</v>
      </c>
      <c r="AC13" s="5"/>
      <c r="AD13" s="5">
        <v>100</v>
      </c>
      <c r="AE13" s="5"/>
      <c r="AF13" s="5">
        <v>5</v>
      </c>
      <c r="AG13" s="5"/>
      <c r="AH13" s="5">
        <v>0</v>
      </c>
      <c r="AJ13" s="1" t="str">
        <f t="shared" si="0"/>
        <v>No</v>
      </c>
    </row>
    <row r="14" spans="1:38">
      <c r="A14" s="3" t="s">
        <v>149</v>
      </c>
      <c r="B14" s="3" t="s">
        <v>150</v>
      </c>
      <c r="C14" s="57" t="s">
        <v>28</v>
      </c>
      <c r="D14" s="174">
        <v>1003</v>
      </c>
      <c r="E14" s="177">
        <v>10003</v>
      </c>
      <c r="F14" s="31" t="s">
        <v>125</v>
      </c>
      <c r="G14" s="31" t="s">
        <v>123</v>
      </c>
      <c r="H14" s="22">
        <v>4181019</v>
      </c>
      <c r="I14" s="22">
        <v>2423</v>
      </c>
      <c r="J14" s="57" t="s">
        <v>16</v>
      </c>
      <c r="K14" s="57" t="s">
        <v>9</v>
      </c>
      <c r="L14" s="5">
        <v>336</v>
      </c>
      <c r="M14" s="5"/>
      <c r="N14" s="6">
        <v>56.4</v>
      </c>
      <c r="O14" s="6"/>
      <c r="P14" s="6">
        <v>20.059999999999999</v>
      </c>
      <c r="Q14" s="6"/>
      <c r="R14" s="28">
        <v>76.459999999999994</v>
      </c>
      <c r="S14" s="6">
        <v>0</v>
      </c>
      <c r="T14" s="6"/>
      <c r="U14" s="6">
        <v>27.44</v>
      </c>
      <c r="V14" s="6"/>
      <c r="W14" s="6">
        <v>9.49</v>
      </c>
      <c r="X14" s="6"/>
      <c r="Y14" s="6"/>
      <c r="Z14" s="5">
        <v>170</v>
      </c>
      <c r="AA14" s="5"/>
      <c r="AB14" s="5">
        <v>0</v>
      </c>
      <c r="AC14" s="5"/>
      <c r="AD14" s="5">
        <v>61</v>
      </c>
      <c r="AE14" s="5"/>
      <c r="AF14" s="5">
        <v>15</v>
      </c>
      <c r="AG14" s="5"/>
      <c r="AH14" s="5">
        <v>2</v>
      </c>
      <c r="AJ14" s="1" t="str">
        <f t="shared" si="0"/>
        <v>No</v>
      </c>
    </row>
    <row r="15" spans="1:38">
      <c r="A15" s="3" t="s">
        <v>149</v>
      </c>
      <c r="B15" s="3" t="s">
        <v>150</v>
      </c>
      <c r="C15" s="57" t="s">
        <v>28</v>
      </c>
      <c r="D15" s="174">
        <v>1003</v>
      </c>
      <c r="E15" s="177">
        <v>10003</v>
      </c>
      <c r="F15" s="31" t="s">
        <v>125</v>
      </c>
      <c r="G15" s="31" t="s">
        <v>123</v>
      </c>
      <c r="H15" s="22">
        <v>4181019</v>
      </c>
      <c r="I15" s="22">
        <v>2423</v>
      </c>
      <c r="J15" s="57" t="s">
        <v>12</v>
      </c>
      <c r="K15" s="57" t="s">
        <v>9</v>
      </c>
      <c r="L15" s="5">
        <v>151</v>
      </c>
      <c r="M15" s="5"/>
      <c r="N15" s="6">
        <v>36.130000000000003</v>
      </c>
      <c r="O15" s="6"/>
      <c r="P15" s="6">
        <v>15.06</v>
      </c>
      <c r="Q15" s="6"/>
      <c r="R15" s="28">
        <v>51.19</v>
      </c>
      <c r="S15" s="6">
        <v>0</v>
      </c>
      <c r="T15" s="6"/>
      <c r="U15" s="6">
        <v>10.59</v>
      </c>
      <c r="V15" s="6"/>
      <c r="W15" s="6">
        <v>4.38</v>
      </c>
      <c r="X15" s="6"/>
      <c r="Y15" s="6"/>
      <c r="Z15" s="5">
        <v>156</v>
      </c>
      <c r="AA15" s="5"/>
      <c r="AB15" s="5">
        <v>53</v>
      </c>
      <c r="AC15" s="5"/>
      <c r="AD15" s="5">
        <v>45</v>
      </c>
      <c r="AE15" s="5"/>
      <c r="AF15" s="5">
        <v>3</v>
      </c>
      <c r="AG15" s="5"/>
      <c r="AH15" s="5">
        <v>13</v>
      </c>
      <c r="AJ15" s="1" t="str">
        <f t="shared" si="0"/>
        <v>No</v>
      </c>
    </row>
    <row r="16" spans="1:38">
      <c r="A16" s="3" t="s">
        <v>131</v>
      </c>
      <c r="B16" s="3" t="s">
        <v>132</v>
      </c>
      <c r="C16" s="57" t="s">
        <v>41</v>
      </c>
      <c r="D16" s="174">
        <v>3019</v>
      </c>
      <c r="E16" s="177">
        <v>30019</v>
      </c>
      <c r="F16" s="31" t="s">
        <v>125</v>
      </c>
      <c r="G16" s="31" t="s">
        <v>123</v>
      </c>
      <c r="H16" s="22">
        <v>5441567</v>
      </c>
      <c r="I16" s="22">
        <v>2372</v>
      </c>
      <c r="J16" s="57" t="s">
        <v>15</v>
      </c>
      <c r="K16" s="57" t="s">
        <v>9</v>
      </c>
      <c r="L16" s="5">
        <v>349</v>
      </c>
      <c r="M16" s="5"/>
      <c r="N16" s="6">
        <v>470.49</v>
      </c>
      <c r="O16" s="6"/>
      <c r="P16" s="6">
        <v>4.71</v>
      </c>
      <c r="Q16" s="6"/>
      <c r="R16" s="28">
        <v>475.2</v>
      </c>
      <c r="S16" s="6">
        <v>238.01</v>
      </c>
      <c r="T16" s="6"/>
      <c r="U16" s="6">
        <v>132.9</v>
      </c>
      <c r="V16" s="6"/>
      <c r="W16" s="6">
        <v>26.13</v>
      </c>
      <c r="X16" s="6"/>
      <c r="Y16" s="6"/>
      <c r="Z16" s="5">
        <v>68</v>
      </c>
      <c r="AA16" s="5"/>
      <c r="AB16" s="5">
        <v>287</v>
      </c>
      <c r="AC16" s="5"/>
      <c r="AD16" s="5">
        <v>151</v>
      </c>
      <c r="AE16" s="5"/>
      <c r="AF16" s="5">
        <v>0</v>
      </c>
      <c r="AG16" s="5"/>
      <c r="AH16" s="5">
        <v>0</v>
      </c>
      <c r="AJ16" s="1" t="str">
        <f t="shared" si="0"/>
        <v>No</v>
      </c>
    </row>
    <row r="17" spans="1:36">
      <c r="A17" s="3" t="s">
        <v>131</v>
      </c>
      <c r="B17" s="3" t="s">
        <v>132</v>
      </c>
      <c r="C17" s="57" t="s">
        <v>41</v>
      </c>
      <c r="D17" s="174">
        <v>3019</v>
      </c>
      <c r="E17" s="177">
        <v>30019</v>
      </c>
      <c r="F17" s="31" t="s">
        <v>125</v>
      </c>
      <c r="G17" s="31" t="s">
        <v>123</v>
      </c>
      <c r="H17" s="22">
        <v>5441567</v>
      </c>
      <c r="I17" s="22">
        <v>2372</v>
      </c>
      <c r="J17" s="57" t="s">
        <v>16</v>
      </c>
      <c r="K17" s="57" t="s">
        <v>9</v>
      </c>
      <c r="L17" s="5">
        <v>285</v>
      </c>
      <c r="M17" s="5"/>
      <c r="N17" s="6">
        <v>82.77</v>
      </c>
      <c r="O17" s="6"/>
      <c r="P17" s="6">
        <v>5.95</v>
      </c>
      <c r="Q17" s="6"/>
      <c r="R17" s="28">
        <v>88.72</v>
      </c>
      <c r="S17" s="6">
        <v>0</v>
      </c>
      <c r="T17" s="6"/>
      <c r="U17" s="6">
        <v>11.09</v>
      </c>
      <c r="V17" s="6"/>
      <c r="W17" s="6">
        <v>6.8</v>
      </c>
      <c r="X17" s="6"/>
      <c r="Y17" s="6"/>
      <c r="Z17" s="5">
        <v>7</v>
      </c>
      <c r="AA17" s="5"/>
      <c r="AB17" s="5">
        <v>0</v>
      </c>
      <c r="AC17" s="5"/>
      <c r="AD17" s="5">
        <v>49</v>
      </c>
      <c r="AE17" s="5"/>
      <c r="AF17" s="5">
        <v>0</v>
      </c>
      <c r="AG17" s="5"/>
      <c r="AH17" s="5">
        <v>0</v>
      </c>
      <c r="AJ17" s="1" t="str">
        <f t="shared" si="0"/>
        <v>No</v>
      </c>
    </row>
    <row r="18" spans="1:36">
      <c r="A18" s="3" t="s">
        <v>131</v>
      </c>
      <c r="B18" s="3" t="s">
        <v>132</v>
      </c>
      <c r="C18" s="57" t="s">
        <v>41</v>
      </c>
      <c r="D18" s="174">
        <v>3019</v>
      </c>
      <c r="E18" s="177">
        <v>30019</v>
      </c>
      <c r="F18" s="31" t="s">
        <v>125</v>
      </c>
      <c r="G18" s="31" t="s">
        <v>123</v>
      </c>
      <c r="H18" s="22">
        <v>5441567</v>
      </c>
      <c r="I18" s="22">
        <v>2372</v>
      </c>
      <c r="J18" s="57" t="s">
        <v>10</v>
      </c>
      <c r="K18" s="57" t="s">
        <v>9</v>
      </c>
      <c r="L18" s="5">
        <v>121</v>
      </c>
      <c r="M18" s="5"/>
      <c r="N18" s="6">
        <v>74.78</v>
      </c>
      <c r="O18" s="6"/>
      <c r="P18" s="6">
        <v>9.02</v>
      </c>
      <c r="Q18" s="6"/>
      <c r="R18" s="28">
        <v>83.8</v>
      </c>
      <c r="S18" s="6">
        <v>0</v>
      </c>
      <c r="T18" s="6"/>
      <c r="U18" s="6">
        <v>133.5</v>
      </c>
      <c r="V18" s="6"/>
      <c r="W18" s="6">
        <v>2.87</v>
      </c>
      <c r="X18" s="6"/>
      <c r="Y18" s="6"/>
      <c r="Z18" s="5">
        <v>18</v>
      </c>
      <c r="AA18" s="5"/>
      <c r="AB18" s="5">
        <v>49</v>
      </c>
      <c r="AC18" s="5"/>
      <c r="AD18" s="5">
        <v>12</v>
      </c>
      <c r="AE18" s="5"/>
      <c r="AF18" s="5">
        <v>0</v>
      </c>
      <c r="AG18" s="5"/>
      <c r="AH18" s="5">
        <v>0</v>
      </c>
      <c r="AJ18" s="1" t="str">
        <f t="shared" si="0"/>
        <v>No</v>
      </c>
    </row>
    <row r="19" spans="1:36">
      <c r="A19" s="3" t="s">
        <v>159</v>
      </c>
      <c r="B19" s="3" t="s">
        <v>160</v>
      </c>
      <c r="C19" s="57" t="s">
        <v>29</v>
      </c>
      <c r="D19" s="174">
        <v>3034</v>
      </c>
      <c r="E19" s="177">
        <v>30034</v>
      </c>
      <c r="F19" s="31" t="s">
        <v>161</v>
      </c>
      <c r="G19" s="31" t="s">
        <v>123</v>
      </c>
      <c r="H19" s="22">
        <v>2203663</v>
      </c>
      <c r="I19" s="22">
        <v>1683</v>
      </c>
      <c r="J19" s="57" t="s">
        <v>15</v>
      </c>
      <c r="K19" s="57" t="s">
        <v>13</v>
      </c>
      <c r="L19" s="5">
        <v>159</v>
      </c>
      <c r="M19" s="5"/>
      <c r="N19" s="6">
        <v>381.38</v>
      </c>
      <c r="O19" s="6"/>
      <c r="P19" s="6">
        <v>98.97</v>
      </c>
      <c r="Q19" s="6"/>
      <c r="R19" s="28">
        <v>480.35</v>
      </c>
      <c r="S19" s="6">
        <v>0</v>
      </c>
      <c r="T19" s="6"/>
      <c r="U19" s="6">
        <v>12.15</v>
      </c>
      <c r="V19" s="6"/>
      <c r="W19" s="6">
        <v>209</v>
      </c>
      <c r="X19" s="6"/>
      <c r="Y19" s="6"/>
      <c r="Z19" s="5">
        <v>66</v>
      </c>
      <c r="AA19" s="5"/>
      <c r="AB19" s="5">
        <v>1</v>
      </c>
      <c r="AC19" s="5"/>
      <c r="AD19" s="5">
        <v>67</v>
      </c>
      <c r="AE19" s="5"/>
      <c r="AF19" s="5">
        <v>0</v>
      </c>
      <c r="AG19" s="5"/>
      <c r="AH19" s="5">
        <v>0</v>
      </c>
      <c r="AJ19" s="1" t="str">
        <f t="shared" si="0"/>
        <v>No</v>
      </c>
    </row>
    <row r="20" spans="1:36">
      <c r="A20" s="3" t="s">
        <v>159</v>
      </c>
      <c r="B20" s="3" t="s">
        <v>160</v>
      </c>
      <c r="C20" s="57" t="s">
        <v>29</v>
      </c>
      <c r="D20" s="174">
        <v>3034</v>
      </c>
      <c r="E20" s="177">
        <v>30034</v>
      </c>
      <c r="F20" s="31" t="s">
        <v>161</v>
      </c>
      <c r="G20" s="31" t="s">
        <v>123</v>
      </c>
      <c r="H20" s="22">
        <v>2203663</v>
      </c>
      <c r="I20" s="22">
        <v>1683</v>
      </c>
      <c r="J20" s="57" t="s">
        <v>16</v>
      </c>
      <c r="K20" s="57" t="s">
        <v>9</v>
      </c>
      <c r="L20" s="5">
        <v>54</v>
      </c>
      <c r="M20" s="5"/>
      <c r="N20" s="6">
        <v>22.2</v>
      </c>
      <c r="O20" s="6"/>
      <c r="P20" s="6">
        <v>7.66</v>
      </c>
      <c r="Q20" s="6"/>
      <c r="R20" s="28">
        <v>29.86</v>
      </c>
      <c r="S20" s="6">
        <v>0</v>
      </c>
      <c r="T20" s="6"/>
      <c r="U20" s="6">
        <v>3.58</v>
      </c>
      <c r="V20" s="6"/>
      <c r="W20" s="6">
        <v>12</v>
      </c>
      <c r="X20" s="6"/>
      <c r="Y20" s="6"/>
      <c r="Z20" s="5">
        <v>0</v>
      </c>
      <c r="AA20" s="5"/>
      <c r="AB20" s="5">
        <v>1</v>
      </c>
      <c r="AC20" s="5"/>
      <c r="AD20" s="5">
        <v>15</v>
      </c>
      <c r="AE20" s="5"/>
      <c r="AF20" s="5">
        <v>15</v>
      </c>
      <c r="AG20" s="5"/>
      <c r="AH20" s="5">
        <v>0</v>
      </c>
      <c r="AJ20" s="1" t="str">
        <f t="shared" si="0"/>
        <v>No</v>
      </c>
    </row>
    <row r="21" spans="1:36">
      <c r="A21" s="3" t="s">
        <v>159</v>
      </c>
      <c r="B21" s="3" t="s">
        <v>160</v>
      </c>
      <c r="C21" s="57" t="s">
        <v>29</v>
      </c>
      <c r="D21" s="174">
        <v>3034</v>
      </c>
      <c r="E21" s="177">
        <v>30034</v>
      </c>
      <c r="F21" s="31" t="s">
        <v>161</v>
      </c>
      <c r="G21" s="31" t="s">
        <v>123</v>
      </c>
      <c r="H21" s="22">
        <v>2203663</v>
      </c>
      <c r="I21" s="22">
        <v>1683</v>
      </c>
      <c r="J21" s="57" t="s">
        <v>12</v>
      </c>
      <c r="K21" s="57" t="s">
        <v>9</v>
      </c>
      <c r="L21" s="5">
        <v>38</v>
      </c>
      <c r="M21" s="5"/>
      <c r="N21" s="6">
        <v>27.37</v>
      </c>
      <c r="O21" s="6"/>
      <c r="P21" s="6">
        <v>29.2</v>
      </c>
      <c r="Q21" s="6"/>
      <c r="R21" s="28">
        <v>56.57</v>
      </c>
      <c r="S21" s="6">
        <v>0</v>
      </c>
      <c r="T21" s="6"/>
      <c r="U21" s="6">
        <v>4.18</v>
      </c>
      <c r="V21" s="6"/>
      <c r="W21" s="6">
        <v>22</v>
      </c>
      <c r="X21" s="6"/>
      <c r="Y21" s="6"/>
      <c r="Z21" s="5">
        <v>0</v>
      </c>
      <c r="AA21" s="5"/>
      <c r="AB21" s="5">
        <v>44</v>
      </c>
      <c r="AC21" s="5"/>
      <c r="AD21" s="5">
        <v>20</v>
      </c>
      <c r="AE21" s="5"/>
      <c r="AF21" s="5">
        <v>13</v>
      </c>
      <c r="AG21" s="5"/>
      <c r="AH21" s="5">
        <v>0</v>
      </c>
      <c r="AJ21" s="1" t="str">
        <f t="shared" si="0"/>
        <v>No</v>
      </c>
    </row>
    <row r="22" spans="1:36">
      <c r="A22" s="3" t="s">
        <v>208</v>
      </c>
      <c r="B22" s="3" t="s">
        <v>209</v>
      </c>
      <c r="C22" s="57" t="s">
        <v>19</v>
      </c>
      <c r="D22" s="174">
        <v>8006</v>
      </c>
      <c r="E22" s="177">
        <v>80006</v>
      </c>
      <c r="F22" s="31" t="s">
        <v>125</v>
      </c>
      <c r="G22" s="31" t="s">
        <v>123</v>
      </c>
      <c r="H22" s="22">
        <v>2374203</v>
      </c>
      <c r="I22" s="22">
        <v>1457</v>
      </c>
      <c r="J22" s="57" t="s">
        <v>12</v>
      </c>
      <c r="K22" s="57" t="s">
        <v>9</v>
      </c>
      <c r="L22" s="5">
        <v>163</v>
      </c>
      <c r="M22" s="5"/>
      <c r="N22" s="6">
        <v>62.5</v>
      </c>
      <c r="O22" s="6"/>
      <c r="P22" s="6">
        <v>42.7</v>
      </c>
      <c r="Q22" s="6"/>
      <c r="R22" s="28">
        <v>105.2</v>
      </c>
      <c r="S22" s="6">
        <v>0</v>
      </c>
      <c r="T22" s="6"/>
      <c r="U22" s="6">
        <v>11.3</v>
      </c>
      <c r="V22" s="6"/>
      <c r="W22" s="6">
        <v>0.95</v>
      </c>
      <c r="X22" s="6"/>
      <c r="Y22" s="6"/>
      <c r="Z22" s="5">
        <v>114</v>
      </c>
      <c r="AA22" s="5"/>
      <c r="AB22" s="5">
        <v>39</v>
      </c>
      <c r="AC22" s="5"/>
      <c r="AD22" s="5">
        <v>44</v>
      </c>
      <c r="AE22" s="5"/>
      <c r="AF22" s="5">
        <v>8</v>
      </c>
      <c r="AG22" s="5"/>
      <c r="AH22" s="5">
        <v>0</v>
      </c>
      <c r="AJ22" s="1" t="str">
        <f t="shared" si="0"/>
        <v>No</v>
      </c>
    </row>
    <row r="23" spans="1:36">
      <c r="A23" s="3" t="s">
        <v>208</v>
      </c>
      <c r="B23" s="3" t="s">
        <v>209</v>
      </c>
      <c r="C23" s="57" t="s">
        <v>19</v>
      </c>
      <c r="D23" s="174">
        <v>8006</v>
      </c>
      <c r="E23" s="177">
        <v>80006</v>
      </c>
      <c r="F23" s="31" t="s">
        <v>125</v>
      </c>
      <c r="G23" s="31" t="s">
        <v>123</v>
      </c>
      <c r="H23" s="22">
        <v>2374203</v>
      </c>
      <c r="I23" s="22">
        <v>1457</v>
      </c>
      <c r="J23" s="57" t="s">
        <v>15</v>
      </c>
      <c r="K23" s="57" t="s">
        <v>13</v>
      </c>
      <c r="L23" s="5">
        <v>20</v>
      </c>
      <c r="M23" s="5"/>
      <c r="N23" s="6">
        <v>45.16</v>
      </c>
      <c r="O23" s="6"/>
      <c r="P23" s="6">
        <v>19.87</v>
      </c>
      <c r="Q23" s="6"/>
      <c r="R23" s="28">
        <v>65.03</v>
      </c>
      <c r="S23" s="6">
        <v>0</v>
      </c>
      <c r="T23" s="6"/>
      <c r="U23" s="6">
        <v>4.4400000000000004</v>
      </c>
      <c r="V23" s="6"/>
      <c r="W23" s="6">
        <v>0.63</v>
      </c>
      <c r="X23" s="6"/>
      <c r="Y23" s="6"/>
      <c r="Z23" s="5">
        <v>45</v>
      </c>
      <c r="AA23" s="5"/>
      <c r="AB23" s="5">
        <v>29</v>
      </c>
      <c r="AC23" s="5"/>
      <c r="AD23" s="5">
        <v>27</v>
      </c>
      <c r="AE23" s="5"/>
      <c r="AF23" s="5">
        <v>0</v>
      </c>
      <c r="AG23" s="5"/>
      <c r="AH23" s="5">
        <v>0</v>
      </c>
      <c r="AJ23" s="1" t="str">
        <f t="shared" si="0"/>
        <v>No</v>
      </c>
    </row>
    <row r="24" spans="1:36">
      <c r="A24" s="3" t="s">
        <v>1048</v>
      </c>
      <c r="B24" s="3" t="s">
        <v>155</v>
      </c>
      <c r="C24" s="57" t="s">
        <v>22</v>
      </c>
      <c r="D24" s="174">
        <v>4034</v>
      </c>
      <c r="E24" s="177">
        <v>40034</v>
      </c>
      <c r="F24" s="31" t="s">
        <v>122</v>
      </c>
      <c r="G24" s="31" t="s">
        <v>123</v>
      </c>
      <c r="H24" s="22">
        <v>5502379</v>
      </c>
      <c r="I24" s="22">
        <v>1396</v>
      </c>
      <c r="J24" s="57" t="s">
        <v>16</v>
      </c>
      <c r="K24" s="57" t="s">
        <v>9</v>
      </c>
      <c r="L24" s="5">
        <v>76</v>
      </c>
      <c r="M24" s="5"/>
      <c r="N24" s="6">
        <v>34.159999999999997</v>
      </c>
      <c r="O24" s="6"/>
      <c r="P24" s="6">
        <v>16.62</v>
      </c>
      <c r="Q24" s="6"/>
      <c r="R24" s="28">
        <v>50.78</v>
      </c>
      <c r="S24" s="6">
        <v>0</v>
      </c>
      <c r="T24" s="6"/>
      <c r="U24" s="6">
        <v>8.2100000000000009</v>
      </c>
      <c r="V24" s="6"/>
      <c r="W24" s="6">
        <v>0</v>
      </c>
      <c r="X24" s="6"/>
      <c r="Y24" s="6"/>
      <c r="Z24" s="5">
        <v>51</v>
      </c>
      <c r="AA24" s="5"/>
      <c r="AB24" s="5">
        <v>47</v>
      </c>
      <c r="AC24" s="5"/>
      <c r="AD24" s="5">
        <v>12</v>
      </c>
      <c r="AE24" s="5"/>
      <c r="AF24" s="5">
        <v>56</v>
      </c>
      <c r="AG24" s="5"/>
      <c r="AH24" s="5">
        <v>0</v>
      </c>
      <c r="AJ24" s="1" t="str">
        <f t="shared" si="0"/>
        <v>No</v>
      </c>
    </row>
    <row r="25" spans="1:36">
      <c r="A25" s="3" t="s">
        <v>1048</v>
      </c>
      <c r="B25" s="3" t="s">
        <v>155</v>
      </c>
      <c r="C25" s="57" t="s">
        <v>22</v>
      </c>
      <c r="D25" s="174">
        <v>4034</v>
      </c>
      <c r="E25" s="177">
        <v>40034</v>
      </c>
      <c r="F25" s="31" t="s">
        <v>122</v>
      </c>
      <c r="G25" s="31" t="s">
        <v>123</v>
      </c>
      <c r="H25" s="22">
        <v>5502379</v>
      </c>
      <c r="I25" s="22">
        <v>1396</v>
      </c>
      <c r="J25" s="57" t="s">
        <v>23</v>
      </c>
      <c r="K25" s="57" t="s">
        <v>9</v>
      </c>
      <c r="L25" s="5">
        <v>21</v>
      </c>
      <c r="M25" s="5"/>
      <c r="N25" s="6">
        <v>7.23</v>
      </c>
      <c r="O25" s="6"/>
      <c r="P25" s="6">
        <v>1.57</v>
      </c>
      <c r="Q25" s="6"/>
      <c r="R25" s="28">
        <v>8.8000000000000007</v>
      </c>
      <c r="S25" s="6">
        <v>0</v>
      </c>
      <c r="T25" s="6"/>
      <c r="U25" s="6">
        <v>0.63</v>
      </c>
      <c r="V25" s="6"/>
      <c r="W25" s="6">
        <v>0</v>
      </c>
      <c r="X25" s="6"/>
      <c r="Y25" s="6"/>
      <c r="Z25" s="5">
        <v>0</v>
      </c>
      <c r="AA25" s="5"/>
      <c r="AB25" s="5">
        <v>0</v>
      </c>
      <c r="AC25" s="5"/>
      <c r="AD25" s="5">
        <v>4</v>
      </c>
      <c r="AE25" s="5"/>
      <c r="AF25" s="5">
        <v>0</v>
      </c>
      <c r="AG25" s="5"/>
      <c r="AH25" s="5">
        <v>0</v>
      </c>
      <c r="AJ25" s="1" t="str">
        <f t="shared" si="0"/>
        <v>No</v>
      </c>
    </row>
    <row r="26" spans="1:36">
      <c r="A26" s="3" t="s">
        <v>128</v>
      </c>
      <c r="B26" s="3" t="s">
        <v>129</v>
      </c>
      <c r="C26" s="57" t="s">
        <v>38</v>
      </c>
      <c r="D26" s="174">
        <v>2078</v>
      </c>
      <c r="E26" s="177">
        <v>20078</v>
      </c>
      <c r="F26" s="31" t="s">
        <v>130</v>
      </c>
      <c r="G26" s="31" t="s">
        <v>123</v>
      </c>
      <c r="H26" s="22">
        <v>18351295</v>
      </c>
      <c r="I26" s="22">
        <v>1168</v>
      </c>
      <c r="J26" s="57" t="s">
        <v>15</v>
      </c>
      <c r="K26" s="57" t="s">
        <v>9</v>
      </c>
      <c r="L26" s="5">
        <v>1157</v>
      </c>
      <c r="M26" s="5"/>
      <c r="N26" s="6">
        <v>452</v>
      </c>
      <c r="O26" s="6"/>
      <c r="P26" s="6">
        <v>307</v>
      </c>
      <c r="Q26" s="6"/>
      <c r="R26" s="28">
        <v>759</v>
      </c>
      <c r="S26" s="6">
        <v>296</v>
      </c>
      <c r="T26" s="6"/>
      <c r="U26" s="6">
        <v>108</v>
      </c>
      <c r="V26" s="6"/>
      <c r="W26" s="6">
        <v>13</v>
      </c>
      <c r="X26" s="6"/>
      <c r="Y26" s="6"/>
      <c r="Z26" s="5">
        <v>1323</v>
      </c>
      <c r="AA26" s="5"/>
      <c r="AB26" s="5">
        <v>133</v>
      </c>
      <c r="AC26" s="5"/>
      <c r="AD26" s="5">
        <v>1269</v>
      </c>
      <c r="AE26" s="5"/>
      <c r="AF26" s="5">
        <v>0</v>
      </c>
      <c r="AG26" s="5"/>
      <c r="AH26" s="5">
        <v>0</v>
      </c>
      <c r="AJ26" s="1" t="str">
        <f t="shared" si="0"/>
        <v>No</v>
      </c>
    </row>
    <row r="27" spans="1:36">
      <c r="A27" s="3" t="s">
        <v>138</v>
      </c>
      <c r="B27" s="3" t="s">
        <v>139</v>
      </c>
      <c r="C27" s="57" t="s">
        <v>46</v>
      </c>
      <c r="D27" s="174">
        <v>8001</v>
      </c>
      <c r="E27" s="177">
        <v>80001</v>
      </c>
      <c r="F27" s="31" t="s">
        <v>125</v>
      </c>
      <c r="G27" s="31" t="s">
        <v>123</v>
      </c>
      <c r="H27" s="22">
        <v>1021243</v>
      </c>
      <c r="I27" s="22">
        <v>1113</v>
      </c>
      <c r="J27" s="57" t="s">
        <v>12</v>
      </c>
      <c r="K27" s="57" t="s">
        <v>9</v>
      </c>
      <c r="L27" s="5">
        <v>92</v>
      </c>
      <c r="M27" s="5"/>
      <c r="N27" s="6">
        <v>58</v>
      </c>
      <c r="O27" s="6"/>
      <c r="P27" s="6">
        <v>34</v>
      </c>
      <c r="Q27" s="6"/>
      <c r="R27" s="28">
        <v>92</v>
      </c>
      <c r="S27" s="6">
        <v>0</v>
      </c>
      <c r="T27" s="6"/>
      <c r="U27" s="6">
        <v>20</v>
      </c>
      <c r="V27" s="6"/>
      <c r="W27" s="6">
        <v>1.03</v>
      </c>
      <c r="X27" s="6"/>
      <c r="Y27" s="6"/>
      <c r="Z27" s="5">
        <v>44</v>
      </c>
      <c r="AA27" s="5"/>
      <c r="AB27" s="5">
        <v>145</v>
      </c>
      <c r="AC27" s="5"/>
      <c r="AD27" s="5">
        <v>40</v>
      </c>
      <c r="AE27" s="5"/>
      <c r="AF27" s="5">
        <v>9</v>
      </c>
      <c r="AG27" s="5"/>
      <c r="AH27" s="5">
        <v>2</v>
      </c>
      <c r="AJ27" s="1" t="str">
        <f t="shared" si="0"/>
        <v>No</v>
      </c>
    </row>
    <row r="28" spans="1:36">
      <c r="A28" s="3" t="s">
        <v>138</v>
      </c>
      <c r="B28" s="3" t="s">
        <v>139</v>
      </c>
      <c r="C28" s="57" t="s">
        <v>46</v>
      </c>
      <c r="D28" s="174">
        <v>8001</v>
      </c>
      <c r="E28" s="177">
        <v>80001</v>
      </c>
      <c r="F28" s="31" t="s">
        <v>125</v>
      </c>
      <c r="G28" s="31" t="s">
        <v>123</v>
      </c>
      <c r="H28" s="22">
        <v>1021243</v>
      </c>
      <c r="I28" s="22">
        <v>1113</v>
      </c>
      <c r="J28" s="57" t="s">
        <v>15</v>
      </c>
      <c r="K28" s="57" t="s">
        <v>9</v>
      </c>
      <c r="L28" s="5">
        <v>50</v>
      </c>
      <c r="M28" s="5"/>
      <c r="N28" s="6">
        <v>71</v>
      </c>
      <c r="O28" s="6"/>
      <c r="P28" s="6">
        <v>32</v>
      </c>
      <c r="Q28" s="6"/>
      <c r="R28" s="28">
        <v>103</v>
      </c>
      <c r="S28" s="6">
        <v>0</v>
      </c>
      <c r="T28" s="6"/>
      <c r="U28" s="6">
        <v>21</v>
      </c>
      <c r="V28" s="6"/>
      <c r="W28" s="6">
        <v>0.52</v>
      </c>
      <c r="X28" s="6"/>
      <c r="Y28" s="6"/>
      <c r="Z28" s="5">
        <v>60</v>
      </c>
      <c r="AA28" s="5"/>
      <c r="AB28" s="5">
        <v>65</v>
      </c>
      <c r="AC28" s="5"/>
      <c r="AD28" s="5">
        <v>1</v>
      </c>
      <c r="AE28" s="5"/>
      <c r="AF28" s="5">
        <v>1</v>
      </c>
      <c r="AG28" s="5"/>
      <c r="AH28" s="5">
        <v>0</v>
      </c>
      <c r="AJ28" s="1" t="str">
        <f t="shared" si="0"/>
        <v>No</v>
      </c>
    </row>
    <row r="29" spans="1:36">
      <c r="A29" s="3" t="s">
        <v>1049</v>
      </c>
      <c r="B29" s="3" t="s">
        <v>124</v>
      </c>
      <c r="C29" s="57" t="s">
        <v>25</v>
      </c>
      <c r="D29" s="174">
        <v>5118</v>
      </c>
      <c r="E29" s="177">
        <v>50118</v>
      </c>
      <c r="F29" s="31" t="s">
        <v>125</v>
      </c>
      <c r="G29" s="31" t="s">
        <v>123</v>
      </c>
      <c r="H29" s="22">
        <v>8608208</v>
      </c>
      <c r="I29" s="22">
        <v>1062</v>
      </c>
      <c r="J29" s="57" t="s">
        <v>15</v>
      </c>
      <c r="K29" s="57" t="s">
        <v>9</v>
      </c>
      <c r="L29" s="5">
        <v>1062</v>
      </c>
      <c r="M29" s="5"/>
      <c r="N29" s="6">
        <v>930</v>
      </c>
      <c r="O29" s="6"/>
      <c r="P29" s="6">
        <v>169</v>
      </c>
      <c r="Q29" s="6"/>
      <c r="R29" s="28">
        <v>1099</v>
      </c>
      <c r="S29" s="6">
        <v>0</v>
      </c>
      <c r="T29" s="6"/>
      <c r="U29" s="6">
        <v>93</v>
      </c>
      <c r="V29" s="6"/>
      <c r="W29" s="6">
        <v>21.16</v>
      </c>
      <c r="X29" s="6"/>
      <c r="Y29" s="6"/>
      <c r="Z29" s="5">
        <v>1600</v>
      </c>
      <c r="AA29" s="5"/>
      <c r="AB29" s="5">
        <v>503</v>
      </c>
      <c r="AC29" s="5"/>
      <c r="AD29" s="5">
        <v>110</v>
      </c>
      <c r="AE29" s="5"/>
      <c r="AF29" s="5">
        <v>0</v>
      </c>
      <c r="AG29" s="5"/>
      <c r="AH29" s="5">
        <v>0</v>
      </c>
      <c r="AJ29" s="1" t="str">
        <f t="shared" si="0"/>
        <v>No</v>
      </c>
    </row>
    <row r="30" spans="1:36">
      <c r="A30" s="3" t="s">
        <v>190</v>
      </c>
      <c r="B30" s="3" t="s">
        <v>191</v>
      </c>
      <c r="C30" s="57" t="s">
        <v>45</v>
      </c>
      <c r="D30" s="174">
        <v>6056</v>
      </c>
      <c r="E30" s="177">
        <v>60056</v>
      </c>
      <c r="F30" s="31" t="s">
        <v>125</v>
      </c>
      <c r="G30" s="31" t="s">
        <v>123</v>
      </c>
      <c r="H30" s="22">
        <v>5121892</v>
      </c>
      <c r="I30" s="22">
        <v>1062</v>
      </c>
      <c r="J30" s="57" t="s">
        <v>12</v>
      </c>
      <c r="K30" s="57" t="s">
        <v>9</v>
      </c>
      <c r="L30" s="5">
        <v>109</v>
      </c>
      <c r="M30" s="5"/>
      <c r="N30" s="6">
        <v>169.13</v>
      </c>
      <c r="O30" s="6"/>
      <c r="P30" s="6">
        <v>20</v>
      </c>
      <c r="Q30" s="6"/>
      <c r="R30" s="28">
        <v>189.13</v>
      </c>
      <c r="S30" s="6">
        <v>0</v>
      </c>
      <c r="T30" s="6"/>
      <c r="U30" s="6">
        <v>18.43</v>
      </c>
      <c r="V30" s="6"/>
      <c r="W30" s="6">
        <v>0.37</v>
      </c>
      <c r="X30" s="6"/>
      <c r="Y30" s="6"/>
      <c r="Z30" s="5">
        <v>49</v>
      </c>
      <c r="AA30" s="5"/>
      <c r="AB30" s="5">
        <v>136</v>
      </c>
      <c r="AC30" s="5"/>
      <c r="AD30" s="5">
        <v>74</v>
      </c>
      <c r="AE30" s="5"/>
      <c r="AF30" s="5">
        <v>22</v>
      </c>
      <c r="AG30" s="5"/>
      <c r="AH30" s="5">
        <v>0</v>
      </c>
      <c r="AJ30" s="1" t="str">
        <f t="shared" si="0"/>
        <v>No</v>
      </c>
    </row>
    <row r="31" spans="1:36">
      <c r="A31" s="3" t="s">
        <v>190</v>
      </c>
      <c r="B31" s="3" t="s">
        <v>191</v>
      </c>
      <c r="C31" s="57" t="s">
        <v>45</v>
      </c>
      <c r="D31" s="174">
        <v>6056</v>
      </c>
      <c r="E31" s="177">
        <v>60056</v>
      </c>
      <c r="F31" s="31" t="s">
        <v>125</v>
      </c>
      <c r="G31" s="31" t="s">
        <v>123</v>
      </c>
      <c r="H31" s="22">
        <v>5121892</v>
      </c>
      <c r="I31" s="22">
        <v>1062</v>
      </c>
      <c r="J31" s="57" t="s">
        <v>15</v>
      </c>
      <c r="K31" s="57" t="s">
        <v>13</v>
      </c>
      <c r="L31" s="5">
        <v>23</v>
      </c>
      <c r="M31" s="5"/>
      <c r="N31" s="6">
        <v>40</v>
      </c>
      <c r="O31" s="6"/>
      <c r="P31" s="6">
        <v>7</v>
      </c>
      <c r="Q31" s="6"/>
      <c r="R31" s="28">
        <v>47</v>
      </c>
      <c r="S31" s="6">
        <v>0</v>
      </c>
      <c r="T31" s="6"/>
      <c r="U31" s="6">
        <v>0</v>
      </c>
      <c r="V31" s="6"/>
      <c r="W31" s="6">
        <v>0.04</v>
      </c>
      <c r="X31" s="6"/>
      <c r="Y31" s="6"/>
      <c r="Z31" s="5">
        <v>71</v>
      </c>
      <c r="AA31" s="5"/>
      <c r="AB31" s="5">
        <v>45</v>
      </c>
      <c r="AC31" s="5"/>
      <c r="AD31" s="5">
        <v>12</v>
      </c>
      <c r="AE31" s="5"/>
      <c r="AF31" s="5">
        <v>0</v>
      </c>
      <c r="AG31" s="5"/>
      <c r="AH31" s="5">
        <v>0</v>
      </c>
      <c r="AJ31" s="1" t="str">
        <f t="shared" si="0"/>
        <v>No</v>
      </c>
    </row>
    <row r="32" spans="1:36">
      <c r="A32" s="3" t="s">
        <v>190</v>
      </c>
      <c r="B32" s="3" t="s">
        <v>191</v>
      </c>
      <c r="C32" s="57" t="s">
        <v>45</v>
      </c>
      <c r="D32" s="174">
        <v>6056</v>
      </c>
      <c r="E32" s="177">
        <v>60056</v>
      </c>
      <c r="F32" s="31" t="s">
        <v>125</v>
      </c>
      <c r="G32" s="31" t="s">
        <v>123</v>
      </c>
      <c r="H32" s="22">
        <v>5121892</v>
      </c>
      <c r="I32" s="22">
        <v>1062</v>
      </c>
      <c r="J32" s="57" t="s">
        <v>10</v>
      </c>
      <c r="K32" s="57" t="s">
        <v>9</v>
      </c>
      <c r="L32" s="5">
        <v>2</v>
      </c>
      <c r="M32" s="5"/>
      <c r="N32" s="6">
        <v>2</v>
      </c>
      <c r="O32" s="6"/>
      <c r="P32" s="6">
        <v>1</v>
      </c>
      <c r="Q32" s="6"/>
      <c r="R32" s="28">
        <v>3</v>
      </c>
      <c r="S32" s="6">
        <v>0</v>
      </c>
      <c r="T32" s="6"/>
      <c r="U32" s="6">
        <v>0.06</v>
      </c>
      <c r="V32" s="6"/>
      <c r="W32" s="6">
        <v>0</v>
      </c>
      <c r="X32" s="6"/>
      <c r="Y32" s="6"/>
      <c r="Z32" s="5">
        <v>2</v>
      </c>
      <c r="AA32" s="5"/>
      <c r="AB32" s="5">
        <v>6</v>
      </c>
      <c r="AC32" s="5"/>
      <c r="AD32" s="5">
        <v>2</v>
      </c>
      <c r="AE32" s="5"/>
      <c r="AF32" s="5">
        <v>0</v>
      </c>
      <c r="AG32" s="5"/>
      <c r="AH32" s="5">
        <v>0</v>
      </c>
      <c r="AJ32" s="1" t="str">
        <f t="shared" si="0"/>
        <v>No</v>
      </c>
    </row>
    <row r="33" spans="1:36">
      <c r="A33" s="3" t="s">
        <v>133</v>
      </c>
      <c r="B33" s="3" t="s">
        <v>134</v>
      </c>
      <c r="C33" s="57" t="s">
        <v>38</v>
      </c>
      <c r="D33" s="174">
        <v>2100</v>
      </c>
      <c r="E33" s="177">
        <v>20100</v>
      </c>
      <c r="F33" s="31" t="s">
        <v>130</v>
      </c>
      <c r="G33" s="31" t="s">
        <v>123</v>
      </c>
      <c r="H33" s="22">
        <v>18351295</v>
      </c>
      <c r="I33" s="22">
        <v>1026</v>
      </c>
      <c r="J33" s="57" t="s">
        <v>15</v>
      </c>
      <c r="K33" s="57" t="s">
        <v>9</v>
      </c>
      <c r="L33" s="5">
        <v>1026</v>
      </c>
      <c r="M33" s="5"/>
      <c r="N33" s="6">
        <v>389.2</v>
      </c>
      <c r="O33" s="6"/>
      <c r="P33" s="6">
        <v>112.65</v>
      </c>
      <c r="Q33" s="6"/>
      <c r="R33" s="28">
        <v>501.85</v>
      </c>
      <c r="S33" s="6">
        <v>0</v>
      </c>
      <c r="T33" s="6"/>
      <c r="U33" s="6">
        <v>110.61</v>
      </c>
      <c r="V33" s="6"/>
      <c r="W33" s="6">
        <v>61</v>
      </c>
      <c r="X33" s="6"/>
      <c r="Y33" s="6"/>
      <c r="Z33" s="5">
        <v>232</v>
      </c>
      <c r="AA33" s="5"/>
      <c r="AB33" s="5">
        <v>365</v>
      </c>
      <c r="AC33" s="5"/>
      <c r="AD33" s="5">
        <v>196</v>
      </c>
      <c r="AE33" s="5"/>
      <c r="AF33" s="5">
        <v>2</v>
      </c>
      <c r="AG33" s="5"/>
      <c r="AH33" s="5">
        <v>0</v>
      </c>
      <c r="AJ33" s="1" t="str">
        <f t="shared" si="0"/>
        <v>No</v>
      </c>
    </row>
    <row r="34" spans="1:36">
      <c r="A34" s="3" t="s">
        <v>1050</v>
      </c>
      <c r="B34" s="3" t="s">
        <v>121</v>
      </c>
      <c r="C34" s="57" t="s">
        <v>14</v>
      </c>
      <c r="D34" s="174">
        <v>9015</v>
      </c>
      <c r="E34" s="177">
        <v>90015</v>
      </c>
      <c r="F34" s="31" t="s">
        <v>122</v>
      </c>
      <c r="G34" s="31" t="s">
        <v>123</v>
      </c>
      <c r="H34" s="22">
        <v>3281212</v>
      </c>
      <c r="I34" s="22">
        <v>1014</v>
      </c>
      <c r="J34" s="57" t="s">
        <v>12</v>
      </c>
      <c r="K34" s="57" t="s">
        <v>9</v>
      </c>
      <c r="L34" s="5">
        <v>146</v>
      </c>
      <c r="M34" s="5"/>
      <c r="N34" s="6">
        <v>59.95</v>
      </c>
      <c r="O34" s="6"/>
      <c r="P34" s="6">
        <v>2.02</v>
      </c>
      <c r="Q34" s="6"/>
      <c r="R34" s="28">
        <v>61.97</v>
      </c>
      <c r="S34" s="6">
        <v>0</v>
      </c>
      <c r="T34" s="6"/>
      <c r="U34" s="6">
        <v>0</v>
      </c>
      <c r="V34" s="6"/>
      <c r="W34" s="6">
        <v>61.97</v>
      </c>
      <c r="X34" s="6"/>
      <c r="Y34" s="6"/>
      <c r="Z34" s="5">
        <v>55</v>
      </c>
      <c r="AA34" s="5"/>
      <c r="AB34" s="5">
        <v>24</v>
      </c>
      <c r="AC34" s="5"/>
      <c r="AD34" s="5">
        <v>34</v>
      </c>
      <c r="AE34" s="5"/>
      <c r="AF34" s="5">
        <v>7</v>
      </c>
      <c r="AG34" s="5"/>
      <c r="AH34" s="5">
        <v>7</v>
      </c>
      <c r="AJ34" s="1" t="str">
        <f t="shared" si="0"/>
        <v>No</v>
      </c>
    </row>
    <row r="35" spans="1:36">
      <c r="A35" s="3" t="s">
        <v>1050</v>
      </c>
      <c r="B35" s="3" t="s">
        <v>121</v>
      </c>
      <c r="C35" s="57" t="s">
        <v>14</v>
      </c>
      <c r="D35" s="174">
        <v>9015</v>
      </c>
      <c r="E35" s="177">
        <v>90015</v>
      </c>
      <c r="F35" s="31" t="s">
        <v>122</v>
      </c>
      <c r="G35" s="31" t="s">
        <v>123</v>
      </c>
      <c r="H35" s="22">
        <v>3281212</v>
      </c>
      <c r="I35" s="22">
        <v>1014</v>
      </c>
      <c r="J35" s="57" t="s">
        <v>18</v>
      </c>
      <c r="K35" s="57" t="s">
        <v>9</v>
      </c>
      <c r="L35" s="5">
        <v>27</v>
      </c>
      <c r="M35" s="5"/>
      <c r="N35" s="6">
        <v>8.7100000000000009</v>
      </c>
      <c r="O35" s="6"/>
      <c r="P35" s="6">
        <v>0.37</v>
      </c>
      <c r="Q35" s="6"/>
      <c r="R35" s="28">
        <v>9.08</v>
      </c>
      <c r="S35" s="6">
        <v>0</v>
      </c>
      <c r="T35" s="6"/>
      <c r="U35" s="6">
        <v>0.04</v>
      </c>
      <c r="V35" s="6"/>
      <c r="W35" s="6">
        <v>9.08</v>
      </c>
      <c r="X35" s="6"/>
      <c r="Y35" s="6"/>
      <c r="Z35" s="5">
        <v>6</v>
      </c>
      <c r="AA35" s="5"/>
      <c r="AB35" s="5">
        <v>5</v>
      </c>
      <c r="AC35" s="5"/>
      <c r="AD35" s="5">
        <v>10</v>
      </c>
      <c r="AE35" s="5"/>
      <c r="AF35" s="5">
        <v>0</v>
      </c>
      <c r="AG35" s="5"/>
      <c r="AH35" s="5">
        <v>0</v>
      </c>
      <c r="AJ35" s="1" t="str">
        <f t="shared" si="0"/>
        <v>No</v>
      </c>
    </row>
    <row r="36" spans="1:36">
      <c r="A36" s="3" t="s">
        <v>1050</v>
      </c>
      <c r="B36" s="3" t="s">
        <v>121</v>
      </c>
      <c r="C36" s="57" t="s">
        <v>14</v>
      </c>
      <c r="D36" s="174">
        <v>9015</v>
      </c>
      <c r="E36" s="177">
        <v>90015</v>
      </c>
      <c r="F36" s="31" t="s">
        <v>122</v>
      </c>
      <c r="G36" s="31" t="s">
        <v>123</v>
      </c>
      <c r="H36" s="22">
        <v>3281212</v>
      </c>
      <c r="I36" s="22">
        <v>1014</v>
      </c>
      <c r="J36" s="57" t="s">
        <v>10</v>
      </c>
      <c r="K36" s="57" t="s">
        <v>9</v>
      </c>
      <c r="L36" s="5">
        <v>23</v>
      </c>
      <c r="M36" s="5"/>
      <c r="N36" s="6">
        <v>12.27</v>
      </c>
      <c r="O36" s="6"/>
      <c r="P36" s="6">
        <v>0.41</v>
      </c>
      <c r="Q36" s="6"/>
      <c r="R36" s="28">
        <v>12.68</v>
      </c>
      <c r="S36" s="6">
        <v>0</v>
      </c>
      <c r="T36" s="6"/>
      <c r="U36" s="6">
        <v>0</v>
      </c>
      <c r="V36" s="6"/>
      <c r="W36" s="6">
        <v>10</v>
      </c>
      <c r="X36" s="6"/>
      <c r="Y36" s="6"/>
      <c r="Z36" s="5">
        <v>16</v>
      </c>
      <c r="AA36" s="5"/>
      <c r="AB36" s="5">
        <v>7</v>
      </c>
      <c r="AC36" s="5"/>
      <c r="AD36" s="5">
        <v>6</v>
      </c>
      <c r="AE36" s="5"/>
      <c r="AF36" s="5">
        <v>0</v>
      </c>
      <c r="AG36" s="5"/>
      <c r="AH36" s="5">
        <v>1</v>
      </c>
      <c r="AJ36" s="1" t="str">
        <f t="shared" si="0"/>
        <v>No</v>
      </c>
    </row>
    <row r="37" spans="1:36">
      <c r="A37" s="3" t="s">
        <v>195</v>
      </c>
      <c r="B37" s="3" t="s">
        <v>172</v>
      </c>
      <c r="C37" s="57" t="s">
        <v>40</v>
      </c>
      <c r="D37" s="174">
        <v>8</v>
      </c>
      <c r="E37" s="177">
        <v>8</v>
      </c>
      <c r="F37" s="31" t="s">
        <v>125</v>
      </c>
      <c r="G37" s="31" t="s">
        <v>123</v>
      </c>
      <c r="H37" s="22">
        <v>1849898</v>
      </c>
      <c r="I37" s="22">
        <v>961</v>
      </c>
      <c r="J37" s="57" t="s">
        <v>12</v>
      </c>
      <c r="K37" s="57" t="s">
        <v>9</v>
      </c>
      <c r="L37" s="5">
        <v>116</v>
      </c>
      <c r="M37" s="5"/>
      <c r="N37" s="6">
        <v>77.67</v>
      </c>
      <c r="O37" s="6"/>
      <c r="P37" s="6">
        <v>42.34</v>
      </c>
      <c r="Q37" s="6"/>
      <c r="R37" s="28">
        <v>120.01</v>
      </c>
      <c r="S37" s="6">
        <v>0</v>
      </c>
      <c r="T37" s="6"/>
      <c r="U37" s="6">
        <v>8.98</v>
      </c>
      <c r="V37" s="6"/>
      <c r="W37" s="6">
        <v>5.55</v>
      </c>
      <c r="X37" s="6"/>
      <c r="Y37" s="6"/>
      <c r="Z37" s="5">
        <v>143</v>
      </c>
      <c r="AA37" s="5"/>
      <c r="AB37" s="5">
        <v>212</v>
      </c>
      <c r="AC37" s="5"/>
      <c r="AD37" s="5">
        <v>39</v>
      </c>
      <c r="AE37" s="5"/>
      <c r="AF37" s="5">
        <v>6</v>
      </c>
      <c r="AG37" s="5"/>
      <c r="AH37" s="5">
        <v>0</v>
      </c>
      <c r="AJ37" s="1" t="str">
        <f t="shared" si="0"/>
        <v>No</v>
      </c>
    </row>
    <row r="38" spans="1:36">
      <c r="A38" s="3" t="s">
        <v>195</v>
      </c>
      <c r="B38" s="3" t="s">
        <v>172</v>
      </c>
      <c r="C38" s="57" t="s">
        <v>40</v>
      </c>
      <c r="D38" s="174">
        <v>8</v>
      </c>
      <c r="E38" s="177">
        <v>8</v>
      </c>
      <c r="F38" s="31" t="s">
        <v>125</v>
      </c>
      <c r="G38" s="31" t="s">
        <v>123</v>
      </c>
      <c r="H38" s="22">
        <v>1849898</v>
      </c>
      <c r="I38" s="22">
        <v>961</v>
      </c>
      <c r="J38" s="57" t="s">
        <v>17</v>
      </c>
      <c r="K38" s="57" t="s">
        <v>13</v>
      </c>
      <c r="L38" s="5">
        <v>4</v>
      </c>
      <c r="M38" s="5"/>
      <c r="N38" s="6">
        <v>13.56</v>
      </c>
      <c r="O38" s="6"/>
      <c r="P38" s="6">
        <v>5.64</v>
      </c>
      <c r="Q38" s="6"/>
      <c r="R38" s="28">
        <v>19.2</v>
      </c>
      <c r="S38" s="6">
        <v>0</v>
      </c>
      <c r="T38" s="6"/>
      <c r="U38" s="6">
        <v>0.55000000000000004</v>
      </c>
      <c r="V38" s="6"/>
      <c r="W38" s="6">
        <v>0.64</v>
      </c>
      <c r="X38" s="6"/>
      <c r="Y38" s="6"/>
      <c r="Z38" s="5">
        <v>11</v>
      </c>
      <c r="AA38" s="5"/>
      <c r="AB38" s="5">
        <v>27</v>
      </c>
      <c r="AC38" s="5"/>
      <c r="AD38" s="5">
        <v>5</v>
      </c>
      <c r="AE38" s="5"/>
      <c r="AF38" s="5">
        <v>0</v>
      </c>
      <c r="AG38" s="5"/>
      <c r="AH38" s="5">
        <v>0</v>
      </c>
      <c r="AJ38" s="1" t="str">
        <f t="shared" si="0"/>
        <v>No</v>
      </c>
    </row>
    <row r="39" spans="1:36">
      <c r="A39" s="3" t="s">
        <v>164</v>
      </c>
      <c r="B39" s="3" t="s">
        <v>165</v>
      </c>
      <c r="C39" s="57" t="s">
        <v>41</v>
      </c>
      <c r="D39" s="174">
        <v>3022</v>
      </c>
      <c r="E39" s="177">
        <v>30022</v>
      </c>
      <c r="F39" s="31" t="s">
        <v>125</v>
      </c>
      <c r="G39" s="31" t="s">
        <v>123</v>
      </c>
      <c r="H39" s="22">
        <v>1733853</v>
      </c>
      <c r="I39" s="22">
        <v>933</v>
      </c>
      <c r="J39" s="57" t="s">
        <v>12</v>
      </c>
      <c r="K39" s="57" t="s">
        <v>9</v>
      </c>
      <c r="L39" s="5">
        <v>58</v>
      </c>
      <c r="M39" s="5"/>
      <c r="N39" s="6">
        <v>25.3</v>
      </c>
      <c r="O39" s="6"/>
      <c r="P39" s="6">
        <v>22.9</v>
      </c>
      <c r="Q39" s="6"/>
      <c r="R39" s="28">
        <v>48.2</v>
      </c>
      <c r="S39" s="6">
        <v>0</v>
      </c>
      <c r="T39" s="6"/>
      <c r="U39" s="6">
        <v>2.5099999999999998</v>
      </c>
      <c r="V39" s="6"/>
      <c r="W39" s="6">
        <v>0</v>
      </c>
      <c r="X39" s="6"/>
      <c r="Y39" s="6"/>
      <c r="Z39" s="5">
        <v>202</v>
      </c>
      <c r="AA39" s="5"/>
      <c r="AB39" s="5">
        <v>51</v>
      </c>
      <c r="AC39" s="5"/>
      <c r="AD39" s="5">
        <v>46</v>
      </c>
      <c r="AE39" s="5"/>
      <c r="AF39" s="5">
        <v>4</v>
      </c>
      <c r="AG39" s="5"/>
      <c r="AH39" s="5">
        <v>1</v>
      </c>
      <c r="AJ39" s="1" t="str">
        <f t="shared" si="0"/>
        <v>No</v>
      </c>
    </row>
    <row r="40" spans="1:36">
      <c r="A40" s="3" t="s">
        <v>164</v>
      </c>
      <c r="B40" s="3" t="s">
        <v>165</v>
      </c>
      <c r="C40" s="57" t="s">
        <v>41</v>
      </c>
      <c r="D40" s="174">
        <v>3022</v>
      </c>
      <c r="E40" s="177">
        <v>30022</v>
      </c>
      <c r="F40" s="31" t="s">
        <v>125</v>
      </c>
      <c r="G40" s="31" t="s">
        <v>123</v>
      </c>
      <c r="H40" s="22">
        <v>1733853</v>
      </c>
      <c r="I40" s="22">
        <v>933</v>
      </c>
      <c r="J40" s="57" t="s">
        <v>42</v>
      </c>
      <c r="K40" s="57" t="s">
        <v>9</v>
      </c>
      <c r="L40" s="5">
        <v>2</v>
      </c>
      <c r="M40" s="5"/>
      <c r="N40" s="6">
        <v>0.2</v>
      </c>
      <c r="O40" s="6"/>
      <c r="P40" s="6">
        <v>0</v>
      </c>
      <c r="Q40" s="6"/>
      <c r="R40" s="28">
        <v>0.2</v>
      </c>
      <c r="S40" s="6">
        <v>0</v>
      </c>
      <c r="T40" s="6"/>
      <c r="U40" s="6">
        <v>0</v>
      </c>
      <c r="V40" s="6"/>
      <c r="W40" s="6">
        <v>0</v>
      </c>
      <c r="X40" s="6"/>
      <c r="Y40" s="6"/>
      <c r="Z40" s="5">
        <v>0</v>
      </c>
      <c r="AA40" s="5"/>
      <c r="AB40" s="5">
        <v>0</v>
      </c>
      <c r="AC40" s="5"/>
      <c r="AD40" s="5">
        <v>0</v>
      </c>
      <c r="AE40" s="5"/>
      <c r="AF40" s="5">
        <v>0</v>
      </c>
      <c r="AG40" s="5"/>
      <c r="AH40" s="5">
        <v>0</v>
      </c>
      <c r="AJ40" s="1" t="str">
        <f t="shared" si="0"/>
        <v>No</v>
      </c>
    </row>
    <row r="41" spans="1:36">
      <c r="A41" s="3" t="s">
        <v>1043</v>
      </c>
      <c r="B41" s="3" t="s">
        <v>192</v>
      </c>
      <c r="C41" s="57" t="s">
        <v>32</v>
      </c>
      <c r="D41" s="174">
        <v>5027</v>
      </c>
      <c r="E41" s="177">
        <v>50027</v>
      </c>
      <c r="F41" s="31" t="s">
        <v>130</v>
      </c>
      <c r="G41" s="31" t="s">
        <v>123</v>
      </c>
      <c r="H41" s="22">
        <v>2650890</v>
      </c>
      <c r="I41" s="22">
        <v>854</v>
      </c>
      <c r="J41" s="57" t="s">
        <v>12</v>
      </c>
      <c r="K41" s="57" t="s">
        <v>9</v>
      </c>
      <c r="L41" s="5">
        <v>76</v>
      </c>
      <c r="M41" s="5"/>
      <c r="N41" s="6">
        <v>31.3</v>
      </c>
      <c r="O41" s="6"/>
      <c r="P41" s="6">
        <v>14.2</v>
      </c>
      <c r="Q41" s="6"/>
      <c r="R41" s="28">
        <v>45.5</v>
      </c>
      <c r="S41" s="6">
        <v>0</v>
      </c>
      <c r="T41" s="6"/>
      <c r="U41" s="6">
        <v>5.5</v>
      </c>
      <c r="V41" s="6"/>
      <c r="W41" s="6">
        <v>0</v>
      </c>
      <c r="X41" s="6"/>
      <c r="Y41" s="6"/>
      <c r="Z41" s="5">
        <v>49</v>
      </c>
      <c r="AA41" s="5"/>
      <c r="AB41" s="5">
        <v>109</v>
      </c>
      <c r="AC41" s="5"/>
      <c r="AD41" s="5">
        <v>31</v>
      </c>
      <c r="AE41" s="5"/>
      <c r="AF41" s="5">
        <v>6</v>
      </c>
      <c r="AG41" s="5"/>
      <c r="AH41" s="5">
        <v>0</v>
      </c>
      <c r="AJ41" s="1" t="str">
        <f t="shared" si="0"/>
        <v>No</v>
      </c>
    </row>
    <row r="42" spans="1:36">
      <c r="A42" s="3" t="s">
        <v>1043</v>
      </c>
      <c r="B42" s="3" t="s">
        <v>192</v>
      </c>
      <c r="C42" s="57" t="s">
        <v>32</v>
      </c>
      <c r="D42" s="174">
        <v>5027</v>
      </c>
      <c r="E42" s="177">
        <v>50027</v>
      </c>
      <c r="F42" s="31" t="s">
        <v>130</v>
      </c>
      <c r="G42" s="31" t="s">
        <v>123</v>
      </c>
      <c r="H42" s="22">
        <v>2650890</v>
      </c>
      <c r="I42" s="22">
        <v>854</v>
      </c>
      <c r="J42" s="57" t="s">
        <v>15</v>
      </c>
      <c r="K42" s="57" t="s">
        <v>13</v>
      </c>
      <c r="L42" s="5">
        <v>20</v>
      </c>
      <c r="M42" s="5"/>
      <c r="N42" s="6">
        <v>38.450000000000003</v>
      </c>
      <c r="O42" s="6"/>
      <c r="P42" s="6">
        <v>0</v>
      </c>
      <c r="Q42" s="6"/>
      <c r="R42" s="28">
        <v>38.450000000000003</v>
      </c>
      <c r="S42" s="6">
        <v>38.450000000000003</v>
      </c>
      <c r="T42" s="6"/>
      <c r="U42" s="6">
        <v>3.01</v>
      </c>
      <c r="V42" s="6"/>
      <c r="W42" s="6">
        <v>0</v>
      </c>
      <c r="X42" s="6"/>
      <c r="Y42" s="6"/>
      <c r="Z42" s="5">
        <v>9</v>
      </c>
      <c r="AA42" s="5"/>
      <c r="AB42" s="5">
        <v>36</v>
      </c>
      <c r="AC42" s="5"/>
      <c r="AD42" s="5">
        <v>0</v>
      </c>
      <c r="AE42" s="5"/>
      <c r="AF42" s="5">
        <v>0</v>
      </c>
      <c r="AG42" s="5"/>
      <c r="AH42" s="5">
        <v>0</v>
      </c>
      <c r="AJ42" s="1" t="str">
        <f t="shared" si="0"/>
        <v>No</v>
      </c>
    </row>
    <row r="43" spans="1:36">
      <c r="A43" s="3" t="s">
        <v>147</v>
      </c>
      <c r="B43" s="3" t="s">
        <v>148</v>
      </c>
      <c r="C43" s="57" t="s">
        <v>24</v>
      </c>
      <c r="D43" s="174">
        <v>4022</v>
      </c>
      <c r="E43" s="177">
        <v>40022</v>
      </c>
      <c r="F43" s="31" t="s">
        <v>125</v>
      </c>
      <c r="G43" s="31" t="s">
        <v>123</v>
      </c>
      <c r="H43" s="22">
        <v>4515419</v>
      </c>
      <c r="I43" s="22">
        <v>846</v>
      </c>
      <c r="J43" s="57" t="s">
        <v>16</v>
      </c>
      <c r="K43" s="57" t="s">
        <v>9</v>
      </c>
      <c r="L43" s="5">
        <v>212</v>
      </c>
      <c r="M43" s="5"/>
      <c r="N43" s="6">
        <v>103.74</v>
      </c>
      <c r="O43" s="6"/>
      <c r="P43" s="6">
        <v>0</v>
      </c>
      <c r="Q43" s="6"/>
      <c r="R43" s="28">
        <v>103.74</v>
      </c>
      <c r="S43" s="6">
        <v>0</v>
      </c>
      <c r="T43" s="6"/>
      <c r="U43" s="6">
        <v>0</v>
      </c>
      <c r="V43" s="6"/>
      <c r="W43" s="6">
        <v>3.5</v>
      </c>
      <c r="X43" s="6"/>
      <c r="Y43" s="6"/>
      <c r="Z43" s="5">
        <v>195</v>
      </c>
      <c r="AA43" s="5"/>
      <c r="AB43" s="5">
        <v>0</v>
      </c>
      <c r="AC43" s="5"/>
      <c r="AD43" s="5">
        <v>22</v>
      </c>
      <c r="AE43" s="5"/>
      <c r="AF43" s="5">
        <v>15</v>
      </c>
      <c r="AG43" s="5"/>
      <c r="AH43" s="5">
        <v>0</v>
      </c>
      <c r="AJ43" s="1" t="str">
        <f t="shared" si="0"/>
        <v>No</v>
      </c>
    </row>
    <row r="44" spans="1:36">
      <c r="A44" s="3" t="s">
        <v>205</v>
      </c>
      <c r="B44" s="3" t="s">
        <v>206</v>
      </c>
      <c r="C44" s="57" t="s">
        <v>14</v>
      </c>
      <c r="D44" s="174">
        <v>9026</v>
      </c>
      <c r="E44" s="177">
        <v>90026</v>
      </c>
      <c r="F44" s="31" t="s">
        <v>125</v>
      </c>
      <c r="G44" s="31" t="s">
        <v>123</v>
      </c>
      <c r="H44" s="22">
        <v>2956746</v>
      </c>
      <c r="I44" s="22">
        <v>793</v>
      </c>
      <c r="J44" s="57" t="s">
        <v>12</v>
      </c>
      <c r="K44" s="57" t="s">
        <v>9</v>
      </c>
      <c r="L44" s="5">
        <v>97</v>
      </c>
      <c r="M44" s="5"/>
      <c r="N44" s="6">
        <v>53</v>
      </c>
      <c r="O44" s="6"/>
      <c r="P44" s="6">
        <v>51</v>
      </c>
      <c r="Q44" s="6"/>
      <c r="R44" s="28">
        <v>104</v>
      </c>
      <c r="S44" s="6">
        <v>0</v>
      </c>
      <c r="T44" s="6"/>
      <c r="U44" s="6">
        <v>6.7</v>
      </c>
      <c r="V44" s="6"/>
      <c r="W44" s="6">
        <v>1.39</v>
      </c>
      <c r="X44" s="6"/>
      <c r="Y44" s="6"/>
      <c r="Z44" s="5">
        <v>28</v>
      </c>
      <c r="AA44" s="5"/>
      <c r="AB44" s="5">
        <v>96</v>
      </c>
      <c r="AC44" s="5"/>
      <c r="AD44" s="5">
        <v>61</v>
      </c>
      <c r="AE44" s="5"/>
      <c r="AF44" s="5">
        <v>7</v>
      </c>
      <c r="AG44" s="5"/>
      <c r="AH44" s="5">
        <v>0</v>
      </c>
      <c r="AJ44" s="1" t="str">
        <f t="shared" si="0"/>
        <v>No</v>
      </c>
    </row>
    <row r="45" spans="1:36">
      <c r="A45" s="3" t="s">
        <v>1051</v>
      </c>
      <c r="B45" s="3" t="s">
        <v>231</v>
      </c>
      <c r="C45" s="57" t="s">
        <v>45</v>
      </c>
      <c r="D45" s="174">
        <v>6048</v>
      </c>
      <c r="E45" s="177">
        <v>60048</v>
      </c>
      <c r="F45" s="31" t="s">
        <v>125</v>
      </c>
      <c r="G45" s="31" t="s">
        <v>123</v>
      </c>
      <c r="H45" s="22">
        <v>1362416</v>
      </c>
      <c r="I45" s="22">
        <v>758</v>
      </c>
      <c r="J45" s="57" t="s">
        <v>17</v>
      </c>
      <c r="K45" s="57" t="s">
        <v>13</v>
      </c>
      <c r="L45" s="5">
        <v>7</v>
      </c>
      <c r="M45" s="5"/>
      <c r="N45" s="6">
        <v>45.5</v>
      </c>
      <c r="O45" s="6"/>
      <c r="P45" s="6">
        <v>18.88</v>
      </c>
      <c r="Q45" s="6"/>
      <c r="R45" s="28">
        <v>64.38</v>
      </c>
      <c r="S45" s="6">
        <v>0</v>
      </c>
      <c r="T45" s="6"/>
      <c r="U45" s="6">
        <v>0.2</v>
      </c>
      <c r="V45" s="6"/>
      <c r="W45" s="6">
        <v>0.8</v>
      </c>
      <c r="X45" s="6"/>
      <c r="Y45" s="6"/>
      <c r="Z45" s="5">
        <v>8</v>
      </c>
      <c r="AA45" s="5"/>
      <c r="AB45" s="5">
        <v>79</v>
      </c>
      <c r="AC45" s="5"/>
      <c r="AD45" s="5">
        <v>3</v>
      </c>
      <c r="AE45" s="5"/>
      <c r="AF45" s="5">
        <v>0</v>
      </c>
      <c r="AG45" s="5"/>
      <c r="AH45" s="5">
        <v>0</v>
      </c>
      <c r="AJ45" s="1" t="str">
        <f t="shared" si="0"/>
        <v>No</v>
      </c>
    </row>
    <row r="46" spans="1:36">
      <c r="A46" s="3" t="s">
        <v>202</v>
      </c>
      <c r="B46" s="3" t="s">
        <v>203</v>
      </c>
      <c r="C46" s="57" t="s">
        <v>14</v>
      </c>
      <c r="D46" s="174">
        <v>9013</v>
      </c>
      <c r="E46" s="177">
        <v>90013</v>
      </c>
      <c r="F46" s="31" t="s">
        <v>125</v>
      </c>
      <c r="G46" s="31" t="s">
        <v>123</v>
      </c>
      <c r="H46" s="22">
        <v>1664496</v>
      </c>
      <c r="I46" s="22">
        <v>642</v>
      </c>
      <c r="J46" s="57" t="s">
        <v>12</v>
      </c>
      <c r="K46" s="57" t="s">
        <v>9</v>
      </c>
      <c r="L46" s="5">
        <v>61</v>
      </c>
      <c r="M46" s="5"/>
      <c r="N46" s="6">
        <v>72.95</v>
      </c>
      <c r="O46" s="6"/>
      <c r="P46" s="6">
        <v>7.07</v>
      </c>
      <c r="Q46" s="6"/>
      <c r="R46" s="28">
        <v>80.02</v>
      </c>
      <c r="S46" s="6">
        <v>0</v>
      </c>
      <c r="T46" s="6"/>
      <c r="U46" s="6">
        <v>3.5</v>
      </c>
      <c r="V46" s="6"/>
      <c r="W46" s="6">
        <v>5.0999999999999996</v>
      </c>
      <c r="X46" s="6"/>
      <c r="Y46" s="6"/>
      <c r="Z46" s="5">
        <v>75</v>
      </c>
      <c r="AA46" s="5"/>
      <c r="AB46" s="5">
        <v>11</v>
      </c>
      <c r="AC46" s="5"/>
      <c r="AD46" s="5">
        <v>25</v>
      </c>
      <c r="AE46" s="5"/>
      <c r="AF46" s="5">
        <v>15</v>
      </c>
      <c r="AG46" s="5"/>
      <c r="AH46" s="5">
        <v>3</v>
      </c>
      <c r="AJ46" s="1" t="str">
        <f t="shared" si="0"/>
        <v>No</v>
      </c>
    </row>
    <row r="47" spans="1:36">
      <c r="A47" s="3" t="s">
        <v>141</v>
      </c>
      <c r="B47" s="3" t="s">
        <v>142</v>
      </c>
      <c r="C47" s="57" t="s">
        <v>14</v>
      </c>
      <c r="D47" s="174">
        <v>9003</v>
      </c>
      <c r="E47" s="177">
        <v>90003</v>
      </c>
      <c r="F47" s="31" t="s">
        <v>125</v>
      </c>
      <c r="G47" s="31" t="s">
        <v>123</v>
      </c>
      <c r="H47" s="22">
        <v>3281212</v>
      </c>
      <c r="I47" s="22">
        <v>566</v>
      </c>
      <c r="J47" s="57" t="s">
        <v>16</v>
      </c>
      <c r="K47" s="57" t="s">
        <v>9</v>
      </c>
      <c r="L47" s="5">
        <v>556</v>
      </c>
      <c r="M47" s="5"/>
      <c r="N47" s="6">
        <v>125.92</v>
      </c>
      <c r="O47" s="6"/>
      <c r="P47" s="6">
        <v>94</v>
      </c>
      <c r="Q47" s="6"/>
      <c r="R47" s="28">
        <v>219.92</v>
      </c>
      <c r="S47" s="6">
        <v>0</v>
      </c>
      <c r="T47" s="6"/>
      <c r="U47" s="6">
        <v>36.08</v>
      </c>
      <c r="V47" s="6"/>
      <c r="W47" s="6">
        <v>1.95</v>
      </c>
      <c r="X47" s="6"/>
      <c r="Y47" s="6"/>
      <c r="Z47" s="5">
        <v>298</v>
      </c>
      <c r="AA47" s="5"/>
      <c r="AB47" s="5">
        <v>0</v>
      </c>
      <c r="AC47" s="5"/>
      <c r="AD47" s="5">
        <v>94</v>
      </c>
      <c r="AE47" s="5"/>
      <c r="AF47" s="5">
        <v>9</v>
      </c>
      <c r="AG47" s="5"/>
      <c r="AH47" s="5">
        <v>0</v>
      </c>
      <c r="AJ47" s="1" t="str">
        <f t="shared" si="0"/>
        <v>No</v>
      </c>
    </row>
    <row r="48" spans="1:36">
      <c r="A48" s="3" t="s">
        <v>141</v>
      </c>
      <c r="B48" s="3" t="s">
        <v>142</v>
      </c>
      <c r="C48" s="57" t="s">
        <v>14</v>
      </c>
      <c r="D48" s="174">
        <v>9003</v>
      </c>
      <c r="E48" s="177">
        <v>90003</v>
      </c>
      <c r="F48" s="31" t="s">
        <v>125</v>
      </c>
      <c r="G48" s="31" t="s">
        <v>123</v>
      </c>
      <c r="H48" s="22">
        <v>3281212</v>
      </c>
      <c r="I48" s="22">
        <v>566</v>
      </c>
      <c r="J48" s="57" t="s">
        <v>17</v>
      </c>
      <c r="K48" s="57" t="s">
        <v>9</v>
      </c>
      <c r="L48" s="5">
        <v>7</v>
      </c>
      <c r="M48" s="5"/>
      <c r="N48" s="6">
        <v>10.57</v>
      </c>
      <c r="O48" s="6"/>
      <c r="P48" s="6">
        <v>6.49</v>
      </c>
      <c r="Q48" s="6"/>
      <c r="R48" s="28">
        <v>17.059999999999999</v>
      </c>
      <c r="S48" s="6">
        <v>0</v>
      </c>
      <c r="T48" s="6"/>
      <c r="U48" s="6">
        <v>2.11</v>
      </c>
      <c r="V48" s="6"/>
      <c r="W48" s="6">
        <v>0</v>
      </c>
      <c r="X48" s="6"/>
      <c r="Y48" s="6"/>
      <c r="Z48" s="5">
        <v>2</v>
      </c>
      <c r="AA48" s="5"/>
      <c r="AB48" s="5">
        <v>13</v>
      </c>
      <c r="AC48" s="5"/>
      <c r="AD48" s="5">
        <v>8</v>
      </c>
      <c r="AE48" s="5"/>
      <c r="AF48" s="5">
        <v>0</v>
      </c>
      <c r="AG48" s="5"/>
      <c r="AH48" s="5">
        <v>0</v>
      </c>
      <c r="AJ48" s="1" t="str">
        <f t="shared" si="0"/>
        <v>No</v>
      </c>
    </row>
    <row r="49" spans="1:36">
      <c r="A49" s="3" t="s">
        <v>141</v>
      </c>
      <c r="B49" s="3" t="s">
        <v>142</v>
      </c>
      <c r="C49" s="57" t="s">
        <v>14</v>
      </c>
      <c r="D49" s="174">
        <v>9003</v>
      </c>
      <c r="E49" s="177">
        <v>90003</v>
      </c>
      <c r="F49" s="31" t="s">
        <v>125</v>
      </c>
      <c r="G49" s="31" t="s">
        <v>123</v>
      </c>
      <c r="H49" s="22">
        <v>3281212</v>
      </c>
      <c r="I49" s="22">
        <v>566</v>
      </c>
      <c r="J49" s="57" t="s">
        <v>23</v>
      </c>
      <c r="K49" s="57" t="s">
        <v>13</v>
      </c>
      <c r="L49" s="5">
        <v>3</v>
      </c>
      <c r="M49" s="5"/>
      <c r="N49" s="6">
        <v>2.6</v>
      </c>
      <c r="O49" s="6"/>
      <c r="P49" s="6">
        <v>3.6</v>
      </c>
      <c r="Q49" s="6"/>
      <c r="R49" s="28">
        <v>6.2</v>
      </c>
      <c r="S49" s="6">
        <v>0</v>
      </c>
      <c r="T49" s="6"/>
      <c r="U49" s="6">
        <v>0</v>
      </c>
      <c r="V49" s="6"/>
      <c r="W49" s="6">
        <v>0</v>
      </c>
      <c r="X49" s="6"/>
      <c r="Y49" s="6"/>
      <c r="Z49" s="5">
        <v>2</v>
      </c>
      <c r="AA49" s="5"/>
      <c r="AB49" s="5">
        <v>0</v>
      </c>
      <c r="AC49" s="5"/>
      <c r="AD49" s="5">
        <v>2</v>
      </c>
      <c r="AE49" s="5"/>
      <c r="AF49" s="5">
        <v>0</v>
      </c>
      <c r="AG49" s="5"/>
      <c r="AH49" s="5">
        <v>0</v>
      </c>
      <c r="AJ49" s="1" t="str">
        <f t="shared" si="0"/>
        <v>No</v>
      </c>
    </row>
    <row r="50" spans="1:36">
      <c r="A50" s="3" t="s">
        <v>1052</v>
      </c>
      <c r="B50" s="3" t="s">
        <v>196</v>
      </c>
      <c r="C50" s="57" t="s">
        <v>33</v>
      </c>
      <c r="D50" s="174">
        <v>7006</v>
      </c>
      <c r="E50" s="177">
        <v>70006</v>
      </c>
      <c r="F50" s="31" t="s">
        <v>125</v>
      </c>
      <c r="G50" s="31" t="s">
        <v>123</v>
      </c>
      <c r="H50" s="22">
        <v>2150706</v>
      </c>
      <c r="I50" s="22">
        <v>493</v>
      </c>
      <c r="J50" s="57" t="s">
        <v>12</v>
      </c>
      <c r="K50" s="57" t="s">
        <v>9</v>
      </c>
      <c r="L50" s="5">
        <v>58</v>
      </c>
      <c r="M50" s="5"/>
      <c r="N50" s="6">
        <v>59.18</v>
      </c>
      <c r="O50" s="6"/>
      <c r="P50" s="6">
        <v>32.450000000000003</v>
      </c>
      <c r="Q50" s="6"/>
      <c r="R50" s="28">
        <v>91.63</v>
      </c>
      <c r="S50" s="6">
        <v>0</v>
      </c>
      <c r="T50" s="6"/>
      <c r="U50" s="6">
        <v>4.76</v>
      </c>
      <c r="V50" s="6"/>
      <c r="W50" s="6">
        <v>1.6</v>
      </c>
      <c r="X50" s="6"/>
      <c r="Y50" s="6"/>
      <c r="Z50" s="5">
        <v>58</v>
      </c>
      <c r="AA50" s="5"/>
      <c r="AB50" s="5">
        <v>39</v>
      </c>
      <c r="AC50" s="5"/>
      <c r="AD50" s="5">
        <v>47</v>
      </c>
      <c r="AE50" s="5"/>
      <c r="AF50" s="5">
        <v>5</v>
      </c>
      <c r="AG50" s="5"/>
      <c r="AH50" s="5">
        <v>0</v>
      </c>
      <c r="AJ50" s="1" t="str">
        <f t="shared" si="0"/>
        <v>No</v>
      </c>
    </row>
    <row r="51" spans="1:36">
      <c r="A51" s="3" t="s">
        <v>157</v>
      </c>
      <c r="B51" s="3" t="s">
        <v>158</v>
      </c>
      <c r="C51" s="57" t="s">
        <v>39</v>
      </c>
      <c r="D51" s="174">
        <v>5015</v>
      </c>
      <c r="E51" s="177">
        <v>50015</v>
      </c>
      <c r="F51" s="31" t="s">
        <v>125</v>
      </c>
      <c r="G51" s="31" t="s">
        <v>123</v>
      </c>
      <c r="H51" s="22">
        <v>1780673</v>
      </c>
      <c r="I51" s="22">
        <v>472</v>
      </c>
      <c r="J51" s="57" t="s">
        <v>16</v>
      </c>
      <c r="K51" s="57" t="s">
        <v>9</v>
      </c>
      <c r="L51" s="5">
        <v>20</v>
      </c>
      <c r="M51" s="5"/>
      <c r="N51" s="6">
        <v>23.71</v>
      </c>
      <c r="O51" s="6"/>
      <c r="P51" s="6">
        <v>14.26</v>
      </c>
      <c r="Q51" s="6"/>
      <c r="R51" s="28">
        <v>37.97</v>
      </c>
      <c r="S51" s="6">
        <v>0</v>
      </c>
      <c r="T51" s="6"/>
      <c r="U51" s="6">
        <v>4.82</v>
      </c>
      <c r="V51" s="6"/>
      <c r="W51" s="6">
        <v>0.38</v>
      </c>
      <c r="X51" s="6"/>
      <c r="Y51" s="6"/>
      <c r="Z51" s="5">
        <v>71</v>
      </c>
      <c r="AA51" s="5"/>
      <c r="AB51" s="5">
        <v>0</v>
      </c>
      <c r="AC51" s="5"/>
      <c r="AD51" s="5">
        <v>68</v>
      </c>
      <c r="AE51" s="5"/>
      <c r="AF51" s="5">
        <v>0</v>
      </c>
      <c r="AG51" s="5"/>
      <c r="AH51" s="5">
        <v>0</v>
      </c>
      <c r="AJ51" s="1" t="str">
        <f t="shared" si="0"/>
        <v>No</v>
      </c>
    </row>
    <row r="52" spans="1:36">
      <c r="A52" s="3" t="s">
        <v>157</v>
      </c>
      <c r="B52" s="3" t="s">
        <v>158</v>
      </c>
      <c r="C52" s="57" t="s">
        <v>39</v>
      </c>
      <c r="D52" s="174">
        <v>5015</v>
      </c>
      <c r="E52" s="177">
        <v>50015</v>
      </c>
      <c r="F52" s="31" t="s">
        <v>125</v>
      </c>
      <c r="G52" s="31" t="s">
        <v>123</v>
      </c>
      <c r="H52" s="22">
        <v>1780673</v>
      </c>
      <c r="I52" s="22">
        <v>472</v>
      </c>
      <c r="J52" s="57" t="s">
        <v>12</v>
      </c>
      <c r="K52" s="57" t="s">
        <v>9</v>
      </c>
      <c r="L52" s="5">
        <v>13</v>
      </c>
      <c r="M52" s="5"/>
      <c r="N52" s="6">
        <v>19.559999999999999</v>
      </c>
      <c r="O52" s="6"/>
      <c r="P52" s="6">
        <v>6.04</v>
      </c>
      <c r="Q52" s="6"/>
      <c r="R52" s="28">
        <v>25.599999999999898</v>
      </c>
      <c r="S52" s="6">
        <v>0</v>
      </c>
      <c r="T52" s="6"/>
      <c r="U52" s="6">
        <v>4.82</v>
      </c>
      <c r="V52" s="6"/>
      <c r="W52" s="6">
        <v>0.51</v>
      </c>
      <c r="X52" s="6"/>
      <c r="Y52" s="6"/>
      <c r="Z52" s="5">
        <v>8</v>
      </c>
      <c r="AA52" s="5"/>
      <c r="AB52" s="5">
        <v>25</v>
      </c>
      <c r="AC52" s="5"/>
      <c r="AD52" s="5">
        <v>41</v>
      </c>
      <c r="AE52" s="5"/>
      <c r="AF52" s="5">
        <v>1</v>
      </c>
      <c r="AG52" s="5"/>
      <c r="AH52" s="5">
        <v>0</v>
      </c>
      <c r="AJ52" s="1" t="str">
        <f t="shared" si="0"/>
        <v>No</v>
      </c>
    </row>
    <row r="53" spans="1:36">
      <c r="A53" s="3" t="s">
        <v>1053</v>
      </c>
      <c r="B53" s="3" t="s">
        <v>204</v>
      </c>
      <c r="C53" s="57" t="s">
        <v>34</v>
      </c>
      <c r="D53" s="174">
        <v>4008</v>
      </c>
      <c r="E53" s="177">
        <v>40008</v>
      </c>
      <c r="F53" s="31" t="s">
        <v>122</v>
      </c>
      <c r="G53" s="31" t="s">
        <v>123</v>
      </c>
      <c r="H53" s="22">
        <v>1249442</v>
      </c>
      <c r="I53" s="22">
        <v>404</v>
      </c>
      <c r="J53" s="57" t="s">
        <v>12</v>
      </c>
      <c r="K53" s="57" t="s">
        <v>9</v>
      </c>
      <c r="L53" s="5">
        <v>21</v>
      </c>
      <c r="M53" s="5"/>
      <c r="N53" s="6">
        <v>22.82</v>
      </c>
      <c r="O53" s="6"/>
      <c r="P53" s="6">
        <v>14.6</v>
      </c>
      <c r="Q53" s="6"/>
      <c r="R53" s="28">
        <v>37.42</v>
      </c>
      <c r="S53" s="6">
        <v>0</v>
      </c>
      <c r="T53" s="6"/>
      <c r="U53" s="6">
        <v>3.52</v>
      </c>
      <c r="V53" s="6"/>
      <c r="W53" s="6">
        <v>0</v>
      </c>
      <c r="X53" s="6"/>
      <c r="Y53" s="6"/>
      <c r="Z53" s="5">
        <v>26</v>
      </c>
      <c r="AA53" s="5"/>
      <c r="AB53" s="5">
        <v>39</v>
      </c>
      <c r="AC53" s="5"/>
      <c r="AD53" s="5">
        <v>16</v>
      </c>
      <c r="AE53" s="5"/>
      <c r="AF53" s="5">
        <v>4</v>
      </c>
      <c r="AG53" s="5"/>
      <c r="AH53" s="5">
        <v>0</v>
      </c>
      <c r="AJ53" s="1" t="str">
        <f t="shared" si="0"/>
        <v>No</v>
      </c>
    </row>
    <row r="54" spans="1:36">
      <c r="A54" s="3" t="s">
        <v>1053</v>
      </c>
      <c r="B54" s="3" t="s">
        <v>204</v>
      </c>
      <c r="C54" s="57" t="s">
        <v>34</v>
      </c>
      <c r="D54" s="174">
        <v>4008</v>
      </c>
      <c r="E54" s="177">
        <v>40008</v>
      </c>
      <c r="F54" s="31" t="s">
        <v>122</v>
      </c>
      <c r="G54" s="31" t="s">
        <v>123</v>
      </c>
      <c r="H54" s="22">
        <v>1249442</v>
      </c>
      <c r="I54" s="22">
        <v>404</v>
      </c>
      <c r="J54" s="57" t="s">
        <v>10</v>
      </c>
      <c r="K54" s="57" t="s">
        <v>9</v>
      </c>
      <c r="L54" s="5">
        <v>2</v>
      </c>
      <c r="M54" s="5"/>
      <c r="N54" s="6">
        <v>1.29</v>
      </c>
      <c r="O54" s="6"/>
      <c r="P54" s="6">
        <v>1.21</v>
      </c>
      <c r="Q54" s="6"/>
      <c r="R54" s="28">
        <v>2.5</v>
      </c>
      <c r="S54" s="6">
        <v>0</v>
      </c>
      <c r="T54" s="6"/>
      <c r="U54" s="6">
        <v>0.26</v>
      </c>
      <c r="V54" s="6"/>
      <c r="W54" s="6">
        <v>0</v>
      </c>
      <c r="X54" s="6"/>
      <c r="Y54" s="6"/>
      <c r="Z54" s="5">
        <v>0</v>
      </c>
      <c r="AA54" s="5"/>
      <c r="AB54" s="5">
        <v>0</v>
      </c>
      <c r="AC54" s="5"/>
      <c r="AD54" s="5">
        <v>2</v>
      </c>
      <c r="AE54" s="5"/>
      <c r="AF54" s="5">
        <v>1</v>
      </c>
      <c r="AG54" s="5"/>
      <c r="AH54" s="5">
        <v>1</v>
      </c>
      <c r="AJ54" s="1" t="str">
        <f t="shared" si="0"/>
        <v>No</v>
      </c>
    </row>
    <row r="55" spans="1:36">
      <c r="A55" s="3" t="s">
        <v>1054</v>
      </c>
      <c r="B55" s="3" t="s">
        <v>207</v>
      </c>
      <c r="C55" s="57" t="s">
        <v>47</v>
      </c>
      <c r="D55" s="174">
        <v>3083</v>
      </c>
      <c r="E55" s="177">
        <v>30083</v>
      </c>
      <c r="F55" s="31" t="s">
        <v>125</v>
      </c>
      <c r="G55" s="31" t="s">
        <v>123</v>
      </c>
      <c r="H55" s="22">
        <v>1439666</v>
      </c>
      <c r="I55" s="22">
        <v>397</v>
      </c>
      <c r="J55" s="57" t="s">
        <v>12</v>
      </c>
      <c r="K55" s="57" t="s">
        <v>9</v>
      </c>
      <c r="L55" s="5">
        <v>6</v>
      </c>
      <c r="M55" s="5"/>
      <c r="N55" s="6">
        <v>10.119999999999999</v>
      </c>
      <c r="O55" s="6"/>
      <c r="P55" s="6">
        <v>4.34</v>
      </c>
      <c r="Q55" s="6"/>
      <c r="R55" s="28">
        <v>14.4599999999999</v>
      </c>
      <c r="S55" s="6">
        <v>0</v>
      </c>
      <c r="T55" s="6"/>
      <c r="U55" s="6">
        <v>1.21</v>
      </c>
      <c r="V55" s="6"/>
      <c r="W55" s="6">
        <v>0</v>
      </c>
      <c r="X55" s="6"/>
      <c r="Y55" s="6"/>
      <c r="Z55" s="5">
        <v>14</v>
      </c>
      <c r="AA55" s="5"/>
      <c r="AB55" s="5">
        <v>40</v>
      </c>
      <c r="AC55" s="5"/>
      <c r="AD55" s="5">
        <v>5</v>
      </c>
      <c r="AE55" s="5"/>
      <c r="AF55" s="5">
        <v>0</v>
      </c>
      <c r="AG55" s="5"/>
      <c r="AH55" s="5">
        <v>0</v>
      </c>
      <c r="AJ55" s="1" t="str">
        <f t="shared" si="0"/>
        <v>No</v>
      </c>
    </row>
    <row r="56" spans="1:36">
      <c r="A56" s="3" t="s">
        <v>1055</v>
      </c>
      <c r="B56" s="3" t="s">
        <v>187</v>
      </c>
      <c r="C56" s="57" t="s">
        <v>48</v>
      </c>
      <c r="D56" s="174">
        <v>40</v>
      </c>
      <c r="E56" s="177">
        <v>40</v>
      </c>
      <c r="F56" s="31" t="s">
        <v>125</v>
      </c>
      <c r="G56" s="31" t="s">
        <v>123</v>
      </c>
      <c r="H56" s="22">
        <v>3059393</v>
      </c>
      <c r="I56" s="22">
        <v>384</v>
      </c>
      <c r="J56" s="57" t="s">
        <v>15</v>
      </c>
      <c r="K56" s="57" t="s">
        <v>13</v>
      </c>
      <c r="L56" s="5">
        <v>70</v>
      </c>
      <c r="M56" s="5"/>
      <c r="N56" s="6">
        <v>98.91</v>
      </c>
      <c r="O56" s="6"/>
      <c r="P56" s="6">
        <v>59.28</v>
      </c>
      <c r="Q56" s="6"/>
      <c r="R56" s="28">
        <v>158.19</v>
      </c>
      <c r="S56" s="6">
        <v>149.32</v>
      </c>
      <c r="T56" s="6"/>
      <c r="U56" s="6">
        <v>0.7</v>
      </c>
      <c r="V56" s="6"/>
      <c r="W56" s="6">
        <v>0</v>
      </c>
      <c r="X56" s="6"/>
      <c r="Y56" s="6"/>
      <c r="Z56" s="5">
        <v>14</v>
      </c>
      <c r="AA56" s="5"/>
      <c r="AB56" s="5">
        <v>63</v>
      </c>
      <c r="AC56" s="5"/>
      <c r="AD56" s="5">
        <v>39</v>
      </c>
      <c r="AE56" s="5"/>
      <c r="AF56" s="5">
        <v>0</v>
      </c>
      <c r="AG56" s="5"/>
      <c r="AH56" s="5">
        <v>0</v>
      </c>
      <c r="AJ56" s="1" t="str">
        <f t="shared" si="0"/>
        <v>No</v>
      </c>
    </row>
    <row r="57" spans="1:36">
      <c r="A57" s="3" t="s">
        <v>1055</v>
      </c>
      <c r="B57" s="3" t="s">
        <v>187</v>
      </c>
      <c r="C57" s="57" t="s">
        <v>48</v>
      </c>
      <c r="D57" s="174">
        <v>40</v>
      </c>
      <c r="E57" s="177">
        <v>40</v>
      </c>
      <c r="F57" s="31" t="s">
        <v>125</v>
      </c>
      <c r="G57" s="31" t="s">
        <v>123</v>
      </c>
      <c r="H57" s="22">
        <v>3059393</v>
      </c>
      <c r="I57" s="22">
        <v>384</v>
      </c>
      <c r="J57" s="57" t="s">
        <v>12</v>
      </c>
      <c r="K57" s="57" t="s">
        <v>9</v>
      </c>
      <c r="L57" s="5">
        <v>54</v>
      </c>
      <c r="M57" s="5"/>
      <c r="N57" s="6">
        <v>20.23</v>
      </c>
      <c r="O57" s="6"/>
      <c r="P57" s="6">
        <v>21.49</v>
      </c>
      <c r="Q57" s="6"/>
      <c r="R57" s="28">
        <v>41.72</v>
      </c>
      <c r="S57" s="6">
        <v>0</v>
      </c>
      <c r="T57" s="6"/>
      <c r="U57" s="6">
        <v>6.38</v>
      </c>
      <c r="V57" s="6"/>
      <c r="W57" s="6">
        <v>7.0000000000000007E-2</v>
      </c>
      <c r="X57" s="6"/>
      <c r="Y57" s="6"/>
      <c r="Z57" s="5">
        <v>4</v>
      </c>
      <c r="AA57" s="5"/>
      <c r="AB57" s="5">
        <v>37</v>
      </c>
      <c r="AC57" s="5"/>
      <c r="AD57" s="5">
        <v>6</v>
      </c>
      <c r="AE57" s="5"/>
      <c r="AF57" s="5">
        <v>10</v>
      </c>
      <c r="AG57" s="5"/>
      <c r="AH57" s="5">
        <v>0</v>
      </c>
      <c r="AJ57" s="1" t="str">
        <f t="shared" si="0"/>
        <v>No</v>
      </c>
    </row>
    <row r="58" spans="1:36">
      <c r="A58" s="3" t="s">
        <v>1055</v>
      </c>
      <c r="B58" s="3" t="s">
        <v>187</v>
      </c>
      <c r="C58" s="57" t="s">
        <v>48</v>
      </c>
      <c r="D58" s="174">
        <v>40</v>
      </c>
      <c r="E58" s="177">
        <v>40</v>
      </c>
      <c r="F58" s="31" t="s">
        <v>125</v>
      </c>
      <c r="G58" s="31" t="s">
        <v>123</v>
      </c>
      <c r="H58" s="22">
        <v>3059393</v>
      </c>
      <c r="I58" s="22">
        <v>384</v>
      </c>
      <c r="J58" s="57" t="s">
        <v>10</v>
      </c>
      <c r="K58" s="57" t="s">
        <v>9</v>
      </c>
      <c r="L58" s="5">
        <v>2</v>
      </c>
      <c r="M58" s="5"/>
      <c r="N58" s="6">
        <v>1.91</v>
      </c>
      <c r="O58" s="6"/>
      <c r="P58" s="6">
        <v>0.62</v>
      </c>
      <c r="Q58" s="6"/>
      <c r="R58" s="28">
        <v>2.5299999999999998</v>
      </c>
      <c r="S58" s="6">
        <v>0</v>
      </c>
      <c r="T58" s="6"/>
      <c r="U58" s="6">
        <v>0.17</v>
      </c>
      <c r="V58" s="6"/>
      <c r="W58" s="6">
        <v>0</v>
      </c>
      <c r="X58" s="6"/>
      <c r="Y58" s="6"/>
      <c r="Z58" s="5">
        <v>3</v>
      </c>
      <c r="AA58" s="5"/>
      <c r="AB58" s="5">
        <v>14</v>
      </c>
      <c r="AC58" s="5"/>
      <c r="AD58" s="5">
        <v>0</v>
      </c>
      <c r="AE58" s="5"/>
      <c r="AF58" s="5">
        <v>0</v>
      </c>
      <c r="AG58" s="5"/>
      <c r="AH58" s="5">
        <v>0</v>
      </c>
      <c r="AJ58" s="1" t="str">
        <f t="shared" si="0"/>
        <v>No</v>
      </c>
    </row>
    <row r="59" spans="1:36">
      <c r="A59" s="3" t="s">
        <v>197</v>
      </c>
      <c r="B59" s="3" t="s">
        <v>198</v>
      </c>
      <c r="C59" s="57" t="s">
        <v>38</v>
      </c>
      <c r="D59" s="174">
        <v>2004</v>
      </c>
      <c r="E59" s="177">
        <v>20004</v>
      </c>
      <c r="F59" s="31" t="s">
        <v>125</v>
      </c>
      <c r="G59" s="31" t="s">
        <v>123</v>
      </c>
      <c r="H59" s="22">
        <v>935906</v>
      </c>
      <c r="I59" s="22">
        <v>358</v>
      </c>
      <c r="J59" s="57" t="s">
        <v>12</v>
      </c>
      <c r="K59" s="57" t="s">
        <v>9</v>
      </c>
      <c r="L59" s="5">
        <v>23</v>
      </c>
      <c r="M59" s="5"/>
      <c r="N59" s="6">
        <v>12</v>
      </c>
      <c r="O59" s="6"/>
      <c r="P59" s="6">
        <v>0.8</v>
      </c>
      <c r="Q59" s="6"/>
      <c r="R59" s="28">
        <v>12.8</v>
      </c>
      <c r="S59" s="6">
        <v>0</v>
      </c>
      <c r="T59" s="6"/>
      <c r="U59" s="6">
        <v>1</v>
      </c>
      <c r="V59" s="6"/>
      <c r="W59" s="6">
        <v>0.84</v>
      </c>
      <c r="X59" s="6"/>
      <c r="Y59" s="6"/>
      <c r="Z59" s="5">
        <v>0</v>
      </c>
      <c r="AA59" s="5"/>
      <c r="AB59" s="5">
        <v>8</v>
      </c>
      <c r="AC59" s="5"/>
      <c r="AD59" s="5">
        <v>1</v>
      </c>
      <c r="AE59" s="5"/>
      <c r="AF59" s="5">
        <v>4</v>
      </c>
      <c r="AG59" s="5"/>
      <c r="AH59" s="5">
        <v>0</v>
      </c>
      <c r="AJ59" s="1" t="str">
        <f t="shared" si="0"/>
        <v>No</v>
      </c>
    </row>
    <row r="60" spans="1:36">
      <c r="A60" s="3" t="s">
        <v>1056</v>
      </c>
      <c r="B60" s="3" t="s">
        <v>623</v>
      </c>
      <c r="C60" s="57" t="s">
        <v>39</v>
      </c>
      <c r="D60" s="174">
        <v>5012</v>
      </c>
      <c r="E60" s="177">
        <v>50012</v>
      </c>
      <c r="F60" s="31" t="s">
        <v>125</v>
      </c>
      <c r="G60" s="31" t="s">
        <v>123</v>
      </c>
      <c r="H60" s="22">
        <v>1624827</v>
      </c>
      <c r="I60" s="22">
        <v>348</v>
      </c>
      <c r="J60" s="57" t="s">
        <v>10</v>
      </c>
      <c r="K60" s="57" t="s">
        <v>13</v>
      </c>
      <c r="L60" s="5">
        <v>3</v>
      </c>
      <c r="M60" s="5"/>
      <c r="N60" s="6">
        <v>3.6</v>
      </c>
      <c r="O60" s="6"/>
      <c r="P60" s="6">
        <v>0</v>
      </c>
      <c r="Q60" s="6"/>
      <c r="R60" s="28">
        <v>3.6</v>
      </c>
      <c r="S60" s="6">
        <v>3.6</v>
      </c>
      <c r="T60" s="6"/>
      <c r="U60" s="6">
        <v>0</v>
      </c>
      <c r="V60" s="6"/>
      <c r="W60" s="6">
        <v>0</v>
      </c>
      <c r="X60" s="6"/>
      <c r="Y60" s="6"/>
      <c r="Z60" s="5">
        <v>0</v>
      </c>
      <c r="AA60" s="5"/>
      <c r="AB60" s="5">
        <v>42</v>
      </c>
      <c r="AC60" s="5"/>
      <c r="AD60" s="5">
        <v>0</v>
      </c>
      <c r="AE60" s="5"/>
      <c r="AF60" s="5">
        <v>0</v>
      </c>
      <c r="AG60" s="5"/>
      <c r="AH60" s="5">
        <v>0</v>
      </c>
      <c r="AJ60" s="1" t="str">
        <f t="shared" si="0"/>
        <v>No</v>
      </c>
    </row>
    <row r="61" spans="1:36">
      <c r="A61" s="3" t="s">
        <v>935</v>
      </c>
      <c r="B61" s="3" t="s">
        <v>1045</v>
      </c>
      <c r="C61" s="57" t="s">
        <v>11</v>
      </c>
      <c r="D61" s="174">
        <v>9033</v>
      </c>
      <c r="E61" s="177">
        <v>90033</v>
      </c>
      <c r="F61" s="31" t="s">
        <v>122</v>
      </c>
      <c r="G61" s="31" t="s">
        <v>123</v>
      </c>
      <c r="H61" s="22">
        <v>843168</v>
      </c>
      <c r="I61" s="22">
        <v>336</v>
      </c>
      <c r="J61" s="57" t="s">
        <v>10</v>
      </c>
      <c r="K61" s="57" t="s">
        <v>9</v>
      </c>
      <c r="L61" s="5">
        <v>6</v>
      </c>
      <c r="M61" s="5"/>
      <c r="N61" s="6">
        <v>4.09</v>
      </c>
      <c r="O61" s="6"/>
      <c r="P61" s="6">
        <v>3.55</v>
      </c>
      <c r="Q61" s="6"/>
      <c r="R61" s="28">
        <v>7.64</v>
      </c>
      <c r="S61" s="6">
        <v>0</v>
      </c>
      <c r="T61" s="6"/>
      <c r="U61" s="6">
        <v>0.16</v>
      </c>
      <c r="V61" s="6"/>
      <c r="W61" s="6">
        <v>0</v>
      </c>
      <c r="X61" s="6"/>
      <c r="Y61" s="6"/>
      <c r="Z61" s="5">
        <v>10</v>
      </c>
      <c r="AA61" s="5"/>
      <c r="AB61" s="5">
        <v>42</v>
      </c>
      <c r="AC61" s="5"/>
      <c r="AD61" s="5">
        <v>2</v>
      </c>
      <c r="AE61" s="5"/>
      <c r="AF61" s="5">
        <v>1</v>
      </c>
      <c r="AG61" s="5"/>
      <c r="AH61" s="5">
        <v>0</v>
      </c>
      <c r="AJ61" s="1" t="str">
        <f t="shared" si="0"/>
        <v>No</v>
      </c>
    </row>
    <row r="62" spans="1:36">
      <c r="A62" s="3" t="s">
        <v>153</v>
      </c>
      <c r="B62" s="3" t="s">
        <v>154</v>
      </c>
      <c r="C62" s="57" t="s">
        <v>35</v>
      </c>
      <c r="D62" s="174">
        <v>2098</v>
      </c>
      <c r="E62" s="177">
        <v>20098</v>
      </c>
      <c r="F62" s="31" t="s">
        <v>125</v>
      </c>
      <c r="G62" s="31" t="s">
        <v>123</v>
      </c>
      <c r="H62" s="22">
        <v>18351295</v>
      </c>
      <c r="I62" s="22">
        <v>304</v>
      </c>
      <c r="J62" s="57" t="s">
        <v>16</v>
      </c>
      <c r="K62" s="57" t="s">
        <v>9</v>
      </c>
      <c r="L62" s="5">
        <v>298</v>
      </c>
      <c r="M62" s="5"/>
      <c r="N62" s="6">
        <v>29.95</v>
      </c>
      <c r="O62" s="6"/>
      <c r="P62" s="6">
        <v>18.559999999999999</v>
      </c>
      <c r="Q62" s="6"/>
      <c r="R62" s="28">
        <v>48.51</v>
      </c>
      <c r="S62" s="6">
        <v>0</v>
      </c>
      <c r="T62" s="6"/>
      <c r="U62" s="6">
        <v>10</v>
      </c>
      <c r="V62" s="6"/>
      <c r="W62" s="6">
        <v>1</v>
      </c>
      <c r="X62" s="6"/>
      <c r="Y62" s="6"/>
      <c r="Z62" s="5">
        <v>123</v>
      </c>
      <c r="AA62" s="5"/>
      <c r="AB62" s="5">
        <v>2</v>
      </c>
      <c r="AC62" s="5"/>
      <c r="AD62" s="5">
        <v>37</v>
      </c>
      <c r="AE62" s="5"/>
      <c r="AF62" s="5">
        <v>0</v>
      </c>
      <c r="AG62" s="5"/>
      <c r="AH62" s="5">
        <v>0</v>
      </c>
      <c r="AJ62" s="1" t="str">
        <f t="shared" si="0"/>
        <v>No</v>
      </c>
    </row>
    <row r="63" spans="1:36">
      <c r="A63" s="3" t="s">
        <v>222</v>
      </c>
      <c r="B63" s="3" t="s">
        <v>223</v>
      </c>
      <c r="C63" s="57" t="s">
        <v>22</v>
      </c>
      <c r="D63" s="174">
        <v>4040</v>
      </c>
      <c r="E63" s="177">
        <v>40040</v>
      </c>
      <c r="F63" s="31" t="s">
        <v>125</v>
      </c>
      <c r="G63" s="31" t="s">
        <v>123</v>
      </c>
      <c r="H63" s="22">
        <v>1065219</v>
      </c>
      <c r="I63" s="22">
        <v>253</v>
      </c>
      <c r="J63" s="57" t="s">
        <v>23</v>
      </c>
      <c r="K63" s="57" t="s">
        <v>9</v>
      </c>
      <c r="L63" s="5">
        <v>5</v>
      </c>
      <c r="M63" s="5"/>
      <c r="N63" s="6">
        <v>3.46</v>
      </c>
      <c r="O63" s="6"/>
      <c r="P63" s="6">
        <v>1.71</v>
      </c>
      <c r="Q63" s="6"/>
      <c r="R63" s="28">
        <v>5.17</v>
      </c>
      <c r="S63" s="6">
        <v>0</v>
      </c>
      <c r="T63" s="6"/>
      <c r="U63" s="6">
        <v>0.23</v>
      </c>
      <c r="V63" s="6"/>
      <c r="W63" s="6">
        <v>0.42</v>
      </c>
      <c r="X63" s="6"/>
      <c r="Y63" s="6"/>
      <c r="Z63" s="5">
        <v>0</v>
      </c>
      <c r="AA63" s="5"/>
      <c r="AB63" s="5">
        <v>0</v>
      </c>
      <c r="AC63" s="5"/>
      <c r="AD63" s="5">
        <v>0</v>
      </c>
      <c r="AE63" s="5"/>
      <c r="AF63" s="5">
        <v>0</v>
      </c>
      <c r="AG63" s="5"/>
      <c r="AH63" s="5">
        <v>0</v>
      </c>
      <c r="AJ63" s="1" t="str">
        <f t="shared" si="0"/>
        <v>No</v>
      </c>
    </row>
    <row r="64" spans="1:36">
      <c r="A64" s="3" t="s">
        <v>188</v>
      </c>
      <c r="B64" s="3" t="s">
        <v>189</v>
      </c>
      <c r="C64" s="57" t="s">
        <v>14</v>
      </c>
      <c r="D64" s="174">
        <v>9030</v>
      </c>
      <c r="E64" s="177">
        <v>90030</v>
      </c>
      <c r="F64" s="31" t="s">
        <v>125</v>
      </c>
      <c r="G64" s="31" t="s">
        <v>123</v>
      </c>
      <c r="H64" s="22">
        <v>2956746</v>
      </c>
      <c r="I64" s="22">
        <v>233</v>
      </c>
      <c r="J64" s="57" t="s">
        <v>15</v>
      </c>
      <c r="K64" s="57" t="s">
        <v>13</v>
      </c>
      <c r="L64" s="5">
        <v>24</v>
      </c>
      <c r="M64" s="5"/>
      <c r="N64" s="6">
        <v>63.3</v>
      </c>
      <c r="O64" s="6"/>
      <c r="P64" s="6">
        <v>26</v>
      </c>
      <c r="Q64" s="6"/>
      <c r="R64" s="28">
        <v>89.3</v>
      </c>
      <c r="S64" s="6">
        <v>0</v>
      </c>
      <c r="T64" s="6"/>
      <c r="U64" s="6">
        <v>6.4</v>
      </c>
      <c r="V64" s="6"/>
      <c r="W64" s="6">
        <v>0.5</v>
      </c>
      <c r="X64" s="6"/>
      <c r="Y64" s="6"/>
      <c r="Z64" s="5">
        <v>70</v>
      </c>
      <c r="AA64" s="5"/>
      <c r="AB64" s="5">
        <v>27</v>
      </c>
      <c r="AC64" s="5"/>
      <c r="AD64" s="5">
        <v>22</v>
      </c>
      <c r="AE64" s="5"/>
      <c r="AF64" s="5">
        <v>0</v>
      </c>
      <c r="AG64" s="5"/>
      <c r="AH64" s="5">
        <v>0</v>
      </c>
      <c r="AJ64" s="1" t="str">
        <f t="shared" si="0"/>
        <v>No</v>
      </c>
    </row>
    <row r="65" spans="1:36">
      <c r="A65" s="3" t="s">
        <v>188</v>
      </c>
      <c r="B65" s="3" t="s">
        <v>189</v>
      </c>
      <c r="C65" s="57" t="s">
        <v>14</v>
      </c>
      <c r="D65" s="174">
        <v>9030</v>
      </c>
      <c r="E65" s="177">
        <v>90030</v>
      </c>
      <c r="F65" s="31" t="s">
        <v>125</v>
      </c>
      <c r="G65" s="31" t="s">
        <v>123</v>
      </c>
      <c r="H65" s="22">
        <v>2956746</v>
      </c>
      <c r="I65" s="22">
        <v>233</v>
      </c>
      <c r="J65" s="57" t="s">
        <v>17</v>
      </c>
      <c r="K65" s="57" t="s">
        <v>13</v>
      </c>
      <c r="L65" s="5">
        <v>8</v>
      </c>
      <c r="M65" s="5"/>
      <c r="N65" s="6">
        <v>14.87</v>
      </c>
      <c r="O65" s="6"/>
      <c r="P65" s="6">
        <v>17.93</v>
      </c>
      <c r="Q65" s="6"/>
      <c r="R65" s="28">
        <v>32.799999999999997</v>
      </c>
      <c r="S65" s="6">
        <v>0</v>
      </c>
      <c r="T65" s="6"/>
      <c r="U65" s="6">
        <v>3.61</v>
      </c>
      <c r="V65" s="6"/>
      <c r="W65" s="6">
        <v>0.4</v>
      </c>
      <c r="X65" s="6"/>
      <c r="Y65" s="6"/>
      <c r="Z65" s="5">
        <v>34</v>
      </c>
      <c r="AA65" s="5"/>
      <c r="AB65" s="5">
        <v>41</v>
      </c>
      <c r="AC65" s="5"/>
      <c r="AD65" s="5">
        <v>2</v>
      </c>
      <c r="AE65" s="5"/>
      <c r="AF65" s="5">
        <v>0</v>
      </c>
      <c r="AG65" s="5"/>
      <c r="AH65" s="5">
        <v>0</v>
      </c>
      <c r="AJ65" s="1" t="str">
        <f t="shared" si="0"/>
        <v>No</v>
      </c>
    </row>
    <row r="66" spans="1:36">
      <c r="A66" s="3" t="s">
        <v>200</v>
      </c>
      <c r="B66" s="3" t="s">
        <v>201</v>
      </c>
      <c r="C66" s="57" t="s">
        <v>14</v>
      </c>
      <c r="D66" s="174">
        <v>9019</v>
      </c>
      <c r="E66" s="177">
        <v>90019</v>
      </c>
      <c r="F66" s="31" t="s">
        <v>125</v>
      </c>
      <c r="G66" s="31" t="s">
        <v>123</v>
      </c>
      <c r="H66" s="22">
        <v>1723634</v>
      </c>
      <c r="I66" s="22">
        <v>232</v>
      </c>
      <c r="J66" s="57" t="s">
        <v>12</v>
      </c>
      <c r="K66" s="57" t="s">
        <v>9</v>
      </c>
      <c r="L66" s="5">
        <v>69</v>
      </c>
      <c r="M66" s="5"/>
      <c r="N66" s="6">
        <v>54</v>
      </c>
      <c r="O66" s="6"/>
      <c r="P66" s="6">
        <v>28.9</v>
      </c>
      <c r="Q66" s="6"/>
      <c r="R66" s="28">
        <v>82.9</v>
      </c>
      <c r="S66" s="6">
        <v>0</v>
      </c>
      <c r="T66" s="6"/>
      <c r="U66" s="6">
        <v>1</v>
      </c>
      <c r="V66" s="6"/>
      <c r="W66" s="6">
        <v>4.09</v>
      </c>
      <c r="X66" s="6"/>
      <c r="Y66" s="6"/>
      <c r="Z66" s="5">
        <v>1</v>
      </c>
      <c r="AA66" s="5"/>
      <c r="AB66" s="5">
        <v>137</v>
      </c>
      <c r="AC66" s="5"/>
      <c r="AD66" s="5">
        <v>15</v>
      </c>
      <c r="AE66" s="5"/>
      <c r="AF66" s="5">
        <v>5</v>
      </c>
      <c r="AG66" s="5"/>
      <c r="AH66" s="5">
        <v>0</v>
      </c>
      <c r="AJ66" s="1" t="str">
        <f t="shared" si="0"/>
        <v>No</v>
      </c>
    </row>
    <row r="67" spans="1:36">
      <c r="A67" s="3" t="s">
        <v>1057</v>
      </c>
      <c r="B67" s="3" t="s">
        <v>156</v>
      </c>
      <c r="C67" s="57" t="s">
        <v>14</v>
      </c>
      <c r="D67" s="174">
        <v>9151</v>
      </c>
      <c r="E67" s="177">
        <v>90151</v>
      </c>
      <c r="F67" s="31" t="s">
        <v>125</v>
      </c>
      <c r="G67" s="31" t="s">
        <v>123</v>
      </c>
      <c r="H67" s="22">
        <v>12150996</v>
      </c>
      <c r="I67" s="22">
        <v>195</v>
      </c>
      <c r="J67" s="57" t="s">
        <v>15</v>
      </c>
      <c r="K67" s="57" t="s">
        <v>13</v>
      </c>
      <c r="L67" s="5">
        <v>195</v>
      </c>
      <c r="M67" s="5"/>
      <c r="N67" s="6">
        <v>365.03</v>
      </c>
      <c r="O67" s="6"/>
      <c r="P67" s="6">
        <v>98.4</v>
      </c>
      <c r="Q67" s="6"/>
      <c r="R67" s="28">
        <v>463.42999999999898</v>
      </c>
      <c r="S67" s="6">
        <v>0</v>
      </c>
      <c r="T67" s="6"/>
      <c r="U67" s="6">
        <v>238.3</v>
      </c>
      <c r="V67" s="6"/>
      <c r="W67" s="6">
        <v>2.5499999999999998</v>
      </c>
      <c r="X67" s="6"/>
      <c r="Y67" s="6"/>
      <c r="Z67" s="5">
        <v>553</v>
      </c>
      <c r="AA67" s="5"/>
      <c r="AB67" s="5">
        <v>458</v>
      </c>
      <c r="AC67" s="5"/>
      <c r="AD67" s="5">
        <v>0</v>
      </c>
      <c r="AE67" s="5"/>
      <c r="AF67" s="5">
        <v>9</v>
      </c>
      <c r="AG67" s="5"/>
      <c r="AH67" s="5">
        <v>0</v>
      </c>
      <c r="AJ67" s="1" t="str">
        <f t="shared" ref="AJ67:AJ102" si="1">IF(O67&amp;Q67&amp;T67&amp;V67&amp;X67&amp;AA67&amp;AC67&amp;AE67&amp;AG67&amp;AI67&lt;&gt;"","Yes","No")</f>
        <v>No</v>
      </c>
    </row>
    <row r="68" spans="1:36">
      <c r="A68" s="3" t="s">
        <v>215</v>
      </c>
      <c r="B68" s="3" t="s">
        <v>216</v>
      </c>
      <c r="C68" s="57" t="s">
        <v>22</v>
      </c>
      <c r="D68" s="174">
        <v>4041</v>
      </c>
      <c r="E68" s="177">
        <v>40041</v>
      </c>
      <c r="F68" s="31" t="s">
        <v>125</v>
      </c>
      <c r="G68" s="31" t="s">
        <v>123</v>
      </c>
      <c r="H68" s="22">
        <v>2441770</v>
      </c>
      <c r="I68" s="22">
        <v>172</v>
      </c>
      <c r="J68" s="57" t="s">
        <v>10</v>
      </c>
      <c r="K68" s="57" t="s">
        <v>9</v>
      </c>
      <c r="L68" s="5">
        <v>3</v>
      </c>
      <c r="M68" s="5"/>
      <c r="N68" s="6">
        <v>2.63</v>
      </c>
      <c r="O68" s="6"/>
      <c r="P68" s="6">
        <v>0.83</v>
      </c>
      <c r="Q68" s="6"/>
      <c r="R68" s="28">
        <v>3.46</v>
      </c>
      <c r="S68" s="6">
        <v>0</v>
      </c>
      <c r="T68" s="6"/>
      <c r="U68" s="6">
        <v>0.04</v>
      </c>
      <c r="V68" s="6"/>
      <c r="W68" s="6">
        <v>0</v>
      </c>
      <c r="X68" s="6"/>
      <c r="Y68" s="6"/>
      <c r="Z68" s="5">
        <v>14</v>
      </c>
      <c r="AA68" s="5"/>
      <c r="AB68" s="5">
        <v>23</v>
      </c>
      <c r="AC68" s="5"/>
      <c r="AD68" s="5">
        <v>1</v>
      </c>
      <c r="AE68" s="5"/>
      <c r="AF68" s="5">
        <v>0</v>
      </c>
      <c r="AG68" s="5"/>
      <c r="AH68" s="5">
        <v>0</v>
      </c>
      <c r="AJ68" s="1" t="str">
        <f t="shared" si="1"/>
        <v>No</v>
      </c>
    </row>
    <row r="69" spans="1:36">
      <c r="A69" s="3" t="s">
        <v>227</v>
      </c>
      <c r="B69" s="3" t="s">
        <v>228</v>
      </c>
      <c r="C69" s="57" t="s">
        <v>27</v>
      </c>
      <c r="D69" s="174">
        <v>6032</v>
      </c>
      <c r="E69" s="177">
        <v>60032</v>
      </c>
      <c r="F69" s="31" t="s">
        <v>125</v>
      </c>
      <c r="G69" s="31" t="s">
        <v>123</v>
      </c>
      <c r="H69" s="22">
        <v>899703</v>
      </c>
      <c r="I69" s="22">
        <v>165</v>
      </c>
      <c r="J69" s="57" t="s">
        <v>10</v>
      </c>
      <c r="K69" s="57" t="s">
        <v>13</v>
      </c>
      <c r="L69" s="5">
        <v>31</v>
      </c>
      <c r="M69" s="5"/>
      <c r="N69" s="6">
        <v>33</v>
      </c>
      <c r="O69" s="6"/>
      <c r="P69" s="6">
        <v>1</v>
      </c>
      <c r="Q69" s="6"/>
      <c r="R69" s="28">
        <v>34</v>
      </c>
      <c r="S69" s="6">
        <v>0</v>
      </c>
      <c r="T69" s="6"/>
      <c r="U69" s="6">
        <v>5</v>
      </c>
      <c r="V69" s="6"/>
      <c r="W69" s="6">
        <v>1</v>
      </c>
      <c r="X69" s="6"/>
      <c r="Y69" s="6"/>
      <c r="Z69" s="5">
        <v>4</v>
      </c>
      <c r="AA69" s="5"/>
      <c r="AB69" s="5">
        <v>266</v>
      </c>
      <c r="AC69" s="5"/>
      <c r="AD69" s="5">
        <v>18</v>
      </c>
      <c r="AE69" s="5"/>
      <c r="AF69" s="5">
        <v>1</v>
      </c>
      <c r="AG69" s="5"/>
      <c r="AH69" s="5">
        <v>1</v>
      </c>
      <c r="AJ69" s="1" t="str">
        <f t="shared" si="1"/>
        <v>No</v>
      </c>
    </row>
    <row r="70" spans="1:36">
      <c r="A70" s="3" t="s">
        <v>1058</v>
      </c>
      <c r="B70" s="3" t="s">
        <v>217</v>
      </c>
      <c r="C70" s="57" t="s">
        <v>44</v>
      </c>
      <c r="D70" s="174">
        <v>4003</v>
      </c>
      <c r="E70" s="177">
        <v>40003</v>
      </c>
      <c r="F70" s="31" t="s">
        <v>122</v>
      </c>
      <c r="G70" s="31" t="s">
        <v>123</v>
      </c>
      <c r="H70" s="22">
        <v>1060061</v>
      </c>
      <c r="I70" s="22">
        <v>145</v>
      </c>
      <c r="J70" s="57" t="s">
        <v>10</v>
      </c>
      <c r="K70" s="57" t="s">
        <v>9</v>
      </c>
      <c r="L70" s="5">
        <v>3</v>
      </c>
      <c r="M70" s="5"/>
      <c r="N70" s="6">
        <v>9.65</v>
      </c>
      <c r="O70" s="6"/>
      <c r="P70" s="6">
        <v>0.37</v>
      </c>
      <c r="Q70" s="6"/>
      <c r="R70" s="28">
        <v>10.02</v>
      </c>
      <c r="S70" s="6">
        <v>0</v>
      </c>
      <c r="T70" s="6"/>
      <c r="U70" s="6">
        <v>0.48</v>
      </c>
      <c r="V70" s="6"/>
      <c r="W70" s="6">
        <v>0</v>
      </c>
      <c r="X70" s="6"/>
      <c r="Y70" s="6"/>
      <c r="Z70" s="5">
        <v>19</v>
      </c>
      <c r="AA70" s="5"/>
      <c r="AB70" s="5">
        <v>41</v>
      </c>
      <c r="AC70" s="5"/>
      <c r="AD70" s="5">
        <v>9</v>
      </c>
      <c r="AE70" s="5"/>
      <c r="AF70" s="5">
        <v>0</v>
      </c>
      <c r="AG70" s="5"/>
      <c r="AH70" s="5">
        <v>0</v>
      </c>
      <c r="AJ70" s="1" t="str">
        <f t="shared" si="1"/>
        <v>No</v>
      </c>
    </row>
    <row r="71" spans="1:36">
      <c r="A71" s="3" t="s">
        <v>1059</v>
      </c>
      <c r="B71" s="3" t="s">
        <v>170</v>
      </c>
      <c r="C71" s="57" t="s">
        <v>14</v>
      </c>
      <c r="D71" s="174">
        <v>9134</v>
      </c>
      <c r="E71" s="177">
        <v>90134</v>
      </c>
      <c r="F71" s="31" t="s">
        <v>125</v>
      </c>
      <c r="G71" s="31" t="s">
        <v>123</v>
      </c>
      <c r="H71" s="22">
        <v>3281212</v>
      </c>
      <c r="I71" s="22">
        <v>141</v>
      </c>
      <c r="J71" s="57" t="s">
        <v>15</v>
      </c>
      <c r="K71" s="57" t="s">
        <v>13</v>
      </c>
      <c r="L71" s="5">
        <v>108</v>
      </c>
      <c r="M71" s="5"/>
      <c r="N71" s="6">
        <v>89</v>
      </c>
      <c r="O71" s="6"/>
      <c r="P71" s="6">
        <v>32.11</v>
      </c>
      <c r="Q71" s="6"/>
      <c r="R71" s="28">
        <v>121.11</v>
      </c>
      <c r="S71" s="6">
        <v>35.1</v>
      </c>
      <c r="T71" s="6"/>
      <c r="U71" s="6">
        <v>20.100000000000001</v>
      </c>
      <c r="V71" s="6"/>
      <c r="W71" s="6">
        <v>4.37</v>
      </c>
      <c r="X71" s="6"/>
      <c r="Y71" s="6"/>
      <c r="Z71" s="5">
        <v>134</v>
      </c>
      <c r="AA71" s="5"/>
      <c r="AB71" s="5">
        <v>54</v>
      </c>
      <c r="AC71" s="5"/>
      <c r="AD71" s="5">
        <v>60</v>
      </c>
      <c r="AE71" s="5"/>
      <c r="AF71" s="5">
        <v>1</v>
      </c>
      <c r="AG71" s="5"/>
      <c r="AH71" s="5">
        <v>0</v>
      </c>
      <c r="AJ71" s="1" t="str">
        <f t="shared" si="1"/>
        <v>No</v>
      </c>
    </row>
    <row r="72" spans="1:36">
      <c r="A72" s="3" t="s">
        <v>229</v>
      </c>
      <c r="B72" s="3" t="s">
        <v>230</v>
      </c>
      <c r="C72" s="57" t="s">
        <v>45</v>
      </c>
      <c r="D72" s="174">
        <v>6101</v>
      </c>
      <c r="E72" s="177">
        <v>60101</v>
      </c>
      <c r="F72" s="31" t="s">
        <v>125</v>
      </c>
      <c r="G72" s="31" t="s">
        <v>123</v>
      </c>
      <c r="H72" s="22">
        <v>366174</v>
      </c>
      <c r="I72" s="22">
        <v>104</v>
      </c>
      <c r="J72" s="57" t="s">
        <v>17</v>
      </c>
      <c r="K72" s="57" t="s">
        <v>13</v>
      </c>
      <c r="L72" s="5">
        <v>4</v>
      </c>
      <c r="M72" s="5"/>
      <c r="N72" s="6">
        <v>14.54</v>
      </c>
      <c r="O72" s="6"/>
      <c r="P72" s="6">
        <v>10.8</v>
      </c>
      <c r="Q72" s="6"/>
      <c r="R72" s="28">
        <v>25.34</v>
      </c>
      <c r="S72" s="6">
        <v>0</v>
      </c>
      <c r="T72" s="6"/>
      <c r="U72" s="6">
        <v>3.36</v>
      </c>
      <c r="V72" s="6"/>
      <c r="W72" s="6">
        <v>0.52</v>
      </c>
      <c r="X72" s="6"/>
      <c r="Y72" s="6"/>
      <c r="Z72" s="5">
        <v>27</v>
      </c>
      <c r="AA72" s="5"/>
      <c r="AB72" s="5">
        <v>43</v>
      </c>
      <c r="AC72" s="5"/>
      <c r="AD72" s="5">
        <v>0</v>
      </c>
      <c r="AE72" s="5"/>
      <c r="AF72" s="5">
        <v>0</v>
      </c>
      <c r="AG72" s="5"/>
      <c r="AH72" s="5">
        <v>0</v>
      </c>
      <c r="AJ72" s="1" t="str">
        <f t="shared" si="1"/>
        <v>No</v>
      </c>
    </row>
    <row r="73" spans="1:36">
      <c r="A73" s="3" t="s">
        <v>168</v>
      </c>
      <c r="B73" s="3" t="s">
        <v>169</v>
      </c>
      <c r="C73" s="57" t="s">
        <v>47</v>
      </c>
      <c r="D73" s="174">
        <v>3073</v>
      </c>
      <c r="E73" s="177">
        <v>30073</v>
      </c>
      <c r="F73" s="31" t="s">
        <v>125</v>
      </c>
      <c r="G73" s="31" t="s">
        <v>123</v>
      </c>
      <c r="H73" s="22">
        <v>4586770</v>
      </c>
      <c r="I73" s="22">
        <v>99</v>
      </c>
      <c r="J73" s="57" t="s">
        <v>15</v>
      </c>
      <c r="K73" s="57" t="s">
        <v>13</v>
      </c>
      <c r="L73" s="5">
        <v>99</v>
      </c>
      <c r="M73" s="5"/>
      <c r="N73" s="6">
        <v>108.99</v>
      </c>
      <c r="O73" s="6"/>
      <c r="P73" s="6">
        <v>80.510000000000005</v>
      </c>
      <c r="Q73" s="6"/>
      <c r="R73" s="28">
        <v>189.5</v>
      </c>
      <c r="S73" s="6">
        <v>189.5</v>
      </c>
      <c r="T73" s="6"/>
      <c r="U73" s="6">
        <v>3.79</v>
      </c>
      <c r="V73" s="6"/>
      <c r="W73" s="6">
        <v>0</v>
      </c>
      <c r="X73" s="6"/>
      <c r="Y73" s="6"/>
      <c r="Z73" s="5">
        <v>55</v>
      </c>
      <c r="AA73" s="5"/>
      <c r="AB73" s="5">
        <v>19</v>
      </c>
      <c r="AC73" s="5"/>
      <c r="AD73" s="5">
        <v>35</v>
      </c>
      <c r="AE73" s="5"/>
      <c r="AF73" s="5">
        <v>0</v>
      </c>
      <c r="AG73" s="5"/>
      <c r="AH73" s="5">
        <v>0</v>
      </c>
      <c r="AJ73" s="1" t="str">
        <f t="shared" si="1"/>
        <v>No</v>
      </c>
    </row>
    <row r="74" spans="1:36">
      <c r="A74" s="3" t="s">
        <v>166</v>
      </c>
      <c r="B74" s="3" t="s">
        <v>167</v>
      </c>
      <c r="C74" s="57" t="s">
        <v>44</v>
      </c>
      <c r="D74" s="174">
        <v>4001</v>
      </c>
      <c r="E74" s="177">
        <v>40001</v>
      </c>
      <c r="F74" s="31" t="s">
        <v>122</v>
      </c>
      <c r="G74" s="31" t="s">
        <v>123</v>
      </c>
      <c r="H74" s="22">
        <v>381112</v>
      </c>
      <c r="I74" s="22">
        <v>77</v>
      </c>
      <c r="J74" s="57" t="s">
        <v>42</v>
      </c>
      <c r="K74" s="57" t="s">
        <v>9</v>
      </c>
      <c r="L74" s="5">
        <v>2</v>
      </c>
      <c r="M74" s="5"/>
      <c r="N74" s="6">
        <v>0.86</v>
      </c>
      <c r="O74" s="6"/>
      <c r="P74" s="6">
        <v>0</v>
      </c>
      <c r="Q74" s="6"/>
      <c r="R74" s="28">
        <v>0.86</v>
      </c>
      <c r="S74" s="6">
        <v>0</v>
      </c>
      <c r="T74" s="6"/>
      <c r="U74" s="6">
        <v>0</v>
      </c>
      <c r="V74" s="6"/>
      <c r="W74" s="6">
        <v>0</v>
      </c>
      <c r="X74" s="6"/>
      <c r="Y74" s="6"/>
      <c r="Z74" s="5">
        <v>0</v>
      </c>
      <c r="AA74" s="5"/>
      <c r="AB74" s="5">
        <v>0</v>
      </c>
      <c r="AC74" s="5"/>
      <c r="AD74" s="5">
        <v>0</v>
      </c>
      <c r="AE74" s="5"/>
      <c r="AF74" s="5">
        <v>0</v>
      </c>
      <c r="AG74" s="5"/>
      <c r="AH74" s="5">
        <v>0</v>
      </c>
      <c r="AJ74" s="1" t="str">
        <f t="shared" si="1"/>
        <v>No</v>
      </c>
    </row>
    <row r="75" spans="1:36">
      <c r="A75" s="3" t="s">
        <v>181</v>
      </c>
      <c r="B75" s="3" t="s">
        <v>182</v>
      </c>
      <c r="C75" s="57" t="s">
        <v>36</v>
      </c>
      <c r="D75" s="174">
        <v>6111</v>
      </c>
      <c r="E75" s="177">
        <v>60111</v>
      </c>
      <c r="F75" s="31" t="s">
        <v>125</v>
      </c>
      <c r="G75" s="31" t="s">
        <v>123</v>
      </c>
      <c r="H75" s="22">
        <v>741318</v>
      </c>
      <c r="I75" s="22">
        <v>73</v>
      </c>
      <c r="J75" s="57" t="s">
        <v>15</v>
      </c>
      <c r="K75" s="57" t="s">
        <v>13</v>
      </c>
      <c r="L75" s="5">
        <v>25</v>
      </c>
      <c r="M75" s="5"/>
      <c r="N75" s="6">
        <v>80.239999999999995</v>
      </c>
      <c r="O75" s="6"/>
      <c r="P75" s="6">
        <v>20.16</v>
      </c>
      <c r="Q75" s="6"/>
      <c r="R75" s="28">
        <v>100.399999999999</v>
      </c>
      <c r="S75" s="6">
        <v>0</v>
      </c>
      <c r="T75" s="6"/>
      <c r="U75" s="6">
        <v>12.01</v>
      </c>
      <c r="V75" s="6"/>
      <c r="W75" s="6">
        <v>2.67</v>
      </c>
      <c r="X75" s="6"/>
      <c r="Y75" s="6"/>
      <c r="Z75" s="5">
        <v>90</v>
      </c>
      <c r="AA75" s="5"/>
      <c r="AB75" s="5">
        <v>95</v>
      </c>
      <c r="AC75" s="5"/>
      <c r="AD75" s="5">
        <v>6</v>
      </c>
      <c r="AE75" s="5"/>
      <c r="AF75" s="5">
        <v>0</v>
      </c>
      <c r="AG75" s="5"/>
      <c r="AH75" s="5">
        <v>0</v>
      </c>
      <c r="AJ75" s="1" t="str">
        <f t="shared" si="1"/>
        <v>No</v>
      </c>
    </row>
    <row r="76" spans="1:36">
      <c r="A76" s="3" t="s">
        <v>1060</v>
      </c>
      <c r="B76" s="3" t="s">
        <v>212</v>
      </c>
      <c r="C76" s="57" t="s">
        <v>8</v>
      </c>
      <c r="D76" s="174">
        <v>6033</v>
      </c>
      <c r="E76" s="177">
        <v>60033</v>
      </c>
      <c r="F76" s="31" t="s">
        <v>125</v>
      </c>
      <c r="G76" s="31" t="s">
        <v>123</v>
      </c>
      <c r="H76" s="22">
        <v>431388</v>
      </c>
      <c r="I76" s="22">
        <v>73</v>
      </c>
      <c r="J76" s="57" t="s">
        <v>10</v>
      </c>
      <c r="K76" s="57" t="s">
        <v>9</v>
      </c>
      <c r="L76" s="5">
        <v>3</v>
      </c>
      <c r="M76" s="5"/>
      <c r="N76" s="6">
        <v>2.99</v>
      </c>
      <c r="O76" s="6"/>
      <c r="P76" s="6">
        <v>0.35</v>
      </c>
      <c r="Q76" s="6"/>
      <c r="R76" s="28">
        <v>3.34</v>
      </c>
      <c r="S76" s="6">
        <v>0</v>
      </c>
      <c r="T76" s="6"/>
      <c r="U76" s="6">
        <v>0.16</v>
      </c>
      <c r="V76" s="6"/>
      <c r="W76" s="6">
        <v>0</v>
      </c>
      <c r="X76" s="6"/>
      <c r="Y76" s="6"/>
      <c r="Z76" s="5">
        <v>17</v>
      </c>
      <c r="AA76" s="5"/>
      <c r="AB76" s="5">
        <v>25</v>
      </c>
      <c r="AC76" s="5"/>
      <c r="AD76" s="5">
        <v>1</v>
      </c>
      <c r="AE76" s="5"/>
      <c r="AF76" s="5">
        <v>0</v>
      </c>
      <c r="AG76" s="5"/>
      <c r="AH76" s="5">
        <v>0</v>
      </c>
      <c r="AJ76" s="1" t="str">
        <f t="shared" si="1"/>
        <v>No</v>
      </c>
    </row>
    <row r="77" spans="1:36">
      <c r="A77" s="3" t="s">
        <v>143</v>
      </c>
      <c r="B77" s="3" t="s">
        <v>144</v>
      </c>
      <c r="C77" s="57" t="s">
        <v>35</v>
      </c>
      <c r="D77" s="174">
        <v>2075</v>
      </c>
      <c r="E77" s="177">
        <v>20075</v>
      </c>
      <c r="F77" s="31" t="s">
        <v>125</v>
      </c>
      <c r="G77" s="31" t="s">
        <v>123</v>
      </c>
      <c r="H77" s="22">
        <v>5441567</v>
      </c>
      <c r="I77" s="22">
        <v>72</v>
      </c>
      <c r="J77" s="57" t="s">
        <v>16</v>
      </c>
      <c r="K77" s="57" t="s">
        <v>9</v>
      </c>
      <c r="L77" s="5">
        <v>72</v>
      </c>
      <c r="M77" s="5"/>
      <c r="N77" s="6">
        <v>22</v>
      </c>
      <c r="O77" s="6"/>
      <c r="P77" s="6">
        <v>11</v>
      </c>
      <c r="Q77" s="6"/>
      <c r="R77" s="28">
        <v>33</v>
      </c>
      <c r="S77" s="6">
        <v>0</v>
      </c>
      <c r="T77" s="6"/>
      <c r="U77" s="6">
        <v>5.4</v>
      </c>
      <c r="V77" s="6"/>
      <c r="W77" s="6">
        <v>0</v>
      </c>
      <c r="X77" s="6"/>
      <c r="Y77" s="6"/>
      <c r="Z77" s="5">
        <v>78</v>
      </c>
      <c r="AA77" s="5"/>
      <c r="AB77" s="5">
        <v>5</v>
      </c>
      <c r="AC77" s="5"/>
      <c r="AD77" s="5">
        <v>6</v>
      </c>
      <c r="AE77" s="5"/>
      <c r="AF77" s="5">
        <v>6</v>
      </c>
      <c r="AG77" s="5"/>
      <c r="AH77" s="5">
        <v>0</v>
      </c>
      <c r="AJ77" s="1" t="str">
        <f t="shared" si="1"/>
        <v>No</v>
      </c>
    </row>
    <row r="78" spans="1:36">
      <c r="A78" s="3" t="s">
        <v>126</v>
      </c>
      <c r="B78" s="3" t="s">
        <v>127</v>
      </c>
      <c r="C78" s="57" t="s">
        <v>26</v>
      </c>
      <c r="D78" s="174">
        <v>5104</v>
      </c>
      <c r="E78" s="177">
        <v>50104</v>
      </c>
      <c r="F78" s="31" t="s">
        <v>125</v>
      </c>
      <c r="G78" s="31" t="s">
        <v>123</v>
      </c>
      <c r="H78" s="22">
        <v>8608208</v>
      </c>
      <c r="I78" s="22">
        <v>70</v>
      </c>
      <c r="J78" s="57" t="s">
        <v>15</v>
      </c>
      <c r="K78" s="57" t="s">
        <v>9</v>
      </c>
      <c r="L78" s="5">
        <v>70</v>
      </c>
      <c r="M78" s="5"/>
      <c r="N78" s="6">
        <v>105.1</v>
      </c>
      <c r="O78" s="6"/>
      <c r="P78" s="6">
        <v>21.9</v>
      </c>
      <c r="Q78" s="6"/>
      <c r="R78" s="28">
        <v>127</v>
      </c>
      <c r="S78" s="6">
        <v>0</v>
      </c>
      <c r="T78" s="6"/>
      <c r="U78" s="6">
        <v>3.4</v>
      </c>
      <c r="V78" s="6"/>
      <c r="W78" s="6">
        <v>1.74</v>
      </c>
      <c r="X78" s="6"/>
      <c r="Y78" s="6"/>
      <c r="Z78" s="5">
        <v>86</v>
      </c>
      <c r="AA78" s="5"/>
      <c r="AB78" s="5">
        <v>138</v>
      </c>
      <c r="AC78" s="5"/>
      <c r="AD78" s="5">
        <v>10</v>
      </c>
      <c r="AE78" s="5"/>
      <c r="AF78" s="5">
        <v>0</v>
      </c>
      <c r="AG78" s="5"/>
      <c r="AH78" s="5">
        <v>0</v>
      </c>
      <c r="AJ78" s="1" t="str">
        <f t="shared" si="1"/>
        <v>No</v>
      </c>
    </row>
    <row r="79" spans="1:36">
      <c r="A79" s="3" t="s">
        <v>175</v>
      </c>
      <c r="B79" s="3" t="s">
        <v>176</v>
      </c>
      <c r="C79" s="57" t="s">
        <v>22</v>
      </c>
      <c r="D79" s="174">
        <v>4077</v>
      </c>
      <c r="E79" s="177">
        <v>40077</v>
      </c>
      <c r="F79" s="31" t="s">
        <v>125</v>
      </c>
      <c r="G79" s="31" t="s">
        <v>123</v>
      </c>
      <c r="H79" s="22">
        <v>5502379</v>
      </c>
      <c r="I79" s="22">
        <v>65</v>
      </c>
      <c r="J79" s="57" t="s">
        <v>15</v>
      </c>
      <c r="K79" s="57" t="s">
        <v>13</v>
      </c>
      <c r="L79" s="5">
        <v>43</v>
      </c>
      <c r="M79" s="5"/>
      <c r="N79" s="6">
        <v>141.30000000000001</v>
      </c>
      <c r="O79" s="6"/>
      <c r="P79" s="6">
        <v>0</v>
      </c>
      <c r="Q79" s="6"/>
      <c r="R79" s="28">
        <v>141.30000000000001</v>
      </c>
      <c r="S79" s="6">
        <v>0</v>
      </c>
      <c r="T79" s="6"/>
      <c r="U79" s="6">
        <v>8.1999999999999993</v>
      </c>
      <c r="V79" s="6"/>
      <c r="W79" s="6">
        <v>0.25</v>
      </c>
      <c r="X79" s="6"/>
      <c r="Y79" s="6"/>
      <c r="Z79" s="5">
        <v>175</v>
      </c>
      <c r="AA79" s="5"/>
      <c r="AB79" s="5">
        <v>0</v>
      </c>
      <c r="AC79" s="5"/>
      <c r="AD79" s="5">
        <v>0</v>
      </c>
      <c r="AE79" s="5"/>
      <c r="AF79" s="5">
        <v>0</v>
      </c>
      <c r="AG79" s="5"/>
      <c r="AH79" s="5">
        <v>0</v>
      </c>
      <c r="AJ79" s="1" t="str">
        <f t="shared" si="1"/>
        <v>No</v>
      </c>
    </row>
    <row r="80" spans="1:36">
      <c r="A80" s="3" t="s">
        <v>1061</v>
      </c>
      <c r="B80" s="3" t="s">
        <v>218</v>
      </c>
      <c r="C80" s="57" t="s">
        <v>49</v>
      </c>
      <c r="D80" s="174">
        <v>5003</v>
      </c>
      <c r="E80" s="177">
        <v>50003</v>
      </c>
      <c r="F80" s="31" t="s">
        <v>122</v>
      </c>
      <c r="G80" s="31" t="s">
        <v>123</v>
      </c>
      <c r="H80" s="22">
        <v>124064</v>
      </c>
      <c r="I80" s="22">
        <v>58</v>
      </c>
      <c r="J80" s="57" t="s">
        <v>10</v>
      </c>
      <c r="K80" s="57" t="s">
        <v>9</v>
      </c>
      <c r="L80" s="5">
        <v>3</v>
      </c>
      <c r="M80" s="5"/>
      <c r="N80" s="6">
        <v>1.45</v>
      </c>
      <c r="O80" s="6"/>
      <c r="P80" s="6">
        <v>0.25</v>
      </c>
      <c r="Q80" s="6"/>
      <c r="R80" s="28">
        <v>1.7</v>
      </c>
      <c r="S80" s="6">
        <v>0</v>
      </c>
      <c r="T80" s="6"/>
      <c r="U80" s="6">
        <v>0.2</v>
      </c>
      <c r="V80" s="6"/>
      <c r="W80" s="6">
        <v>0</v>
      </c>
      <c r="X80" s="6"/>
      <c r="Y80" s="6"/>
      <c r="Z80" s="5">
        <v>4</v>
      </c>
      <c r="AA80" s="5"/>
      <c r="AB80" s="5">
        <v>14</v>
      </c>
      <c r="AC80" s="5"/>
      <c r="AD80" s="5">
        <v>0</v>
      </c>
      <c r="AE80" s="5"/>
      <c r="AF80" s="5">
        <v>0</v>
      </c>
      <c r="AG80" s="5"/>
      <c r="AH80" s="5">
        <v>0</v>
      </c>
      <c r="AJ80" s="1" t="str">
        <f t="shared" si="1"/>
        <v>No</v>
      </c>
    </row>
    <row r="81" spans="1:36">
      <c r="A81" s="3" t="s">
        <v>193</v>
      </c>
      <c r="B81" s="3" t="s">
        <v>194</v>
      </c>
      <c r="C81" s="57" t="s">
        <v>43</v>
      </c>
      <c r="D81" s="174">
        <v>4094</v>
      </c>
      <c r="E81" s="177">
        <v>40094</v>
      </c>
      <c r="F81" s="31" t="s">
        <v>161</v>
      </c>
      <c r="G81" s="31" t="s">
        <v>123</v>
      </c>
      <c r="H81" s="22">
        <v>2148346</v>
      </c>
      <c r="I81" s="22">
        <v>57</v>
      </c>
      <c r="J81" s="57" t="s">
        <v>16</v>
      </c>
      <c r="K81" s="57" t="s">
        <v>13</v>
      </c>
      <c r="L81" s="5">
        <v>32</v>
      </c>
      <c r="M81" s="5"/>
      <c r="N81" s="6">
        <v>11.63</v>
      </c>
      <c r="O81" s="6"/>
      <c r="P81" s="6">
        <v>8.98</v>
      </c>
      <c r="Q81" s="6"/>
      <c r="R81" s="28">
        <v>20.61</v>
      </c>
      <c r="S81" s="6">
        <v>0</v>
      </c>
      <c r="T81" s="6"/>
      <c r="U81" s="6">
        <v>4.32</v>
      </c>
      <c r="V81" s="6"/>
      <c r="W81" s="6">
        <v>0.34</v>
      </c>
      <c r="X81" s="6"/>
      <c r="Y81" s="6"/>
      <c r="Z81" s="5">
        <v>33</v>
      </c>
      <c r="AA81" s="5"/>
      <c r="AB81" s="5">
        <v>0</v>
      </c>
      <c r="AC81" s="5"/>
      <c r="AD81" s="5">
        <v>2</v>
      </c>
      <c r="AE81" s="5"/>
      <c r="AF81" s="5">
        <v>7</v>
      </c>
      <c r="AG81" s="5"/>
      <c r="AH81" s="5">
        <v>0</v>
      </c>
      <c r="AJ81" s="1" t="str">
        <f t="shared" si="1"/>
        <v>No</v>
      </c>
    </row>
    <row r="82" spans="1:36">
      <c r="A82" s="3" t="s">
        <v>185</v>
      </c>
      <c r="B82" s="3" t="s">
        <v>186</v>
      </c>
      <c r="C82" s="57" t="s">
        <v>44</v>
      </c>
      <c r="D82" s="174">
        <v>4159</v>
      </c>
      <c r="E82" s="177">
        <v>40159</v>
      </c>
      <c r="F82" s="31" t="s">
        <v>125</v>
      </c>
      <c r="G82" s="31" t="s">
        <v>123</v>
      </c>
      <c r="H82" s="22">
        <v>969587</v>
      </c>
      <c r="I82" s="22">
        <v>57</v>
      </c>
      <c r="J82" s="57" t="s">
        <v>15</v>
      </c>
      <c r="K82" s="57" t="s">
        <v>13</v>
      </c>
      <c r="L82" s="5">
        <v>8</v>
      </c>
      <c r="M82" s="5"/>
      <c r="N82" s="6">
        <v>25.53</v>
      </c>
      <c r="O82" s="6"/>
      <c r="P82" s="6">
        <v>5.67</v>
      </c>
      <c r="Q82" s="6"/>
      <c r="R82" s="28">
        <v>31.2</v>
      </c>
      <c r="S82" s="6">
        <v>0</v>
      </c>
      <c r="T82" s="6"/>
      <c r="U82" s="6">
        <v>0.7</v>
      </c>
      <c r="V82" s="6"/>
      <c r="W82" s="6">
        <v>4.3</v>
      </c>
      <c r="X82" s="6"/>
      <c r="Y82" s="6"/>
      <c r="Z82" s="5">
        <v>25</v>
      </c>
      <c r="AA82" s="5"/>
      <c r="AB82" s="5">
        <v>48</v>
      </c>
      <c r="AC82" s="5"/>
      <c r="AD82" s="5">
        <v>0</v>
      </c>
      <c r="AE82" s="5"/>
      <c r="AF82" s="5">
        <v>0</v>
      </c>
      <c r="AG82" s="5"/>
      <c r="AH82" s="5">
        <v>0</v>
      </c>
      <c r="AJ82" s="1" t="str">
        <f t="shared" si="1"/>
        <v>No</v>
      </c>
    </row>
    <row r="83" spans="1:36">
      <c r="A83" s="3" t="s">
        <v>892</v>
      </c>
      <c r="B83" s="3" t="s">
        <v>152</v>
      </c>
      <c r="C83" s="57" t="s">
        <v>21</v>
      </c>
      <c r="D83" s="174">
        <v>3112</v>
      </c>
      <c r="E83" s="177">
        <v>30112</v>
      </c>
      <c r="F83" s="31" t="s">
        <v>161</v>
      </c>
      <c r="G83" s="31" t="s">
        <v>123</v>
      </c>
      <c r="H83" s="22">
        <v>4586770</v>
      </c>
      <c r="I83" s="22">
        <v>57</v>
      </c>
      <c r="J83" s="57" t="s">
        <v>10</v>
      </c>
      <c r="K83" s="57" t="s">
        <v>13</v>
      </c>
      <c r="L83" s="5">
        <v>5</v>
      </c>
      <c r="M83" s="5"/>
      <c r="N83" s="6">
        <v>4.9000000000000004</v>
      </c>
      <c r="O83" s="6"/>
      <c r="P83" s="6">
        <v>0.7</v>
      </c>
      <c r="Q83" s="6"/>
      <c r="R83" s="28">
        <v>5.6</v>
      </c>
      <c r="S83" s="6">
        <v>0</v>
      </c>
      <c r="T83" s="6"/>
      <c r="U83" s="6">
        <v>0</v>
      </c>
      <c r="V83" s="6"/>
      <c r="W83" s="6">
        <v>0.3</v>
      </c>
      <c r="X83" s="6"/>
      <c r="Y83" s="6"/>
      <c r="Z83" s="5">
        <v>2</v>
      </c>
      <c r="AA83" s="5"/>
      <c r="AB83" s="5">
        <v>31</v>
      </c>
      <c r="AC83" s="5"/>
      <c r="AD83" s="5">
        <v>2</v>
      </c>
      <c r="AE83" s="5"/>
      <c r="AF83" s="5">
        <v>0</v>
      </c>
      <c r="AG83" s="5"/>
      <c r="AH83" s="5">
        <v>0</v>
      </c>
      <c r="AJ83" s="1" t="str">
        <f t="shared" si="1"/>
        <v>No</v>
      </c>
    </row>
    <row r="84" spans="1:36">
      <c r="A84" s="3" t="s">
        <v>162</v>
      </c>
      <c r="B84" s="3" t="s">
        <v>163</v>
      </c>
      <c r="C84" s="57" t="s">
        <v>41</v>
      </c>
      <c r="D84" s="174">
        <v>3012</v>
      </c>
      <c r="E84" s="177">
        <v>30012</v>
      </c>
      <c r="F84" s="31" t="s">
        <v>125</v>
      </c>
      <c r="G84" s="31" t="s">
        <v>123</v>
      </c>
      <c r="H84" s="22">
        <v>69014</v>
      </c>
      <c r="I84" s="22">
        <v>53</v>
      </c>
      <c r="J84" s="57" t="s">
        <v>42</v>
      </c>
      <c r="K84" s="57" t="s">
        <v>9</v>
      </c>
      <c r="L84" s="5">
        <v>2</v>
      </c>
      <c r="M84" s="5"/>
      <c r="N84" s="6">
        <v>0.34</v>
      </c>
      <c r="O84" s="6"/>
      <c r="P84" s="6">
        <v>0</v>
      </c>
      <c r="Q84" s="6"/>
      <c r="R84" s="28">
        <v>0.34</v>
      </c>
      <c r="S84" s="6">
        <v>0</v>
      </c>
      <c r="T84" s="6"/>
      <c r="U84" s="6">
        <v>0</v>
      </c>
      <c r="V84" s="6"/>
      <c r="W84" s="6">
        <v>0</v>
      </c>
      <c r="X84" s="6"/>
      <c r="Y84" s="6"/>
      <c r="Z84" s="5">
        <v>0</v>
      </c>
      <c r="AA84" s="5"/>
      <c r="AB84" s="5">
        <v>0</v>
      </c>
      <c r="AC84" s="5"/>
      <c r="AD84" s="5">
        <v>0</v>
      </c>
      <c r="AE84" s="5"/>
      <c r="AF84" s="5">
        <v>0</v>
      </c>
      <c r="AG84" s="5"/>
      <c r="AH84" s="5">
        <v>0</v>
      </c>
      <c r="AJ84" s="1" t="str">
        <f t="shared" si="1"/>
        <v>No</v>
      </c>
    </row>
    <row r="85" spans="1:36">
      <c r="A85" s="3" t="s">
        <v>1062</v>
      </c>
      <c r="B85" s="3" t="s">
        <v>146</v>
      </c>
      <c r="C85" s="57" t="s">
        <v>38</v>
      </c>
      <c r="D85" s="174">
        <v>2099</v>
      </c>
      <c r="E85" s="177">
        <v>20099</v>
      </c>
      <c r="F85" s="31" t="s">
        <v>125</v>
      </c>
      <c r="G85" s="31" t="s">
        <v>123</v>
      </c>
      <c r="H85" s="22">
        <v>18351295</v>
      </c>
      <c r="I85" s="22">
        <v>44</v>
      </c>
      <c r="J85" s="57" t="s">
        <v>16</v>
      </c>
      <c r="K85" s="57" t="s">
        <v>9</v>
      </c>
      <c r="L85" s="5">
        <v>44</v>
      </c>
      <c r="M85" s="5"/>
      <c r="N85" s="6">
        <v>16.2</v>
      </c>
      <c r="O85" s="6"/>
      <c r="P85" s="6">
        <v>12.5</v>
      </c>
      <c r="Q85" s="6"/>
      <c r="R85" s="28">
        <v>28.7</v>
      </c>
      <c r="S85" s="6">
        <v>0</v>
      </c>
      <c r="T85" s="6"/>
      <c r="U85" s="6">
        <v>3</v>
      </c>
      <c r="V85" s="6"/>
      <c r="W85" s="6">
        <v>0</v>
      </c>
      <c r="X85" s="6"/>
      <c r="Y85" s="6"/>
      <c r="Z85" s="5">
        <v>17</v>
      </c>
      <c r="AA85" s="5"/>
      <c r="AB85" s="5">
        <v>0</v>
      </c>
      <c r="AC85" s="5"/>
      <c r="AD85" s="5">
        <v>33</v>
      </c>
      <c r="AE85" s="5"/>
      <c r="AF85" s="5">
        <v>4</v>
      </c>
      <c r="AG85" s="5"/>
      <c r="AH85" s="5">
        <v>0</v>
      </c>
      <c r="AJ85" s="1" t="str">
        <f t="shared" si="1"/>
        <v>No</v>
      </c>
    </row>
    <row r="86" spans="1:36">
      <c r="A86" s="3" t="s">
        <v>69</v>
      </c>
      <c r="B86" s="3" t="s">
        <v>221</v>
      </c>
      <c r="C86" s="57" t="s">
        <v>50</v>
      </c>
      <c r="D86" s="174">
        <v>3107</v>
      </c>
      <c r="E86" s="177">
        <v>30107</v>
      </c>
      <c r="F86" s="31" t="s">
        <v>53</v>
      </c>
      <c r="G86" s="31" t="s">
        <v>123</v>
      </c>
      <c r="H86" s="22">
        <v>70350</v>
      </c>
      <c r="I86" s="22">
        <v>43</v>
      </c>
      <c r="J86" s="57" t="s">
        <v>23</v>
      </c>
      <c r="K86" s="57" t="s">
        <v>9</v>
      </c>
      <c r="L86" s="5">
        <v>43</v>
      </c>
      <c r="M86" s="5"/>
      <c r="N86" s="6">
        <v>0</v>
      </c>
      <c r="O86" s="6"/>
      <c r="P86" s="6">
        <v>0</v>
      </c>
      <c r="Q86" s="6"/>
      <c r="R86" s="28">
        <v>0</v>
      </c>
      <c r="S86" s="6">
        <v>0</v>
      </c>
      <c r="T86" s="6"/>
      <c r="U86" s="6">
        <v>0</v>
      </c>
      <c r="V86" s="6"/>
      <c r="W86" s="6">
        <v>0</v>
      </c>
      <c r="X86" s="6"/>
      <c r="Y86" s="6"/>
      <c r="Z86" s="5">
        <v>0</v>
      </c>
      <c r="AA86" s="5"/>
      <c r="AB86" s="5">
        <v>0</v>
      </c>
      <c r="AC86" s="5"/>
      <c r="AD86" s="5">
        <v>0</v>
      </c>
      <c r="AE86" s="5"/>
      <c r="AF86" s="5">
        <v>0</v>
      </c>
      <c r="AG86" s="5"/>
      <c r="AH86" s="5">
        <v>0</v>
      </c>
      <c r="AJ86" s="1" t="str">
        <f t="shared" si="1"/>
        <v>No</v>
      </c>
    </row>
    <row r="87" spans="1:36">
      <c r="A87" s="3" t="s">
        <v>177</v>
      </c>
      <c r="B87" s="3" t="s">
        <v>178</v>
      </c>
      <c r="C87" s="57" t="s">
        <v>20</v>
      </c>
      <c r="D87" s="174">
        <v>1102</v>
      </c>
      <c r="E87" s="177">
        <v>10102</v>
      </c>
      <c r="F87" s="31" t="s">
        <v>161</v>
      </c>
      <c r="G87" s="31" t="s">
        <v>123</v>
      </c>
      <c r="H87" s="22">
        <v>924859</v>
      </c>
      <c r="I87" s="22">
        <v>43</v>
      </c>
      <c r="J87" s="57" t="s">
        <v>15</v>
      </c>
      <c r="K87" s="57" t="s">
        <v>13</v>
      </c>
      <c r="L87" s="5">
        <v>28</v>
      </c>
      <c r="M87" s="5"/>
      <c r="N87" s="6">
        <v>0</v>
      </c>
      <c r="O87" s="6"/>
      <c r="P87" s="6">
        <v>0</v>
      </c>
      <c r="Q87" s="6"/>
      <c r="R87" s="28">
        <v>0</v>
      </c>
      <c r="S87" s="6">
        <v>0</v>
      </c>
      <c r="T87" s="6"/>
      <c r="U87" s="6">
        <v>0</v>
      </c>
      <c r="V87" s="6"/>
      <c r="W87" s="6">
        <v>0</v>
      </c>
      <c r="X87" s="6"/>
      <c r="Y87" s="6"/>
      <c r="Z87" s="5">
        <v>0</v>
      </c>
      <c r="AA87" s="5"/>
      <c r="AB87" s="5">
        <v>0</v>
      </c>
      <c r="AC87" s="5"/>
      <c r="AD87" s="5">
        <v>0</v>
      </c>
      <c r="AE87" s="5"/>
      <c r="AF87" s="5">
        <v>0</v>
      </c>
      <c r="AG87" s="5"/>
      <c r="AH87" s="5">
        <v>0</v>
      </c>
      <c r="AJ87" s="1" t="str">
        <f t="shared" si="1"/>
        <v>No</v>
      </c>
    </row>
    <row r="88" spans="1:36">
      <c r="A88" s="3" t="s">
        <v>183</v>
      </c>
      <c r="B88" s="3" t="s">
        <v>184</v>
      </c>
      <c r="C88" s="57" t="s">
        <v>41</v>
      </c>
      <c r="D88" s="174">
        <v>3057</v>
      </c>
      <c r="E88" s="177">
        <v>30057</v>
      </c>
      <c r="F88" s="31" t="s">
        <v>161</v>
      </c>
      <c r="G88" s="31" t="s">
        <v>123</v>
      </c>
      <c r="H88" s="22">
        <v>5441567</v>
      </c>
      <c r="I88" s="22">
        <v>40</v>
      </c>
      <c r="J88" s="57" t="s">
        <v>15</v>
      </c>
      <c r="K88" s="57" t="s">
        <v>13</v>
      </c>
      <c r="L88" s="5">
        <v>40</v>
      </c>
      <c r="M88" s="5"/>
      <c r="N88" s="6">
        <v>0</v>
      </c>
      <c r="O88" s="6"/>
      <c r="P88" s="6">
        <v>0</v>
      </c>
      <c r="Q88" s="6"/>
      <c r="R88" s="28">
        <v>0</v>
      </c>
      <c r="S88" s="6">
        <v>0</v>
      </c>
      <c r="T88" s="6"/>
      <c r="U88" s="6">
        <v>0</v>
      </c>
      <c r="V88" s="6"/>
      <c r="W88" s="6">
        <v>0</v>
      </c>
      <c r="X88" s="6"/>
      <c r="Y88" s="6"/>
      <c r="Z88" s="5">
        <v>0</v>
      </c>
      <c r="AA88" s="5"/>
      <c r="AB88" s="5">
        <v>0</v>
      </c>
      <c r="AC88" s="5"/>
      <c r="AD88" s="5">
        <v>0</v>
      </c>
      <c r="AE88" s="5"/>
      <c r="AF88" s="5">
        <v>0</v>
      </c>
      <c r="AG88" s="5"/>
      <c r="AH88" s="5">
        <v>0</v>
      </c>
      <c r="AJ88" s="1" t="str">
        <f t="shared" si="1"/>
        <v>No</v>
      </c>
    </row>
    <row r="89" spans="1:36">
      <c r="A89" s="3" t="s">
        <v>224</v>
      </c>
      <c r="B89" s="3" t="s">
        <v>225</v>
      </c>
      <c r="C89" s="57" t="s">
        <v>11</v>
      </c>
      <c r="D89" s="174">
        <v>9209</v>
      </c>
      <c r="E89" s="177">
        <v>90209</v>
      </c>
      <c r="F89" s="31" t="s">
        <v>137</v>
      </c>
      <c r="G89" s="31" t="s">
        <v>123</v>
      </c>
      <c r="H89" s="22">
        <v>3629114</v>
      </c>
      <c r="I89" s="22">
        <v>38</v>
      </c>
      <c r="J89" s="57" t="s">
        <v>12</v>
      </c>
      <c r="K89" s="57" t="s">
        <v>13</v>
      </c>
      <c r="L89" s="5">
        <v>38</v>
      </c>
      <c r="M89" s="5"/>
      <c r="N89" s="6">
        <v>51</v>
      </c>
      <c r="O89" s="6"/>
      <c r="P89" s="6">
        <v>0.96</v>
      </c>
      <c r="Q89" s="6"/>
      <c r="R89" s="28">
        <v>51.96</v>
      </c>
      <c r="S89" s="6">
        <v>0</v>
      </c>
      <c r="T89" s="6"/>
      <c r="U89" s="6">
        <v>3.64</v>
      </c>
      <c r="V89" s="6"/>
      <c r="W89" s="6">
        <v>0.15</v>
      </c>
      <c r="X89" s="6"/>
      <c r="Y89" s="6"/>
      <c r="Z89" s="5">
        <v>21</v>
      </c>
      <c r="AA89" s="5"/>
      <c r="AB89" s="5">
        <v>192</v>
      </c>
      <c r="AC89" s="5"/>
      <c r="AD89" s="5">
        <v>33</v>
      </c>
      <c r="AE89" s="5"/>
      <c r="AF89" s="5">
        <v>1</v>
      </c>
      <c r="AG89" s="5"/>
      <c r="AH89" s="5">
        <v>0</v>
      </c>
      <c r="AJ89" s="1" t="str">
        <f t="shared" si="1"/>
        <v>No</v>
      </c>
    </row>
    <row r="90" spans="1:36">
      <c r="A90" s="3" t="s">
        <v>210</v>
      </c>
      <c r="B90" s="3" t="s">
        <v>211</v>
      </c>
      <c r="C90" s="57" t="s">
        <v>7</v>
      </c>
      <c r="D90" s="174">
        <v>41</v>
      </c>
      <c r="E90" s="177">
        <v>41</v>
      </c>
      <c r="F90" s="31" t="s">
        <v>161</v>
      </c>
      <c r="G90" s="31" t="s">
        <v>123</v>
      </c>
      <c r="H90" s="22">
        <v>251243</v>
      </c>
      <c r="I90" s="22">
        <v>37</v>
      </c>
      <c r="J90" s="57" t="s">
        <v>8</v>
      </c>
      <c r="K90" s="57" t="s">
        <v>9</v>
      </c>
      <c r="L90" s="5">
        <v>37</v>
      </c>
      <c r="M90" s="5"/>
      <c r="N90" s="6">
        <v>306.83999999999997</v>
      </c>
      <c r="O90" s="6"/>
      <c r="P90" s="6">
        <v>191.42</v>
      </c>
      <c r="Q90" s="6"/>
      <c r="R90" s="28">
        <v>498.26</v>
      </c>
      <c r="S90" s="6">
        <v>0</v>
      </c>
      <c r="T90" s="6"/>
      <c r="U90" s="6">
        <v>76.27</v>
      </c>
      <c r="V90" s="6"/>
      <c r="W90" s="6">
        <v>9.08</v>
      </c>
      <c r="X90" s="6"/>
      <c r="Y90" s="6"/>
      <c r="Z90" s="5">
        <v>541</v>
      </c>
      <c r="AA90" s="5"/>
      <c r="AB90" s="5">
        <v>147</v>
      </c>
      <c r="AC90" s="5"/>
      <c r="AD90" s="5">
        <v>23</v>
      </c>
      <c r="AE90" s="5"/>
      <c r="AF90" s="5">
        <v>3</v>
      </c>
      <c r="AG90" s="5"/>
      <c r="AH90" s="5">
        <v>0</v>
      </c>
      <c r="AJ90" s="1" t="str">
        <f t="shared" si="1"/>
        <v>No</v>
      </c>
    </row>
    <row r="91" spans="1:36">
      <c r="A91" s="3" t="s">
        <v>179</v>
      </c>
      <c r="B91" s="3" t="s">
        <v>180</v>
      </c>
      <c r="C91" s="57" t="s">
        <v>14</v>
      </c>
      <c r="D91" s="174">
        <v>9182</v>
      </c>
      <c r="E91" s="177">
        <v>90182</v>
      </c>
      <c r="F91" s="31" t="s">
        <v>125</v>
      </c>
      <c r="G91" s="31" t="s">
        <v>123</v>
      </c>
      <c r="H91" s="22">
        <v>370583</v>
      </c>
      <c r="I91" s="22">
        <v>34</v>
      </c>
      <c r="J91" s="57" t="s">
        <v>15</v>
      </c>
      <c r="K91" s="57" t="s">
        <v>13</v>
      </c>
      <c r="L91" s="5">
        <v>34</v>
      </c>
      <c r="M91" s="5"/>
      <c r="N91" s="6">
        <v>142.4</v>
      </c>
      <c r="O91" s="6"/>
      <c r="P91" s="6">
        <v>0</v>
      </c>
      <c r="Q91" s="6"/>
      <c r="R91" s="28">
        <v>142.4</v>
      </c>
      <c r="S91" s="6">
        <v>142.4</v>
      </c>
      <c r="T91" s="6"/>
      <c r="U91" s="6">
        <v>0</v>
      </c>
      <c r="V91" s="6"/>
      <c r="W91" s="6">
        <v>0</v>
      </c>
      <c r="X91" s="6"/>
      <c r="Y91" s="6"/>
      <c r="Z91" s="5">
        <v>0</v>
      </c>
      <c r="AA91" s="5"/>
      <c r="AB91" s="5">
        <v>175</v>
      </c>
      <c r="AC91" s="5"/>
      <c r="AD91" s="5">
        <v>0</v>
      </c>
      <c r="AE91" s="5"/>
      <c r="AF91" s="5">
        <v>0</v>
      </c>
      <c r="AG91" s="5"/>
      <c r="AH91" s="5">
        <v>0</v>
      </c>
      <c r="AJ91" s="1" t="str">
        <f t="shared" si="1"/>
        <v>No</v>
      </c>
    </row>
    <row r="92" spans="1:36">
      <c r="A92" s="3" t="s">
        <v>171</v>
      </c>
      <c r="B92" s="3" t="s">
        <v>172</v>
      </c>
      <c r="C92" s="57" t="s">
        <v>30</v>
      </c>
      <c r="D92" s="174">
        <v>1115</v>
      </c>
      <c r="E92" s="177">
        <v>10115</v>
      </c>
      <c r="F92" s="31" t="s">
        <v>125</v>
      </c>
      <c r="G92" s="31" t="s">
        <v>123</v>
      </c>
      <c r="H92" s="22">
        <v>203914</v>
      </c>
      <c r="I92" s="22">
        <v>21</v>
      </c>
      <c r="J92" s="57" t="s">
        <v>15</v>
      </c>
      <c r="K92" s="57" t="s">
        <v>13</v>
      </c>
      <c r="L92" s="5">
        <v>21</v>
      </c>
      <c r="M92" s="5"/>
      <c r="N92" s="6">
        <v>150</v>
      </c>
      <c r="O92" s="6"/>
      <c r="P92" s="6">
        <v>45</v>
      </c>
      <c r="Q92" s="6"/>
      <c r="R92" s="28">
        <v>195</v>
      </c>
      <c r="S92" s="6">
        <v>195</v>
      </c>
      <c r="T92" s="6"/>
      <c r="U92" s="6">
        <v>2.7</v>
      </c>
      <c r="V92" s="6"/>
      <c r="W92" s="6">
        <v>0</v>
      </c>
      <c r="X92" s="6"/>
      <c r="Y92" s="6"/>
      <c r="Z92" s="5">
        <v>0</v>
      </c>
      <c r="AA92" s="5"/>
      <c r="AB92" s="5">
        <v>103</v>
      </c>
      <c r="AC92" s="5"/>
      <c r="AD92" s="5">
        <v>0</v>
      </c>
      <c r="AE92" s="5"/>
      <c r="AF92" s="5">
        <v>0</v>
      </c>
      <c r="AG92" s="5"/>
      <c r="AH92" s="5">
        <v>0</v>
      </c>
      <c r="AJ92" s="1" t="str">
        <f t="shared" si="1"/>
        <v>No</v>
      </c>
    </row>
    <row r="93" spans="1:36">
      <c r="A93" s="3" t="s">
        <v>173</v>
      </c>
      <c r="B93" s="3" t="s">
        <v>174</v>
      </c>
      <c r="C93" s="57" t="s">
        <v>22</v>
      </c>
      <c r="D93" s="174">
        <v>4232</v>
      </c>
      <c r="E93" s="177">
        <v>40232</v>
      </c>
      <c r="F93" s="31" t="s">
        <v>161</v>
      </c>
      <c r="G93" s="31" t="s">
        <v>123</v>
      </c>
      <c r="H93" s="22">
        <v>1510516</v>
      </c>
      <c r="I93" s="22">
        <v>17</v>
      </c>
      <c r="J93" s="57" t="s">
        <v>15</v>
      </c>
      <c r="K93" s="57" t="s">
        <v>13</v>
      </c>
      <c r="L93" s="5">
        <v>17</v>
      </c>
      <c r="M93" s="5"/>
      <c r="N93" s="6">
        <v>39.5</v>
      </c>
      <c r="O93" s="6"/>
      <c r="P93" s="6">
        <v>22.6</v>
      </c>
      <c r="Q93" s="6"/>
      <c r="R93" s="28">
        <v>62.1</v>
      </c>
      <c r="S93" s="6">
        <v>0</v>
      </c>
      <c r="T93" s="6"/>
      <c r="U93" s="6">
        <v>2.9</v>
      </c>
      <c r="V93" s="6"/>
      <c r="W93" s="6">
        <v>0.3</v>
      </c>
      <c r="X93" s="6"/>
      <c r="Y93" s="6"/>
      <c r="Z93" s="5">
        <v>45</v>
      </c>
      <c r="AA93" s="5"/>
      <c r="AB93" s="5">
        <v>94</v>
      </c>
      <c r="AC93" s="5"/>
      <c r="AD93" s="5">
        <v>16</v>
      </c>
      <c r="AE93" s="5"/>
      <c r="AF93" s="5">
        <v>0</v>
      </c>
      <c r="AG93" s="5"/>
      <c r="AH93" s="5">
        <v>0</v>
      </c>
      <c r="AJ93" s="1" t="str">
        <f t="shared" si="1"/>
        <v>No</v>
      </c>
    </row>
    <row r="94" spans="1:36">
      <c r="A94" s="3" t="s">
        <v>226</v>
      </c>
      <c r="B94" s="3" t="s">
        <v>172</v>
      </c>
      <c r="C94" s="57" t="s">
        <v>40</v>
      </c>
      <c r="D94" s="174">
        <v>58</v>
      </c>
      <c r="E94" s="177">
        <v>58</v>
      </c>
      <c r="F94" s="31" t="s">
        <v>122</v>
      </c>
      <c r="G94" s="31" t="s">
        <v>123</v>
      </c>
      <c r="H94" s="22">
        <v>1849898</v>
      </c>
      <c r="I94" s="22">
        <v>16</v>
      </c>
      <c r="J94" s="57" t="s">
        <v>10</v>
      </c>
      <c r="K94" s="57" t="s">
        <v>13</v>
      </c>
      <c r="L94" s="5">
        <v>14</v>
      </c>
      <c r="M94" s="5"/>
      <c r="N94" s="6">
        <v>10.5</v>
      </c>
      <c r="O94" s="6"/>
      <c r="P94" s="6">
        <v>1.8</v>
      </c>
      <c r="Q94" s="6"/>
      <c r="R94" s="28">
        <v>12.3</v>
      </c>
      <c r="S94" s="6">
        <v>1.9</v>
      </c>
      <c r="T94" s="6"/>
      <c r="U94" s="6">
        <v>0.3</v>
      </c>
      <c r="V94" s="6"/>
      <c r="W94" s="6">
        <v>0</v>
      </c>
      <c r="X94" s="6"/>
      <c r="Y94" s="6"/>
      <c r="Z94" s="5">
        <v>23</v>
      </c>
      <c r="AA94" s="5"/>
      <c r="AB94" s="5">
        <v>15</v>
      </c>
      <c r="AC94" s="5"/>
      <c r="AD94" s="5">
        <v>3</v>
      </c>
      <c r="AE94" s="5"/>
      <c r="AF94" s="5">
        <v>6</v>
      </c>
      <c r="AG94" s="5"/>
      <c r="AH94" s="5">
        <v>0</v>
      </c>
      <c r="AJ94" s="1" t="str">
        <f t="shared" si="1"/>
        <v>No</v>
      </c>
    </row>
    <row r="95" spans="1:36">
      <c r="A95" s="3" t="s">
        <v>1004</v>
      </c>
      <c r="B95" s="3" t="s">
        <v>268</v>
      </c>
      <c r="C95" s="57" t="s">
        <v>14</v>
      </c>
      <c r="D95" s="174"/>
      <c r="E95" s="177">
        <v>90299</v>
      </c>
      <c r="F95" s="31" t="s">
        <v>125</v>
      </c>
      <c r="G95" s="31" t="s">
        <v>123</v>
      </c>
      <c r="H95" s="22">
        <v>308231</v>
      </c>
      <c r="I95" s="22">
        <v>11</v>
      </c>
      <c r="J95" s="57" t="s">
        <v>15</v>
      </c>
      <c r="K95" s="57" t="s">
        <v>9</v>
      </c>
      <c r="L95" s="5">
        <v>11</v>
      </c>
      <c r="M95" s="5"/>
      <c r="N95" s="6">
        <v>37.299999999999997</v>
      </c>
      <c r="O95" s="6"/>
      <c r="P95" s="6">
        <v>11.66</v>
      </c>
      <c r="Q95" s="6"/>
      <c r="R95" s="28">
        <v>48.959999999999901</v>
      </c>
      <c r="S95" s="6">
        <v>0</v>
      </c>
      <c r="T95" s="6"/>
      <c r="U95" s="6">
        <v>1.17</v>
      </c>
      <c r="V95" s="6"/>
      <c r="W95" s="6">
        <v>0</v>
      </c>
      <c r="X95" s="6"/>
      <c r="Y95" s="6"/>
      <c r="Z95" s="5">
        <v>43</v>
      </c>
      <c r="AA95" s="5"/>
      <c r="AB95" s="5">
        <v>73</v>
      </c>
      <c r="AC95" s="5"/>
      <c r="AD95" s="5">
        <v>0</v>
      </c>
      <c r="AE95" s="5"/>
      <c r="AF95" s="5">
        <v>0</v>
      </c>
      <c r="AG95" s="5"/>
      <c r="AH95" s="5">
        <v>0</v>
      </c>
      <c r="AJ95" s="1" t="str">
        <f t="shared" si="1"/>
        <v>No</v>
      </c>
    </row>
    <row r="96" spans="1:36">
      <c r="A96" s="3" t="s">
        <v>219</v>
      </c>
      <c r="B96" s="3" t="s">
        <v>220</v>
      </c>
      <c r="C96" s="57" t="s">
        <v>31</v>
      </c>
      <c r="D96" s="174">
        <v>5141</v>
      </c>
      <c r="E96" s="177">
        <v>50141</v>
      </c>
      <c r="F96" s="31" t="s">
        <v>125</v>
      </c>
      <c r="G96" s="31" t="s">
        <v>123</v>
      </c>
      <c r="H96" s="22">
        <v>3734090</v>
      </c>
      <c r="I96" s="22">
        <v>10</v>
      </c>
      <c r="J96" s="57" t="s">
        <v>23</v>
      </c>
      <c r="K96" s="57" t="s">
        <v>9</v>
      </c>
      <c r="L96" s="5">
        <v>10</v>
      </c>
      <c r="M96" s="5"/>
      <c r="N96" s="6">
        <v>2.42</v>
      </c>
      <c r="O96" s="6"/>
      <c r="P96" s="6">
        <v>0.48</v>
      </c>
      <c r="Q96" s="6"/>
      <c r="R96" s="28">
        <v>2.9</v>
      </c>
      <c r="S96" s="6">
        <v>0</v>
      </c>
      <c r="T96" s="6"/>
      <c r="U96" s="6">
        <v>0.27</v>
      </c>
      <c r="V96" s="6"/>
      <c r="W96" s="6">
        <v>0</v>
      </c>
      <c r="X96" s="6"/>
      <c r="Y96" s="6"/>
      <c r="Z96" s="5">
        <v>9</v>
      </c>
      <c r="AA96" s="5"/>
      <c r="AB96" s="5">
        <v>0</v>
      </c>
      <c r="AC96" s="5"/>
      <c r="AD96" s="5">
        <v>0</v>
      </c>
      <c r="AE96" s="5"/>
      <c r="AF96" s="5">
        <v>0</v>
      </c>
      <c r="AG96" s="5"/>
      <c r="AH96" s="5">
        <v>0</v>
      </c>
      <c r="AJ96" s="1" t="str">
        <f t="shared" si="1"/>
        <v>No</v>
      </c>
    </row>
    <row r="97" spans="1:36">
      <c r="A97" s="3" t="s">
        <v>1063</v>
      </c>
      <c r="B97" s="3" t="s">
        <v>187</v>
      </c>
      <c r="C97" s="57" t="s">
        <v>48</v>
      </c>
      <c r="D97" s="174">
        <v>23</v>
      </c>
      <c r="E97" s="177">
        <v>23</v>
      </c>
      <c r="F97" s="31" t="s">
        <v>122</v>
      </c>
      <c r="G97" s="31" t="s">
        <v>123</v>
      </c>
      <c r="H97" s="22">
        <v>3059393</v>
      </c>
      <c r="I97" s="22">
        <v>8</v>
      </c>
      <c r="J97" s="57" t="s">
        <v>23</v>
      </c>
      <c r="K97" s="57" t="s">
        <v>13</v>
      </c>
      <c r="L97" s="5">
        <v>8</v>
      </c>
      <c r="M97" s="5"/>
      <c r="N97" s="6">
        <v>1.3</v>
      </c>
      <c r="O97" s="6"/>
      <c r="P97" s="6">
        <v>0.5</v>
      </c>
      <c r="Q97" s="6"/>
      <c r="R97" s="28">
        <v>1.8</v>
      </c>
      <c r="S97" s="6">
        <v>0</v>
      </c>
      <c r="T97" s="6"/>
      <c r="U97" s="6">
        <v>0</v>
      </c>
      <c r="V97" s="6"/>
      <c r="W97" s="6">
        <v>0</v>
      </c>
      <c r="X97" s="6"/>
      <c r="Y97" s="6"/>
      <c r="Z97" s="5">
        <v>0</v>
      </c>
      <c r="AA97" s="5"/>
      <c r="AB97" s="5">
        <v>0</v>
      </c>
      <c r="AC97" s="5"/>
      <c r="AD97" s="5">
        <v>0</v>
      </c>
      <c r="AE97" s="5"/>
      <c r="AF97" s="5">
        <v>0</v>
      </c>
      <c r="AG97" s="5"/>
      <c r="AH97" s="5">
        <v>0</v>
      </c>
      <c r="AJ97" s="1" t="str">
        <f t="shared" si="1"/>
        <v>No</v>
      </c>
    </row>
    <row r="98" spans="1:36">
      <c r="A98" s="3" t="s">
        <v>1064</v>
      </c>
      <c r="B98" s="3" t="s">
        <v>220</v>
      </c>
      <c r="C98" s="57" t="s">
        <v>31</v>
      </c>
      <c r="D98" s="174">
        <v>5213</v>
      </c>
      <c r="E98" s="177">
        <v>50213</v>
      </c>
      <c r="F98" s="31" t="s">
        <v>214</v>
      </c>
      <c r="G98" s="31" t="s">
        <v>123</v>
      </c>
      <c r="H98" s="22">
        <v>3734090</v>
      </c>
      <c r="I98" s="22">
        <v>5</v>
      </c>
      <c r="J98" s="57" t="s">
        <v>10</v>
      </c>
      <c r="K98" s="57" t="s">
        <v>13</v>
      </c>
      <c r="L98" s="5">
        <v>5</v>
      </c>
      <c r="M98" s="5"/>
      <c r="N98" s="6">
        <v>6.51</v>
      </c>
      <c r="O98" s="6"/>
      <c r="P98" s="6">
        <v>0.28999999999999998</v>
      </c>
      <c r="Q98" s="6"/>
      <c r="R98" s="28">
        <v>6.8</v>
      </c>
      <c r="S98" s="6">
        <v>0</v>
      </c>
      <c r="T98" s="6"/>
      <c r="U98" s="6">
        <v>0.11</v>
      </c>
      <c r="V98" s="6"/>
      <c r="W98" s="6">
        <v>0</v>
      </c>
      <c r="X98" s="6"/>
      <c r="Y98" s="6"/>
      <c r="Z98" s="5">
        <v>0</v>
      </c>
      <c r="AA98" s="5"/>
      <c r="AB98" s="5">
        <v>40</v>
      </c>
      <c r="AC98" s="5"/>
      <c r="AD98" s="5">
        <v>2</v>
      </c>
      <c r="AE98" s="5"/>
      <c r="AF98" s="5">
        <v>0</v>
      </c>
      <c r="AG98" s="5"/>
      <c r="AH98" s="5">
        <v>0</v>
      </c>
      <c r="AJ98" s="1" t="str">
        <f t="shared" si="1"/>
        <v>No</v>
      </c>
    </row>
    <row r="99" spans="1:36">
      <c r="A99" s="2" t="s">
        <v>1065</v>
      </c>
      <c r="B99" s="2" t="s">
        <v>502</v>
      </c>
      <c r="C99" s="30" t="s">
        <v>33</v>
      </c>
      <c r="E99" s="178">
        <v>70271</v>
      </c>
      <c r="F99" s="30" t="s">
        <v>122</v>
      </c>
      <c r="G99" s="30" t="s">
        <v>123</v>
      </c>
      <c r="H99" s="29">
        <v>1519417</v>
      </c>
      <c r="I99" s="29">
        <v>4</v>
      </c>
      <c r="J99" s="30" t="s">
        <v>10</v>
      </c>
      <c r="K99" s="30" t="s">
        <v>13</v>
      </c>
      <c r="L99" s="1">
        <v>4</v>
      </c>
      <c r="N99" s="16">
        <v>3.65</v>
      </c>
      <c r="P99" s="16">
        <v>0.25</v>
      </c>
      <c r="R99" s="187">
        <v>3.9</v>
      </c>
      <c r="S99" s="16">
        <v>0</v>
      </c>
      <c r="U99" s="16">
        <v>0.5</v>
      </c>
      <c r="W99" s="16">
        <v>0</v>
      </c>
      <c r="Z99" s="4">
        <v>1</v>
      </c>
      <c r="AB99" s="4">
        <v>0</v>
      </c>
      <c r="AD99" s="4">
        <v>0</v>
      </c>
      <c r="AF99" s="4">
        <v>0</v>
      </c>
      <c r="AH99" s="4">
        <v>0</v>
      </c>
      <c r="AJ99" s="1" t="str">
        <f t="shared" si="1"/>
        <v>No</v>
      </c>
    </row>
    <row r="100" spans="1:36">
      <c r="A100" s="2" t="s">
        <v>1066</v>
      </c>
      <c r="B100" s="2" t="s">
        <v>148</v>
      </c>
      <c r="C100" s="30" t="s">
        <v>24</v>
      </c>
      <c r="D100" s="175">
        <v>4230</v>
      </c>
      <c r="E100" s="178">
        <v>40230</v>
      </c>
      <c r="F100" s="30" t="s">
        <v>122</v>
      </c>
      <c r="G100" s="30" t="s">
        <v>123</v>
      </c>
      <c r="H100" s="29">
        <v>4515419</v>
      </c>
      <c r="I100" s="29">
        <v>3</v>
      </c>
      <c r="J100" s="30" t="s">
        <v>10</v>
      </c>
      <c r="K100" s="30" t="s">
        <v>9</v>
      </c>
      <c r="L100" s="1">
        <v>3</v>
      </c>
      <c r="N100" s="16">
        <v>2.13</v>
      </c>
      <c r="P100" s="16">
        <v>0.56000000000000005</v>
      </c>
      <c r="R100" s="187">
        <v>2.69</v>
      </c>
      <c r="S100" s="16">
        <v>0</v>
      </c>
      <c r="U100" s="16">
        <v>0.1</v>
      </c>
      <c r="W100" s="16">
        <v>0</v>
      </c>
      <c r="Z100" s="4">
        <v>8</v>
      </c>
      <c r="AB100" s="4">
        <v>33</v>
      </c>
      <c r="AD100" s="4">
        <v>0</v>
      </c>
      <c r="AF100" s="4">
        <v>0</v>
      </c>
      <c r="AH100" s="4">
        <v>0</v>
      </c>
      <c r="AJ100" s="1" t="str">
        <f t="shared" si="1"/>
        <v>No</v>
      </c>
    </row>
    <row r="101" spans="1:36">
      <c r="A101" s="2" t="s">
        <v>1005</v>
      </c>
      <c r="B101" s="2" t="s">
        <v>544</v>
      </c>
      <c r="C101" s="30" t="s">
        <v>49</v>
      </c>
      <c r="E101" s="178">
        <v>55312</v>
      </c>
      <c r="F101" s="30" t="s">
        <v>122</v>
      </c>
      <c r="G101" s="30" t="s">
        <v>123</v>
      </c>
      <c r="H101" s="29">
        <v>1376476</v>
      </c>
      <c r="I101" s="29">
        <v>3</v>
      </c>
      <c r="J101" s="30" t="s">
        <v>10</v>
      </c>
      <c r="K101" s="30" t="s">
        <v>13</v>
      </c>
      <c r="L101" s="1">
        <v>3</v>
      </c>
      <c r="N101" s="16">
        <v>3.4</v>
      </c>
      <c r="P101" s="16">
        <v>0.5</v>
      </c>
      <c r="R101" s="187">
        <v>3.9</v>
      </c>
      <c r="S101" s="16">
        <v>0</v>
      </c>
      <c r="U101" s="16">
        <v>0.24</v>
      </c>
      <c r="W101" s="16">
        <v>0</v>
      </c>
      <c r="Z101" s="4">
        <v>11</v>
      </c>
      <c r="AB101" s="4">
        <v>48</v>
      </c>
      <c r="AD101" s="4">
        <v>0</v>
      </c>
      <c r="AF101" s="4">
        <v>0</v>
      </c>
      <c r="AH101" s="4">
        <v>0</v>
      </c>
      <c r="AJ101" s="1" t="str">
        <f t="shared" si="1"/>
        <v>No</v>
      </c>
    </row>
    <row r="102" spans="1:36">
      <c r="A102" s="2" t="s">
        <v>213</v>
      </c>
      <c r="B102" s="2" t="s">
        <v>191</v>
      </c>
      <c r="C102" s="30" t="s">
        <v>45</v>
      </c>
      <c r="D102" s="175">
        <v>6133</v>
      </c>
      <c r="E102" s="178">
        <v>60133</v>
      </c>
      <c r="F102" s="30" t="s">
        <v>214</v>
      </c>
      <c r="G102" s="30" t="s">
        <v>123</v>
      </c>
      <c r="H102" s="29">
        <v>5121892</v>
      </c>
      <c r="I102" s="29">
        <v>3</v>
      </c>
      <c r="J102" s="30" t="s">
        <v>10</v>
      </c>
      <c r="K102" s="30" t="s">
        <v>9</v>
      </c>
      <c r="L102" s="1">
        <v>3</v>
      </c>
      <c r="N102" s="16">
        <v>4.03</v>
      </c>
      <c r="P102" s="16">
        <v>0.5</v>
      </c>
      <c r="R102" s="187">
        <v>4.53</v>
      </c>
      <c r="S102" s="16">
        <v>0</v>
      </c>
      <c r="U102" s="16">
        <v>0.37</v>
      </c>
      <c r="W102" s="16">
        <v>0</v>
      </c>
      <c r="Z102" s="4">
        <v>1</v>
      </c>
      <c r="AB102" s="4">
        <v>55</v>
      </c>
      <c r="AD102" s="4">
        <v>6</v>
      </c>
      <c r="AF102" s="4">
        <v>0</v>
      </c>
      <c r="AH102" s="4">
        <v>0</v>
      </c>
      <c r="AJ102" s="1" t="str">
        <f t="shared" si="1"/>
        <v>No</v>
      </c>
    </row>
    <row r="103" spans="1:36">
      <c r="A103" s="2" t="s">
        <v>1067</v>
      </c>
      <c r="B103" s="2" t="s">
        <v>196</v>
      </c>
      <c r="C103" s="30" t="s">
        <v>33</v>
      </c>
      <c r="D103" s="175">
        <v>7057</v>
      </c>
      <c r="E103" s="178">
        <v>70057</v>
      </c>
      <c r="F103" s="30" t="s">
        <v>125</v>
      </c>
      <c r="G103" s="30" t="s">
        <v>1068</v>
      </c>
      <c r="H103" s="29">
        <v>2150706</v>
      </c>
      <c r="I103" s="29">
        <v>0</v>
      </c>
      <c r="J103" s="30" t="s">
        <v>10</v>
      </c>
      <c r="K103" s="30" t="s">
        <v>13</v>
      </c>
      <c r="L103" s="1">
        <v>0</v>
      </c>
      <c r="N103" s="16">
        <v>2.75</v>
      </c>
      <c r="P103" s="16">
        <v>0.2</v>
      </c>
      <c r="R103" s="187">
        <v>2.95</v>
      </c>
      <c r="S103" s="16">
        <v>0</v>
      </c>
      <c r="U103" s="16">
        <v>0.15</v>
      </c>
      <c r="W103" s="16">
        <v>0.4</v>
      </c>
      <c r="Z103" s="4">
        <v>8</v>
      </c>
      <c r="AB103" s="4">
        <v>0</v>
      </c>
      <c r="AD103" s="4">
        <v>0</v>
      </c>
      <c r="AF103" s="4">
        <v>0</v>
      </c>
      <c r="AH103" s="4">
        <v>0</v>
      </c>
    </row>
  </sheetData>
  <autoFilter ref="A1:AJ102" xr:uid="{00000000-0009-0000-0000-000002000000}"/>
  <conditionalFormatting sqref="A103:XFD1048576 A1:AI102 AK1:XFD102">
    <cfRule type="expression" dxfId="114" priority="3">
      <formula>MOD(ROW(),2)=0</formula>
    </cfRule>
  </conditionalFormatting>
  <conditionalFormatting sqref="AJ1">
    <cfRule type="expression" dxfId="113" priority="2">
      <formula>MOD(ROW(),2)=0</formula>
    </cfRule>
  </conditionalFormatting>
  <conditionalFormatting sqref="AJ2:AJ102">
    <cfRule type="expression" dxfId="112" priority="1">
      <formula>MOD(ROW(),2)=0</formula>
    </cfRule>
  </conditionalFormatting>
  <pageMargins left="0" right="0" top="0" bottom="0" header="0" footer="0"/>
  <pageSetup paperSize="9" firstPageNumber="0" fitToWidth="0" fitToHeight="0"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60" r:id="rId3" name="Drop Down 36">
              <controlPr defaultSize="0" autoLine="0" autoPict="0" macro="[0]!ThisWorkbook.DropDown36_Change" altText="This drop-down menu shows or hides columns indicating the presence of &quot;questionable&quot; data.">
                <anchor moveWithCells="1">
                  <from>
                    <xdr:col>38</xdr:col>
                    <xdr:colOff>161925</xdr:colOff>
                    <xdr:row>0</xdr:row>
                    <xdr:rowOff>314325</xdr:rowOff>
                  </from>
                  <to>
                    <xdr:col>41</xdr:col>
                    <xdr:colOff>9525</xdr:colOff>
                    <xdr:row>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582"/>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3.85546875" style="13" customWidth="1"/>
    <col min="2" max="2" width="15.42578125" style="13" customWidth="1"/>
    <col min="3" max="3" width="7.28515625" style="112" customWidth="1"/>
    <col min="4" max="4" width="8.7109375" style="169" customWidth="1"/>
    <col min="5" max="5" width="8.7109375" style="172" customWidth="1"/>
    <col min="6" max="6" width="19.7109375" style="37" customWidth="1"/>
    <col min="7" max="7" width="14.5703125" style="37" customWidth="1"/>
    <col min="8" max="8" width="12.85546875" style="15" customWidth="1"/>
    <col min="9" max="9" width="9.140625" style="15" customWidth="1"/>
    <col min="10" max="11" width="9.140625" style="14" customWidth="1"/>
    <col min="12" max="12" width="9.140625" style="15" customWidth="1"/>
    <col min="13" max="13" width="10.140625" style="15" bestFit="1" customWidth="1"/>
    <col min="14" max="14" width="10.5703125" style="9" bestFit="1" customWidth="1"/>
    <col min="15" max="15" width="12.140625" style="9" hidden="1" customWidth="1"/>
    <col min="16" max="16" width="10.5703125" style="9" bestFit="1" customWidth="1"/>
    <col min="17" max="17" width="11.42578125" style="9" hidden="1" customWidth="1"/>
    <col min="18" max="18" width="14.140625" style="9" bestFit="1" customWidth="1"/>
    <col min="19" max="19" width="12.5703125" style="9" hidden="1" customWidth="1"/>
    <col min="20" max="20" width="10.42578125" style="35" bestFit="1" customWidth="1"/>
    <col min="21" max="21" width="12.140625" style="9" hidden="1" customWidth="1"/>
    <col min="22" max="22" width="13" style="9" hidden="1" customWidth="1"/>
    <col min="23" max="25" width="9.140625" style="9"/>
    <col min="26" max="26" width="9.140625" style="9" hidden="1" customWidth="1"/>
    <col min="27" max="27" width="9.140625" style="9" customWidth="1"/>
    <col min="28" max="16384" width="9.140625" style="9"/>
  </cols>
  <sheetData>
    <row r="1" spans="1:26" s="55" customFormat="1" ht="56.25">
      <c r="A1" s="53" t="s">
        <v>716</v>
      </c>
      <c r="B1" s="53" t="s">
        <v>52</v>
      </c>
      <c r="C1" s="110" t="s">
        <v>0</v>
      </c>
      <c r="D1" s="167" t="s">
        <v>904</v>
      </c>
      <c r="E1" s="170" t="s">
        <v>905</v>
      </c>
      <c r="F1" s="33" t="s">
        <v>723</v>
      </c>
      <c r="G1" s="33" t="s">
        <v>68</v>
      </c>
      <c r="H1" s="54" t="s">
        <v>70</v>
      </c>
      <c r="I1" s="54" t="s">
        <v>920</v>
      </c>
      <c r="J1" s="33" t="s">
        <v>1</v>
      </c>
      <c r="K1" s="33" t="s">
        <v>937</v>
      </c>
      <c r="L1" s="33" t="s">
        <v>938</v>
      </c>
      <c r="M1" s="33" t="s">
        <v>932</v>
      </c>
      <c r="N1" s="33" t="s">
        <v>936</v>
      </c>
      <c r="O1" s="33" t="s">
        <v>953</v>
      </c>
      <c r="P1" s="33" t="s">
        <v>933</v>
      </c>
      <c r="Q1" s="33" t="s">
        <v>939</v>
      </c>
      <c r="R1" s="33" t="s">
        <v>1030</v>
      </c>
      <c r="S1" s="33" t="s">
        <v>940</v>
      </c>
      <c r="T1" s="33" t="s">
        <v>5</v>
      </c>
      <c r="U1" s="33" t="s">
        <v>801</v>
      </c>
      <c r="V1" s="33" t="s">
        <v>800</v>
      </c>
      <c r="Z1" s="55">
        <f>IF(Z4=1,1,0)</f>
        <v>1</v>
      </c>
    </row>
    <row r="2" spans="1:26">
      <c r="A2" s="10" t="s">
        <v>140</v>
      </c>
      <c r="B2" s="10" t="s">
        <v>129</v>
      </c>
      <c r="C2" s="111" t="s">
        <v>38</v>
      </c>
      <c r="D2" s="168">
        <v>2008</v>
      </c>
      <c r="E2" s="171">
        <v>20008</v>
      </c>
      <c r="F2" s="36" t="s">
        <v>130</v>
      </c>
      <c r="G2" s="36" t="s">
        <v>123</v>
      </c>
      <c r="H2" s="11">
        <v>18351295</v>
      </c>
      <c r="I2" s="11">
        <v>10856</v>
      </c>
      <c r="J2" s="10" t="s">
        <v>75</v>
      </c>
      <c r="K2" s="10" t="s">
        <v>9</v>
      </c>
      <c r="L2" s="11">
        <v>3256</v>
      </c>
      <c r="M2" s="11"/>
      <c r="N2" s="12">
        <v>31.5</v>
      </c>
      <c r="O2" s="12"/>
      <c r="P2" s="12">
        <v>0</v>
      </c>
      <c r="Q2" s="12"/>
      <c r="R2" s="12">
        <v>64.3</v>
      </c>
      <c r="S2" s="12"/>
      <c r="T2" s="34">
        <v>95.8</v>
      </c>
      <c r="U2" s="12"/>
      <c r="V2" s="1" t="str">
        <f>IF(O2&amp;Q2&amp;S2&amp;U2&lt;&gt;"","Yes","No")</f>
        <v>No</v>
      </c>
      <c r="Z2" s="9" t="s">
        <v>877</v>
      </c>
    </row>
    <row r="3" spans="1:26">
      <c r="A3" s="10" t="s">
        <v>140</v>
      </c>
      <c r="B3" s="10" t="s">
        <v>129</v>
      </c>
      <c r="C3" s="111" t="s">
        <v>38</v>
      </c>
      <c r="D3" s="168">
        <v>2008</v>
      </c>
      <c r="E3" s="171">
        <v>20008</v>
      </c>
      <c r="F3" s="36" t="s">
        <v>130</v>
      </c>
      <c r="G3" s="36" t="s">
        <v>123</v>
      </c>
      <c r="H3" s="11">
        <v>18351295</v>
      </c>
      <c r="I3" s="11">
        <v>10856</v>
      </c>
      <c r="J3" s="10" t="s">
        <v>77</v>
      </c>
      <c r="K3" s="10" t="s">
        <v>9</v>
      </c>
      <c r="L3" s="11">
        <v>488</v>
      </c>
      <c r="M3" s="11"/>
      <c r="N3" s="12">
        <v>8.3000000000000007</v>
      </c>
      <c r="O3" s="12"/>
      <c r="P3" s="12">
        <v>11.3</v>
      </c>
      <c r="Q3" s="12"/>
      <c r="R3" s="12">
        <v>28.1</v>
      </c>
      <c r="S3" s="12"/>
      <c r="T3" s="34">
        <v>47.7</v>
      </c>
      <c r="U3" s="12"/>
      <c r="V3" s="1" t="str">
        <f t="shared" ref="V3:V66" si="0">IF(O3&amp;Q3&amp;S3&amp;U3&lt;&gt;"","Yes","No")</f>
        <v>No</v>
      </c>
      <c r="Z3" s="9" t="s">
        <v>878</v>
      </c>
    </row>
    <row r="4" spans="1:26">
      <c r="A4" s="10" t="s">
        <v>140</v>
      </c>
      <c r="B4" s="10" t="s">
        <v>129</v>
      </c>
      <c r="C4" s="111" t="s">
        <v>38</v>
      </c>
      <c r="D4" s="168">
        <v>2008</v>
      </c>
      <c r="E4" s="171">
        <v>20008</v>
      </c>
      <c r="F4" s="36" t="s">
        <v>130</v>
      </c>
      <c r="G4" s="36" t="s">
        <v>123</v>
      </c>
      <c r="H4" s="11">
        <v>18351295</v>
      </c>
      <c r="I4" s="11">
        <v>10856</v>
      </c>
      <c r="J4" s="10" t="s">
        <v>79</v>
      </c>
      <c r="K4" s="10" t="s">
        <v>9</v>
      </c>
      <c r="L4" s="11">
        <v>146</v>
      </c>
      <c r="M4" s="11"/>
      <c r="N4" s="12">
        <v>64.599999999999994</v>
      </c>
      <c r="O4" s="12"/>
      <c r="P4" s="12">
        <v>0</v>
      </c>
      <c r="Q4" s="12"/>
      <c r="R4" s="12">
        <v>0</v>
      </c>
      <c r="S4" s="12"/>
      <c r="T4" s="34">
        <v>64.599999999999994</v>
      </c>
      <c r="U4" s="12"/>
      <c r="V4" s="1" t="str">
        <f t="shared" si="0"/>
        <v>No</v>
      </c>
      <c r="Z4" s="9">
        <v>1</v>
      </c>
    </row>
    <row r="5" spans="1:26">
      <c r="A5" s="10" t="s">
        <v>135</v>
      </c>
      <c r="B5" s="10" t="s">
        <v>136</v>
      </c>
      <c r="C5" s="111" t="s">
        <v>35</v>
      </c>
      <c r="D5" s="168">
        <v>2080</v>
      </c>
      <c r="E5" s="171">
        <v>20080</v>
      </c>
      <c r="F5" s="36" t="s">
        <v>137</v>
      </c>
      <c r="G5" s="36" t="s">
        <v>123</v>
      </c>
      <c r="H5" s="11">
        <v>18351295</v>
      </c>
      <c r="I5" s="11">
        <v>3873</v>
      </c>
      <c r="J5" s="10" t="s">
        <v>75</v>
      </c>
      <c r="K5" s="10" t="s">
        <v>9</v>
      </c>
      <c r="L5" s="11">
        <v>1854</v>
      </c>
      <c r="M5" s="11"/>
      <c r="N5" s="12">
        <v>0.5</v>
      </c>
      <c r="O5" s="12"/>
      <c r="P5" s="12">
        <v>0</v>
      </c>
      <c r="Q5" s="12"/>
      <c r="R5" s="12">
        <v>35.799999999999997</v>
      </c>
      <c r="S5" s="12"/>
      <c r="T5" s="34">
        <v>36.299999999999997</v>
      </c>
      <c r="U5" s="12"/>
      <c r="V5" s="1" t="str">
        <f t="shared" si="0"/>
        <v>No</v>
      </c>
    </row>
    <row r="6" spans="1:26">
      <c r="A6" s="10" t="s">
        <v>135</v>
      </c>
      <c r="B6" s="10" t="s">
        <v>136</v>
      </c>
      <c r="C6" s="111" t="s">
        <v>35</v>
      </c>
      <c r="D6" s="168">
        <v>2080</v>
      </c>
      <c r="E6" s="171">
        <v>20080</v>
      </c>
      <c r="F6" s="36" t="s">
        <v>137</v>
      </c>
      <c r="G6" s="36" t="s">
        <v>123</v>
      </c>
      <c r="H6" s="11">
        <v>18351295</v>
      </c>
      <c r="I6" s="11">
        <v>3873</v>
      </c>
      <c r="J6" s="10" t="s">
        <v>75</v>
      </c>
      <c r="K6" s="10" t="s">
        <v>13</v>
      </c>
      <c r="L6" s="11">
        <v>178</v>
      </c>
      <c r="M6" s="11"/>
      <c r="N6" s="12">
        <v>0</v>
      </c>
      <c r="O6" s="12"/>
      <c r="P6" s="12">
        <v>0</v>
      </c>
      <c r="Q6" s="12"/>
      <c r="R6" s="12">
        <v>0</v>
      </c>
      <c r="S6" s="12"/>
      <c r="T6" s="34">
        <v>0</v>
      </c>
      <c r="U6" s="12"/>
      <c r="V6" s="1" t="str">
        <f t="shared" si="0"/>
        <v>No</v>
      </c>
    </row>
    <row r="7" spans="1:26">
      <c r="A7" s="10" t="s">
        <v>1046</v>
      </c>
      <c r="B7" s="10" t="s">
        <v>156</v>
      </c>
      <c r="C7" s="111" t="s">
        <v>14</v>
      </c>
      <c r="D7" s="168">
        <v>9154</v>
      </c>
      <c r="E7" s="171">
        <v>90154</v>
      </c>
      <c r="F7" s="36" t="s">
        <v>125</v>
      </c>
      <c r="G7" s="36" t="s">
        <v>123</v>
      </c>
      <c r="H7" s="11">
        <v>12150996</v>
      </c>
      <c r="I7" s="11">
        <v>3458</v>
      </c>
      <c r="J7" s="10" t="s">
        <v>75</v>
      </c>
      <c r="K7" s="10" t="s">
        <v>9</v>
      </c>
      <c r="L7" s="11">
        <v>1750</v>
      </c>
      <c r="M7" s="11"/>
      <c r="N7" s="12">
        <v>3.1</v>
      </c>
      <c r="O7" s="12"/>
      <c r="P7" s="12">
        <v>64.3</v>
      </c>
      <c r="Q7" s="12"/>
      <c r="R7" s="12">
        <v>13.5</v>
      </c>
      <c r="S7" s="12"/>
      <c r="T7" s="34">
        <v>80.899999999999906</v>
      </c>
      <c r="U7" s="12"/>
      <c r="V7" s="1" t="str">
        <f t="shared" si="0"/>
        <v>No</v>
      </c>
    </row>
    <row r="8" spans="1:26">
      <c r="A8" s="10" t="s">
        <v>1046</v>
      </c>
      <c r="B8" s="10" t="s">
        <v>156</v>
      </c>
      <c r="C8" s="111" t="s">
        <v>14</v>
      </c>
      <c r="D8" s="168">
        <v>9154</v>
      </c>
      <c r="E8" s="171">
        <v>90154</v>
      </c>
      <c r="F8" s="36" t="s">
        <v>125</v>
      </c>
      <c r="G8" s="36" t="s">
        <v>123</v>
      </c>
      <c r="H8" s="11">
        <v>12150996</v>
      </c>
      <c r="I8" s="11">
        <v>3458</v>
      </c>
      <c r="J8" s="10" t="s">
        <v>75</v>
      </c>
      <c r="K8" s="10" t="s">
        <v>13</v>
      </c>
      <c r="L8" s="11">
        <v>135</v>
      </c>
      <c r="M8" s="11"/>
      <c r="N8" s="12">
        <v>2.9</v>
      </c>
      <c r="O8" s="12"/>
      <c r="P8" s="12">
        <v>61.5</v>
      </c>
      <c r="Q8" s="12"/>
      <c r="R8" s="12">
        <v>0</v>
      </c>
      <c r="S8" s="12"/>
      <c r="T8" s="34">
        <v>64.400000000000006</v>
      </c>
      <c r="U8" s="12"/>
      <c r="V8" s="1" t="str">
        <f t="shared" si="0"/>
        <v>No</v>
      </c>
    </row>
    <row r="9" spans="1:26">
      <c r="A9" s="10" t="s">
        <v>1046</v>
      </c>
      <c r="B9" s="10" t="s">
        <v>156</v>
      </c>
      <c r="C9" s="111" t="s">
        <v>14</v>
      </c>
      <c r="D9" s="168">
        <v>9154</v>
      </c>
      <c r="E9" s="171">
        <v>90154</v>
      </c>
      <c r="F9" s="36" t="s">
        <v>125</v>
      </c>
      <c r="G9" s="36" t="s">
        <v>123</v>
      </c>
      <c r="H9" s="11">
        <v>12150996</v>
      </c>
      <c r="I9" s="11">
        <v>3458</v>
      </c>
      <c r="J9" s="10" t="s">
        <v>79</v>
      </c>
      <c r="K9" s="10" t="s">
        <v>9</v>
      </c>
      <c r="L9" s="11">
        <v>31</v>
      </c>
      <c r="M9" s="11"/>
      <c r="N9" s="12">
        <v>34.5</v>
      </c>
      <c r="O9" s="12"/>
      <c r="P9" s="12">
        <v>0</v>
      </c>
      <c r="Q9" s="12"/>
      <c r="R9" s="12">
        <v>0</v>
      </c>
      <c r="S9" s="12"/>
      <c r="T9" s="34">
        <v>34.5</v>
      </c>
      <c r="U9" s="12"/>
      <c r="V9" s="1" t="str">
        <f t="shared" si="0"/>
        <v>No</v>
      </c>
    </row>
    <row r="10" spans="1:26">
      <c r="A10" s="10" t="s">
        <v>1047</v>
      </c>
      <c r="B10" s="10" t="s">
        <v>187</v>
      </c>
      <c r="C10" s="111" t="s">
        <v>48</v>
      </c>
      <c r="D10" s="168">
        <v>1</v>
      </c>
      <c r="E10" s="171">
        <v>1</v>
      </c>
      <c r="F10" s="36" t="s">
        <v>122</v>
      </c>
      <c r="G10" s="36" t="s">
        <v>123</v>
      </c>
      <c r="H10" s="11">
        <v>3059393</v>
      </c>
      <c r="I10" s="11">
        <v>3150</v>
      </c>
      <c r="J10" s="10" t="s">
        <v>75</v>
      </c>
      <c r="K10" s="10" t="s">
        <v>9</v>
      </c>
      <c r="L10" s="11">
        <v>986</v>
      </c>
      <c r="M10" s="11"/>
      <c r="N10" s="12">
        <v>17.899999999999999</v>
      </c>
      <c r="O10" s="12"/>
      <c r="P10" s="12">
        <v>192.9</v>
      </c>
      <c r="Q10" s="12"/>
      <c r="R10" s="12">
        <v>78.7</v>
      </c>
      <c r="S10" s="12"/>
      <c r="T10" s="34">
        <v>289.5</v>
      </c>
      <c r="U10" s="12"/>
      <c r="V10" s="1" t="str">
        <f t="shared" si="0"/>
        <v>No</v>
      </c>
    </row>
    <row r="11" spans="1:26">
      <c r="A11" s="10" t="s">
        <v>1047</v>
      </c>
      <c r="B11" s="10" t="s">
        <v>187</v>
      </c>
      <c r="C11" s="111" t="s">
        <v>48</v>
      </c>
      <c r="D11" s="168">
        <v>1</v>
      </c>
      <c r="E11" s="171">
        <v>1</v>
      </c>
      <c r="F11" s="36" t="s">
        <v>122</v>
      </c>
      <c r="G11" s="36" t="s">
        <v>123</v>
      </c>
      <c r="H11" s="11">
        <v>3059393</v>
      </c>
      <c r="I11" s="11">
        <v>3150</v>
      </c>
      <c r="J11" s="10" t="s">
        <v>81</v>
      </c>
      <c r="K11" s="10" t="s">
        <v>9</v>
      </c>
      <c r="L11" s="11">
        <v>140</v>
      </c>
      <c r="M11" s="11"/>
      <c r="N11" s="12">
        <v>116.9</v>
      </c>
      <c r="O11" s="12"/>
      <c r="P11" s="12">
        <v>0</v>
      </c>
      <c r="Q11" s="12"/>
      <c r="R11" s="12">
        <v>0</v>
      </c>
      <c r="S11" s="12"/>
      <c r="T11" s="34">
        <v>116.9</v>
      </c>
      <c r="U11" s="12"/>
      <c r="V11" s="1" t="str">
        <f t="shared" si="0"/>
        <v>No</v>
      </c>
    </row>
    <row r="12" spans="1:26">
      <c r="A12" s="10" t="s">
        <v>1047</v>
      </c>
      <c r="B12" s="10" t="s">
        <v>187</v>
      </c>
      <c r="C12" s="111" t="s">
        <v>48</v>
      </c>
      <c r="D12" s="168">
        <v>1</v>
      </c>
      <c r="E12" s="171">
        <v>1</v>
      </c>
      <c r="F12" s="36" t="s">
        <v>122</v>
      </c>
      <c r="G12" s="36" t="s">
        <v>123</v>
      </c>
      <c r="H12" s="11">
        <v>3059393</v>
      </c>
      <c r="I12" s="11">
        <v>3150</v>
      </c>
      <c r="J12" s="10" t="s">
        <v>75</v>
      </c>
      <c r="K12" s="10" t="s">
        <v>13</v>
      </c>
      <c r="L12" s="11">
        <v>29</v>
      </c>
      <c r="M12" s="11"/>
      <c r="N12" s="12">
        <v>0</v>
      </c>
      <c r="O12" s="12"/>
      <c r="P12" s="12">
        <v>0</v>
      </c>
      <c r="Q12" s="12"/>
      <c r="R12" s="12">
        <v>0</v>
      </c>
      <c r="S12" s="12"/>
      <c r="T12" s="34">
        <v>0</v>
      </c>
      <c r="U12" s="12"/>
      <c r="V12" s="1" t="str">
        <f t="shared" si="0"/>
        <v>No</v>
      </c>
    </row>
    <row r="13" spans="1:26">
      <c r="A13" s="10" t="s">
        <v>151</v>
      </c>
      <c r="B13" s="10" t="s">
        <v>152</v>
      </c>
      <c r="C13" s="111" t="s">
        <v>21</v>
      </c>
      <c r="D13" s="168">
        <v>3030</v>
      </c>
      <c r="E13" s="171">
        <v>30030</v>
      </c>
      <c r="F13" s="36" t="s">
        <v>125</v>
      </c>
      <c r="G13" s="36" t="s">
        <v>123</v>
      </c>
      <c r="H13" s="11">
        <v>4586770</v>
      </c>
      <c r="I13" s="11">
        <v>3139</v>
      </c>
      <c r="J13" s="10" t="s">
        <v>75</v>
      </c>
      <c r="K13" s="10" t="s">
        <v>9</v>
      </c>
      <c r="L13" s="11">
        <v>1278</v>
      </c>
      <c r="M13" s="11"/>
      <c r="N13" s="12">
        <v>2.6</v>
      </c>
      <c r="O13" s="12"/>
      <c r="P13" s="12">
        <v>10.4</v>
      </c>
      <c r="Q13" s="12"/>
      <c r="R13" s="12">
        <v>62.7</v>
      </c>
      <c r="S13" s="12"/>
      <c r="T13" s="34">
        <v>75.7</v>
      </c>
      <c r="U13" s="12"/>
      <c r="V13" s="1" t="str">
        <f t="shared" si="0"/>
        <v>No</v>
      </c>
    </row>
    <row r="14" spans="1:26">
      <c r="A14" s="10" t="s">
        <v>145</v>
      </c>
      <c r="B14" s="10" t="s">
        <v>124</v>
      </c>
      <c r="C14" s="111" t="s">
        <v>25</v>
      </c>
      <c r="D14" s="168">
        <v>5066</v>
      </c>
      <c r="E14" s="171">
        <v>50066</v>
      </c>
      <c r="F14" s="36" t="s">
        <v>125</v>
      </c>
      <c r="G14" s="36" t="s">
        <v>123</v>
      </c>
      <c r="H14" s="11">
        <v>8608208</v>
      </c>
      <c r="I14" s="11">
        <v>2711</v>
      </c>
      <c r="J14" s="10" t="s">
        <v>75</v>
      </c>
      <c r="K14" s="10" t="s">
        <v>9</v>
      </c>
      <c r="L14" s="11">
        <v>1569</v>
      </c>
      <c r="M14" s="11"/>
      <c r="N14" s="12">
        <v>4.0999999999999996</v>
      </c>
      <c r="O14" s="12"/>
      <c r="P14" s="12">
        <v>0</v>
      </c>
      <c r="Q14" s="12"/>
      <c r="R14" s="12">
        <v>0</v>
      </c>
      <c r="S14" s="12"/>
      <c r="T14" s="34">
        <v>4.0999999999999996</v>
      </c>
      <c r="U14" s="12"/>
      <c r="V14" s="1" t="str">
        <f t="shared" si="0"/>
        <v>No</v>
      </c>
    </row>
    <row r="15" spans="1:26">
      <c r="A15" s="10" t="s">
        <v>1044</v>
      </c>
      <c r="B15" s="10" t="s">
        <v>199</v>
      </c>
      <c r="C15" s="111" t="s">
        <v>45</v>
      </c>
      <c r="D15" s="168">
        <v>6008</v>
      </c>
      <c r="E15" s="171">
        <v>60008</v>
      </c>
      <c r="F15" s="36" t="s">
        <v>125</v>
      </c>
      <c r="G15" s="36" t="s">
        <v>123</v>
      </c>
      <c r="H15" s="11">
        <v>4944332</v>
      </c>
      <c r="I15" s="11">
        <v>2659</v>
      </c>
      <c r="J15" s="10" t="s">
        <v>75</v>
      </c>
      <c r="K15" s="10" t="s">
        <v>9</v>
      </c>
      <c r="L15" s="11">
        <v>598</v>
      </c>
      <c r="M15" s="11"/>
      <c r="N15" s="12">
        <v>0</v>
      </c>
      <c r="O15" s="12"/>
      <c r="P15" s="12">
        <v>6.8</v>
      </c>
      <c r="Q15" s="12"/>
      <c r="R15" s="12">
        <v>20.3</v>
      </c>
      <c r="S15" s="12"/>
      <c r="T15" s="34">
        <v>27.1</v>
      </c>
      <c r="U15" s="12"/>
      <c r="V15" s="1" t="str">
        <f t="shared" si="0"/>
        <v>No</v>
      </c>
    </row>
    <row r="16" spans="1:26">
      <c r="A16" s="10" t="s">
        <v>1044</v>
      </c>
      <c r="B16" s="10" t="s">
        <v>199</v>
      </c>
      <c r="C16" s="111" t="s">
        <v>45</v>
      </c>
      <c r="D16" s="168">
        <v>6008</v>
      </c>
      <c r="E16" s="171">
        <v>60008</v>
      </c>
      <c r="F16" s="36" t="s">
        <v>125</v>
      </c>
      <c r="G16" s="36" t="s">
        <v>123</v>
      </c>
      <c r="H16" s="11">
        <v>4944332</v>
      </c>
      <c r="I16" s="11">
        <v>2659</v>
      </c>
      <c r="J16" s="10" t="s">
        <v>77</v>
      </c>
      <c r="K16" s="10" t="s">
        <v>9</v>
      </c>
      <c r="L16" s="11">
        <v>248</v>
      </c>
      <c r="M16" s="11"/>
      <c r="N16" s="12">
        <v>0</v>
      </c>
      <c r="O16" s="12"/>
      <c r="P16" s="12">
        <v>17.8</v>
      </c>
      <c r="Q16" s="12"/>
      <c r="R16" s="12">
        <v>16</v>
      </c>
      <c r="S16" s="12"/>
      <c r="T16" s="34">
        <v>33.799999999999997</v>
      </c>
      <c r="U16" s="12"/>
      <c r="V16" s="1" t="str">
        <f t="shared" si="0"/>
        <v>No</v>
      </c>
    </row>
    <row r="17" spans="1:22">
      <c r="A17" s="10" t="s">
        <v>1044</v>
      </c>
      <c r="B17" s="10" t="s">
        <v>199</v>
      </c>
      <c r="C17" s="111" t="s">
        <v>45</v>
      </c>
      <c r="D17" s="168">
        <v>6008</v>
      </c>
      <c r="E17" s="171">
        <v>60008</v>
      </c>
      <c r="F17" s="36" t="s">
        <v>125</v>
      </c>
      <c r="G17" s="36" t="s">
        <v>123</v>
      </c>
      <c r="H17" s="11">
        <v>4944332</v>
      </c>
      <c r="I17" s="11">
        <v>2659</v>
      </c>
      <c r="J17" s="10" t="s">
        <v>75</v>
      </c>
      <c r="K17" s="10" t="s">
        <v>13</v>
      </c>
      <c r="L17" s="11">
        <v>101</v>
      </c>
      <c r="M17" s="11"/>
      <c r="N17" s="12">
        <v>0</v>
      </c>
      <c r="O17" s="12"/>
      <c r="P17" s="12">
        <v>0</v>
      </c>
      <c r="Q17" s="12"/>
      <c r="R17" s="12">
        <v>8.8000000000000007</v>
      </c>
      <c r="S17" s="12"/>
      <c r="T17" s="34">
        <v>8.8000000000000007</v>
      </c>
      <c r="U17" s="12"/>
      <c r="V17" s="1" t="str">
        <f t="shared" si="0"/>
        <v>No</v>
      </c>
    </row>
    <row r="18" spans="1:22">
      <c r="A18" s="10" t="s">
        <v>1044</v>
      </c>
      <c r="B18" s="10" t="s">
        <v>199</v>
      </c>
      <c r="C18" s="111" t="s">
        <v>45</v>
      </c>
      <c r="D18" s="168">
        <v>6008</v>
      </c>
      <c r="E18" s="171">
        <v>60008</v>
      </c>
      <c r="F18" s="36" t="s">
        <v>125</v>
      </c>
      <c r="G18" s="36" t="s">
        <v>123</v>
      </c>
      <c r="H18" s="11">
        <v>4944332</v>
      </c>
      <c r="I18" s="11">
        <v>2659</v>
      </c>
      <c r="J18" s="10" t="s">
        <v>77</v>
      </c>
      <c r="K18" s="10" t="s">
        <v>13</v>
      </c>
      <c r="L18" s="11">
        <v>64</v>
      </c>
      <c r="M18" s="11"/>
      <c r="N18" s="12">
        <v>0</v>
      </c>
      <c r="O18" s="12"/>
      <c r="P18" s="12">
        <v>20</v>
      </c>
      <c r="Q18" s="12"/>
      <c r="R18" s="12">
        <v>3.8</v>
      </c>
      <c r="S18" s="12"/>
      <c r="T18" s="34">
        <v>23.8</v>
      </c>
      <c r="U18" s="12"/>
      <c r="V18" s="1" t="str">
        <f t="shared" si="0"/>
        <v>No</v>
      </c>
    </row>
    <row r="19" spans="1:22">
      <c r="A19" s="10" t="s">
        <v>149</v>
      </c>
      <c r="B19" s="10" t="s">
        <v>150</v>
      </c>
      <c r="C19" s="111" t="s">
        <v>28</v>
      </c>
      <c r="D19" s="168">
        <v>1003</v>
      </c>
      <c r="E19" s="171">
        <v>10003</v>
      </c>
      <c r="F19" s="36" t="s">
        <v>125</v>
      </c>
      <c r="G19" s="36" t="s">
        <v>123</v>
      </c>
      <c r="H19" s="11">
        <v>4181019</v>
      </c>
      <c r="I19" s="11">
        <v>2423</v>
      </c>
      <c r="J19" s="10" t="s">
        <v>75</v>
      </c>
      <c r="K19" s="10" t="s">
        <v>9</v>
      </c>
      <c r="L19" s="11">
        <v>775</v>
      </c>
      <c r="M19" s="11"/>
      <c r="N19" s="12">
        <v>6.2</v>
      </c>
      <c r="O19" s="12"/>
      <c r="P19" s="12">
        <v>0</v>
      </c>
      <c r="Q19" s="12"/>
      <c r="R19" s="12">
        <v>0</v>
      </c>
      <c r="S19" s="12"/>
      <c r="T19" s="34">
        <v>6.2</v>
      </c>
      <c r="U19" s="12"/>
      <c r="V19" s="1" t="str">
        <f t="shared" si="0"/>
        <v>No</v>
      </c>
    </row>
    <row r="20" spans="1:22">
      <c r="A20" s="10" t="s">
        <v>149</v>
      </c>
      <c r="B20" s="10" t="s">
        <v>150</v>
      </c>
      <c r="C20" s="111" t="s">
        <v>28</v>
      </c>
      <c r="D20" s="168">
        <v>1003</v>
      </c>
      <c r="E20" s="171">
        <v>10003</v>
      </c>
      <c r="F20" s="36" t="s">
        <v>125</v>
      </c>
      <c r="G20" s="36" t="s">
        <v>123</v>
      </c>
      <c r="H20" s="11">
        <v>4181019</v>
      </c>
      <c r="I20" s="11">
        <v>2423</v>
      </c>
      <c r="J20" s="10" t="s">
        <v>79</v>
      </c>
      <c r="K20" s="10" t="s">
        <v>9</v>
      </c>
      <c r="L20" s="11">
        <v>34</v>
      </c>
      <c r="M20" s="11"/>
      <c r="N20" s="12">
        <v>13</v>
      </c>
      <c r="O20" s="12"/>
      <c r="P20" s="12">
        <v>0</v>
      </c>
      <c r="Q20" s="12"/>
      <c r="R20" s="12">
        <v>0</v>
      </c>
      <c r="S20" s="12"/>
      <c r="T20" s="34">
        <v>13</v>
      </c>
      <c r="U20" s="12"/>
      <c r="V20" s="1" t="str">
        <f t="shared" si="0"/>
        <v>No</v>
      </c>
    </row>
    <row r="21" spans="1:22">
      <c r="A21" s="10" t="s">
        <v>149</v>
      </c>
      <c r="B21" s="10" t="s">
        <v>150</v>
      </c>
      <c r="C21" s="111" t="s">
        <v>28</v>
      </c>
      <c r="D21" s="168">
        <v>1003</v>
      </c>
      <c r="E21" s="171">
        <v>10003</v>
      </c>
      <c r="F21" s="36" t="s">
        <v>125</v>
      </c>
      <c r="G21" s="36" t="s">
        <v>123</v>
      </c>
      <c r="H21" s="11">
        <v>4181019</v>
      </c>
      <c r="I21" s="11">
        <v>2423</v>
      </c>
      <c r="J21" s="10" t="s">
        <v>81</v>
      </c>
      <c r="K21" s="10" t="s">
        <v>9</v>
      </c>
      <c r="L21" s="11">
        <v>21</v>
      </c>
      <c r="M21" s="11"/>
      <c r="N21" s="12">
        <v>21.6</v>
      </c>
      <c r="O21" s="12"/>
      <c r="P21" s="12">
        <v>0</v>
      </c>
      <c r="Q21" s="12"/>
      <c r="R21" s="12">
        <v>0</v>
      </c>
      <c r="S21" s="12"/>
      <c r="T21" s="34">
        <v>21.6</v>
      </c>
      <c r="U21" s="12"/>
      <c r="V21" s="1" t="str">
        <f t="shared" si="0"/>
        <v>No</v>
      </c>
    </row>
    <row r="22" spans="1:22">
      <c r="A22" s="10" t="s">
        <v>149</v>
      </c>
      <c r="B22" s="10" t="s">
        <v>150</v>
      </c>
      <c r="C22" s="111" t="s">
        <v>28</v>
      </c>
      <c r="D22" s="168">
        <v>1003</v>
      </c>
      <c r="E22" s="171">
        <v>10003</v>
      </c>
      <c r="F22" s="36" t="s">
        <v>125</v>
      </c>
      <c r="G22" s="36" t="s">
        <v>123</v>
      </c>
      <c r="H22" s="11">
        <v>4181019</v>
      </c>
      <c r="I22" s="11">
        <v>2423</v>
      </c>
      <c r="J22" s="10" t="s">
        <v>75</v>
      </c>
      <c r="K22" s="10" t="s">
        <v>13</v>
      </c>
      <c r="L22" s="11">
        <v>8</v>
      </c>
      <c r="M22" s="11"/>
      <c r="N22" s="12">
        <v>0</v>
      </c>
      <c r="O22" s="12"/>
      <c r="P22" s="12">
        <v>0</v>
      </c>
      <c r="Q22" s="12"/>
      <c r="R22" s="12">
        <v>0</v>
      </c>
      <c r="S22" s="12"/>
      <c r="T22" s="34">
        <v>0</v>
      </c>
      <c r="U22" s="12"/>
      <c r="V22" s="1" t="str">
        <f t="shared" si="0"/>
        <v>No</v>
      </c>
    </row>
    <row r="23" spans="1:22">
      <c r="A23" s="10" t="s">
        <v>131</v>
      </c>
      <c r="B23" s="10" t="s">
        <v>132</v>
      </c>
      <c r="C23" s="111" t="s">
        <v>41</v>
      </c>
      <c r="D23" s="168">
        <v>3019</v>
      </c>
      <c r="E23" s="171">
        <v>30019</v>
      </c>
      <c r="F23" s="36" t="s">
        <v>125</v>
      </c>
      <c r="G23" s="36" t="s">
        <v>123</v>
      </c>
      <c r="H23" s="11">
        <v>5441567</v>
      </c>
      <c r="I23" s="11">
        <v>2372</v>
      </c>
      <c r="J23" s="10" t="s">
        <v>75</v>
      </c>
      <c r="K23" s="10" t="s">
        <v>9</v>
      </c>
      <c r="L23" s="11">
        <v>1172</v>
      </c>
      <c r="M23" s="11"/>
      <c r="N23" s="12">
        <v>2.4</v>
      </c>
      <c r="O23" s="12"/>
      <c r="P23" s="12">
        <v>0</v>
      </c>
      <c r="Q23" s="12"/>
      <c r="R23" s="12">
        <v>0</v>
      </c>
      <c r="S23" s="12"/>
      <c r="T23" s="34">
        <v>2.4</v>
      </c>
      <c r="U23" s="12"/>
      <c r="V23" s="1" t="str">
        <f t="shared" si="0"/>
        <v>No</v>
      </c>
    </row>
    <row r="24" spans="1:22">
      <c r="A24" s="10" t="s">
        <v>131</v>
      </c>
      <c r="B24" s="10" t="s">
        <v>132</v>
      </c>
      <c r="C24" s="111" t="s">
        <v>41</v>
      </c>
      <c r="D24" s="168">
        <v>3019</v>
      </c>
      <c r="E24" s="171">
        <v>30019</v>
      </c>
      <c r="F24" s="36" t="s">
        <v>125</v>
      </c>
      <c r="G24" s="36" t="s">
        <v>123</v>
      </c>
      <c r="H24" s="11">
        <v>5441567</v>
      </c>
      <c r="I24" s="11">
        <v>2372</v>
      </c>
      <c r="J24" s="10" t="s">
        <v>81</v>
      </c>
      <c r="K24" s="10" t="s">
        <v>9</v>
      </c>
      <c r="L24" s="11">
        <v>30</v>
      </c>
      <c r="M24" s="11"/>
      <c r="N24" s="12">
        <v>30.6</v>
      </c>
      <c r="O24" s="12"/>
      <c r="P24" s="12">
        <v>0</v>
      </c>
      <c r="Q24" s="12"/>
      <c r="R24" s="12">
        <v>0</v>
      </c>
      <c r="S24" s="12"/>
      <c r="T24" s="34">
        <v>30.6</v>
      </c>
      <c r="U24" s="12"/>
      <c r="V24" s="1" t="str">
        <f t="shared" si="0"/>
        <v>No</v>
      </c>
    </row>
    <row r="25" spans="1:22">
      <c r="A25" s="10" t="s">
        <v>131</v>
      </c>
      <c r="B25" s="10" t="s">
        <v>132</v>
      </c>
      <c r="C25" s="111" t="s">
        <v>41</v>
      </c>
      <c r="D25" s="168">
        <v>3019</v>
      </c>
      <c r="E25" s="171">
        <v>30019</v>
      </c>
      <c r="F25" s="36" t="s">
        <v>125</v>
      </c>
      <c r="G25" s="36" t="s">
        <v>123</v>
      </c>
      <c r="H25" s="11">
        <v>5441567</v>
      </c>
      <c r="I25" s="11">
        <v>2372</v>
      </c>
      <c r="J25" s="10" t="s">
        <v>75</v>
      </c>
      <c r="K25" s="10" t="s">
        <v>13</v>
      </c>
      <c r="L25" s="11">
        <v>6</v>
      </c>
      <c r="M25" s="11"/>
      <c r="N25" s="12">
        <v>0</v>
      </c>
      <c r="O25" s="12"/>
      <c r="P25" s="12">
        <v>0</v>
      </c>
      <c r="Q25" s="12"/>
      <c r="R25" s="12">
        <v>0</v>
      </c>
      <c r="S25" s="12"/>
      <c r="T25" s="34">
        <v>0</v>
      </c>
      <c r="U25" s="12"/>
      <c r="V25" s="1" t="str">
        <f t="shared" si="0"/>
        <v>No</v>
      </c>
    </row>
    <row r="26" spans="1:22">
      <c r="A26" s="10" t="s">
        <v>159</v>
      </c>
      <c r="B26" s="10" t="s">
        <v>160</v>
      </c>
      <c r="C26" s="111" t="s">
        <v>29</v>
      </c>
      <c r="D26" s="168">
        <v>3034</v>
      </c>
      <c r="E26" s="171">
        <v>30034</v>
      </c>
      <c r="F26" s="36" t="s">
        <v>161</v>
      </c>
      <c r="G26" s="36" t="s">
        <v>123</v>
      </c>
      <c r="H26" s="11">
        <v>2203663</v>
      </c>
      <c r="I26" s="11">
        <v>1683</v>
      </c>
      <c r="J26" s="10" t="s">
        <v>75</v>
      </c>
      <c r="K26" s="10" t="s">
        <v>9</v>
      </c>
      <c r="L26" s="11">
        <v>638</v>
      </c>
      <c r="M26" s="11"/>
      <c r="N26" s="12">
        <v>0</v>
      </c>
      <c r="O26" s="12"/>
      <c r="P26" s="12">
        <v>0</v>
      </c>
      <c r="Q26" s="12"/>
      <c r="R26" s="12">
        <v>6</v>
      </c>
      <c r="S26" s="12"/>
      <c r="T26" s="34">
        <v>6</v>
      </c>
      <c r="U26" s="12"/>
      <c r="V26" s="1" t="str">
        <f t="shared" si="0"/>
        <v>No</v>
      </c>
    </row>
    <row r="27" spans="1:22">
      <c r="A27" s="10" t="s">
        <v>159</v>
      </c>
      <c r="B27" s="10" t="s">
        <v>160</v>
      </c>
      <c r="C27" s="111" t="s">
        <v>29</v>
      </c>
      <c r="D27" s="168">
        <v>3034</v>
      </c>
      <c r="E27" s="171">
        <v>30034</v>
      </c>
      <c r="F27" s="36" t="s">
        <v>161</v>
      </c>
      <c r="G27" s="36" t="s">
        <v>123</v>
      </c>
      <c r="H27" s="11">
        <v>2203663</v>
      </c>
      <c r="I27" s="11">
        <v>1683</v>
      </c>
      <c r="J27" s="10" t="s">
        <v>77</v>
      </c>
      <c r="K27" s="10" t="s">
        <v>13</v>
      </c>
      <c r="L27" s="11">
        <v>280</v>
      </c>
      <c r="M27" s="11"/>
      <c r="N27" s="12">
        <v>0</v>
      </c>
      <c r="O27" s="12"/>
      <c r="P27" s="12">
        <v>0</v>
      </c>
      <c r="Q27" s="12"/>
      <c r="R27" s="12">
        <v>31.8</v>
      </c>
      <c r="S27" s="12"/>
      <c r="T27" s="34">
        <v>31.8</v>
      </c>
      <c r="U27" s="12"/>
      <c r="V27" s="1" t="str">
        <f t="shared" si="0"/>
        <v>No</v>
      </c>
    </row>
    <row r="28" spans="1:22">
      <c r="A28" s="10" t="s">
        <v>570</v>
      </c>
      <c r="B28" s="10" t="s">
        <v>571</v>
      </c>
      <c r="C28" s="111" t="s">
        <v>25</v>
      </c>
      <c r="D28" s="168">
        <v>5113</v>
      </c>
      <c r="E28" s="171">
        <v>50113</v>
      </c>
      <c r="F28" s="36" t="s">
        <v>125</v>
      </c>
      <c r="G28" s="36" t="s">
        <v>123</v>
      </c>
      <c r="H28" s="11">
        <v>8608208</v>
      </c>
      <c r="I28" s="11">
        <v>1510</v>
      </c>
      <c r="J28" s="10" t="s">
        <v>75</v>
      </c>
      <c r="K28" s="10" t="s">
        <v>9</v>
      </c>
      <c r="L28" s="11">
        <v>553</v>
      </c>
      <c r="M28" s="11"/>
      <c r="N28" s="12">
        <v>0</v>
      </c>
      <c r="O28" s="12"/>
      <c r="P28" s="12">
        <v>0</v>
      </c>
      <c r="Q28" s="12"/>
      <c r="R28" s="12">
        <v>0</v>
      </c>
      <c r="S28" s="12"/>
      <c r="T28" s="34">
        <v>0</v>
      </c>
      <c r="U28" s="12"/>
      <c r="V28" s="1" t="str">
        <f t="shared" si="0"/>
        <v>No</v>
      </c>
    </row>
    <row r="29" spans="1:22">
      <c r="A29" s="10" t="s">
        <v>570</v>
      </c>
      <c r="B29" s="10" t="s">
        <v>571</v>
      </c>
      <c r="C29" s="111" t="s">
        <v>25</v>
      </c>
      <c r="D29" s="168">
        <v>5113</v>
      </c>
      <c r="E29" s="171">
        <v>50113</v>
      </c>
      <c r="F29" s="36" t="s">
        <v>125</v>
      </c>
      <c r="G29" s="36" t="s">
        <v>123</v>
      </c>
      <c r="H29" s="11">
        <v>8608208</v>
      </c>
      <c r="I29" s="11">
        <v>1510</v>
      </c>
      <c r="J29" s="10" t="s">
        <v>75</v>
      </c>
      <c r="K29" s="10" t="s">
        <v>13</v>
      </c>
      <c r="L29" s="11">
        <v>83</v>
      </c>
      <c r="M29" s="11"/>
      <c r="N29" s="12">
        <v>0</v>
      </c>
      <c r="O29" s="12"/>
      <c r="P29" s="12">
        <v>0</v>
      </c>
      <c r="Q29" s="12"/>
      <c r="R29" s="12">
        <v>0</v>
      </c>
      <c r="S29" s="12"/>
      <c r="T29" s="34">
        <v>0</v>
      </c>
      <c r="U29" s="12"/>
      <c r="V29" s="1" t="str">
        <f t="shared" si="0"/>
        <v>No</v>
      </c>
    </row>
    <row r="30" spans="1:22">
      <c r="A30" s="10" t="s">
        <v>566</v>
      </c>
      <c r="B30" s="10" t="s">
        <v>567</v>
      </c>
      <c r="C30" s="111" t="s">
        <v>14</v>
      </c>
      <c r="D30" s="168">
        <v>9036</v>
      </c>
      <c r="E30" s="171">
        <v>90036</v>
      </c>
      <c r="F30" s="36" t="s">
        <v>125</v>
      </c>
      <c r="G30" s="36" t="s">
        <v>123</v>
      </c>
      <c r="H30" s="11">
        <v>12150996</v>
      </c>
      <c r="I30" s="11">
        <v>1495</v>
      </c>
      <c r="J30" s="10" t="s">
        <v>75</v>
      </c>
      <c r="K30" s="10" t="s">
        <v>9</v>
      </c>
      <c r="L30" s="11">
        <v>234</v>
      </c>
      <c r="M30" s="11"/>
      <c r="N30" s="12">
        <v>0</v>
      </c>
      <c r="O30" s="12"/>
      <c r="P30" s="12">
        <v>0</v>
      </c>
      <c r="Q30" s="12"/>
      <c r="R30" s="12">
        <v>21.9</v>
      </c>
      <c r="S30" s="12"/>
      <c r="T30" s="34">
        <v>21.9</v>
      </c>
      <c r="U30" s="12"/>
      <c r="V30" s="1" t="str">
        <f t="shared" si="0"/>
        <v>No</v>
      </c>
    </row>
    <row r="31" spans="1:22">
      <c r="A31" s="10" t="s">
        <v>566</v>
      </c>
      <c r="B31" s="10" t="s">
        <v>567</v>
      </c>
      <c r="C31" s="111" t="s">
        <v>14</v>
      </c>
      <c r="D31" s="168">
        <v>9036</v>
      </c>
      <c r="E31" s="171">
        <v>90036</v>
      </c>
      <c r="F31" s="36" t="s">
        <v>125</v>
      </c>
      <c r="G31" s="36" t="s">
        <v>123</v>
      </c>
      <c r="H31" s="11">
        <v>12150996</v>
      </c>
      <c r="I31" s="11">
        <v>1495</v>
      </c>
      <c r="J31" s="10" t="s">
        <v>75</v>
      </c>
      <c r="K31" s="10" t="s">
        <v>13</v>
      </c>
      <c r="L31" s="11">
        <v>194</v>
      </c>
      <c r="M31" s="11"/>
      <c r="N31" s="12">
        <v>0</v>
      </c>
      <c r="O31" s="12"/>
      <c r="P31" s="12">
        <v>0</v>
      </c>
      <c r="Q31" s="12"/>
      <c r="R31" s="12">
        <v>0</v>
      </c>
      <c r="S31" s="12"/>
      <c r="T31" s="34">
        <v>0</v>
      </c>
      <c r="U31" s="12"/>
      <c r="V31" s="1" t="str">
        <f t="shared" si="0"/>
        <v>No</v>
      </c>
    </row>
    <row r="32" spans="1:22">
      <c r="A32" s="10" t="s">
        <v>566</v>
      </c>
      <c r="B32" s="10" t="s">
        <v>567</v>
      </c>
      <c r="C32" s="111" t="s">
        <v>14</v>
      </c>
      <c r="D32" s="168">
        <v>9036</v>
      </c>
      <c r="E32" s="171">
        <v>90036</v>
      </c>
      <c r="F32" s="36" t="s">
        <v>125</v>
      </c>
      <c r="G32" s="36" t="s">
        <v>123</v>
      </c>
      <c r="H32" s="11">
        <v>12150996</v>
      </c>
      <c r="I32" s="11">
        <v>1495</v>
      </c>
      <c r="J32" s="10" t="s">
        <v>77</v>
      </c>
      <c r="K32" s="10" t="s">
        <v>13</v>
      </c>
      <c r="L32" s="11">
        <v>21</v>
      </c>
      <c r="M32" s="11"/>
      <c r="N32" s="12">
        <v>0</v>
      </c>
      <c r="O32" s="12"/>
      <c r="P32" s="12">
        <v>0</v>
      </c>
      <c r="Q32" s="12"/>
      <c r="R32" s="12">
        <v>144.5</v>
      </c>
      <c r="S32" s="12"/>
      <c r="T32" s="34">
        <v>144.5</v>
      </c>
      <c r="U32" s="12"/>
      <c r="V32" s="1" t="str">
        <f t="shared" si="0"/>
        <v>No</v>
      </c>
    </row>
    <row r="33" spans="1:22">
      <c r="A33" s="10" t="s">
        <v>566</v>
      </c>
      <c r="B33" s="10" t="s">
        <v>567</v>
      </c>
      <c r="C33" s="111" t="s">
        <v>14</v>
      </c>
      <c r="D33" s="168">
        <v>9036</v>
      </c>
      <c r="E33" s="171">
        <v>90036</v>
      </c>
      <c r="F33" s="36" t="s">
        <v>125</v>
      </c>
      <c r="G33" s="36" t="s">
        <v>123</v>
      </c>
      <c r="H33" s="11">
        <v>12150996</v>
      </c>
      <c r="I33" s="11">
        <v>1495</v>
      </c>
      <c r="J33" s="10" t="s">
        <v>77</v>
      </c>
      <c r="K33" s="10" t="s">
        <v>9</v>
      </c>
      <c r="L33" s="11">
        <v>6</v>
      </c>
      <c r="M33" s="11"/>
      <c r="N33" s="12">
        <v>0</v>
      </c>
      <c r="O33" s="12"/>
      <c r="P33" s="12">
        <v>0</v>
      </c>
      <c r="Q33" s="12"/>
      <c r="R33" s="12">
        <v>83.9</v>
      </c>
      <c r="S33" s="12"/>
      <c r="T33" s="34">
        <v>83.9</v>
      </c>
      <c r="U33" s="12"/>
      <c r="V33" s="1" t="str">
        <f t="shared" si="0"/>
        <v>No</v>
      </c>
    </row>
    <row r="34" spans="1:22">
      <c r="A34" s="10" t="s">
        <v>208</v>
      </c>
      <c r="B34" s="10" t="s">
        <v>209</v>
      </c>
      <c r="C34" s="111" t="s">
        <v>19</v>
      </c>
      <c r="D34" s="168">
        <v>8006</v>
      </c>
      <c r="E34" s="171">
        <v>80006</v>
      </c>
      <c r="F34" s="36" t="s">
        <v>125</v>
      </c>
      <c r="G34" s="36" t="s">
        <v>123</v>
      </c>
      <c r="H34" s="11">
        <v>2374203</v>
      </c>
      <c r="I34" s="11">
        <v>1457</v>
      </c>
      <c r="J34" s="10" t="s">
        <v>75</v>
      </c>
      <c r="K34" s="10" t="s">
        <v>9</v>
      </c>
      <c r="L34" s="11">
        <v>485</v>
      </c>
      <c r="M34" s="11"/>
      <c r="N34" s="12">
        <v>1.9</v>
      </c>
      <c r="O34" s="12"/>
      <c r="P34" s="12">
        <v>0</v>
      </c>
      <c r="Q34" s="12"/>
      <c r="R34" s="12">
        <v>25.3</v>
      </c>
      <c r="S34" s="12"/>
      <c r="T34" s="34">
        <v>27.2</v>
      </c>
      <c r="U34" s="12"/>
      <c r="V34" s="1" t="str">
        <f t="shared" si="0"/>
        <v>No</v>
      </c>
    </row>
    <row r="35" spans="1:22">
      <c r="A35" s="10" t="s">
        <v>208</v>
      </c>
      <c r="B35" s="10" t="s">
        <v>209</v>
      </c>
      <c r="C35" s="111" t="s">
        <v>19</v>
      </c>
      <c r="D35" s="168">
        <v>8006</v>
      </c>
      <c r="E35" s="171">
        <v>80006</v>
      </c>
      <c r="F35" s="36" t="s">
        <v>125</v>
      </c>
      <c r="G35" s="36" t="s">
        <v>123</v>
      </c>
      <c r="H35" s="11">
        <v>2374203</v>
      </c>
      <c r="I35" s="11">
        <v>1457</v>
      </c>
      <c r="J35" s="10" t="s">
        <v>75</v>
      </c>
      <c r="K35" s="10" t="s">
        <v>13</v>
      </c>
      <c r="L35" s="11">
        <v>355</v>
      </c>
      <c r="M35" s="11"/>
      <c r="N35" s="12">
        <v>0</v>
      </c>
      <c r="O35" s="12"/>
      <c r="P35" s="12">
        <v>0</v>
      </c>
      <c r="Q35" s="12"/>
      <c r="R35" s="12">
        <v>25.3</v>
      </c>
      <c r="S35" s="12"/>
      <c r="T35" s="34">
        <v>25.3</v>
      </c>
      <c r="U35" s="12"/>
      <c r="V35" s="1" t="str">
        <f t="shared" si="0"/>
        <v>No</v>
      </c>
    </row>
    <row r="36" spans="1:22">
      <c r="A36" s="10" t="s">
        <v>1048</v>
      </c>
      <c r="B36" s="10" t="s">
        <v>155</v>
      </c>
      <c r="C36" s="111" t="s">
        <v>22</v>
      </c>
      <c r="D36" s="168">
        <v>4034</v>
      </c>
      <c r="E36" s="171">
        <v>40034</v>
      </c>
      <c r="F36" s="36" t="s">
        <v>122</v>
      </c>
      <c r="G36" s="36" t="s">
        <v>123</v>
      </c>
      <c r="H36" s="11">
        <v>5502379</v>
      </c>
      <c r="I36" s="11">
        <v>1396</v>
      </c>
      <c r="J36" s="10" t="s">
        <v>75</v>
      </c>
      <c r="K36" s="10" t="s">
        <v>9</v>
      </c>
      <c r="L36" s="11">
        <v>646</v>
      </c>
      <c r="M36" s="11"/>
      <c r="N36" s="12">
        <v>39.799999999999997</v>
      </c>
      <c r="O36" s="12"/>
      <c r="P36" s="12">
        <v>0</v>
      </c>
      <c r="Q36" s="12"/>
      <c r="R36" s="12">
        <v>52.4</v>
      </c>
      <c r="S36" s="12"/>
      <c r="T36" s="34">
        <v>92.199999999999903</v>
      </c>
      <c r="U36" s="12"/>
      <c r="V36" s="1" t="str">
        <f t="shared" si="0"/>
        <v>No</v>
      </c>
    </row>
    <row r="37" spans="1:22">
      <c r="A37" s="10" t="s">
        <v>1048</v>
      </c>
      <c r="B37" s="10" t="s">
        <v>155</v>
      </c>
      <c r="C37" s="111" t="s">
        <v>22</v>
      </c>
      <c r="D37" s="168">
        <v>4034</v>
      </c>
      <c r="E37" s="171">
        <v>40034</v>
      </c>
      <c r="F37" s="36" t="s">
        <v>122</v>
      </c>
      <c r="G37" s="36" t="s">
        <v>123</v>
      </c>
      <c r="H37" s="11">
        <v>5502379</v>
      </c>
      <c r="I37" s="11">
        <v>1396</v>
      </c>
      <c r="J37" s="10" t="s">
        <v>75</v>
      </c>
      <c r="K37" s="10" t="s">
        <v>13</v>
      </c>
      <c r="L37" s="11">
        <v>45</v>
      </c>
      <c r="M37" s="11"/>
      <c r="N37" s="12">
        <v>8.4</v>
      </c>
      <c r="O37" s="12"/>
      <c r="P37" s="12">
        <v>0</v>
      </c>
      <c r="Q37" s="12"/>
      <c r="R37" s="12">
        <v>0</v>
      </c>
      <c r="S37" s="12"/>
      <c r="T37" s="34">
        <v>8.4</v>
      </c>
      <c r="U37" s="12"/>
      <c r="V37" s="1" t="str">
        <f t="shared" si="0"/>
        <v>No</v>
      </c>
    </row>
    <row r="38" spans="1:22">
      <c r="A38" s="10" t="s">
        <v>1048</v>
      </c>
      <c r="B38" s="10" t="s">
        <v>155</v>
      </c>
      <c r="C38" s="111" t="s">
        <v>22</v>
      </c>
      <c r="D38" s="168">
        <v>4034</v>
      </c>
      <c r="E38" s="171">
        <v>40034</v>
      </c>
      <c r="F38" s="36" t="s">
        <v>122</v>
      </c>
      <c r="G38" s="36" t="s">
        <v>123</v>
      </c>
      <c r="H38" s="11">
        <v>5502379</v>
      </c>
      <c r="I38" s="11">
        <v>1396</v>
      </c>
      <c r="J38" s="10" t="s">
        <v>77</v>
      </c>
      <c r="K38" s="10" t="s">
        <v>13</v>
      </c>
      <c r="L38" s="11">
        <v>9</v>
      </c>
      <c r="M38" s="11"/>
      <c r="N38" s="12">
        <v>0</v>
      </c>
      <c r="O38" s="12"/>
      <c r="P38" s="12">
        <v>0</v>
      </c>
      <c r="Q38" s="12"/>
      <c r="R38" s="12">
        <v>0</v>
      </c>
      <c r="S38" s="12"/>
      <c r="T38" s="34">
        <v>0</v>
      </c>
      <c r="U38" s="12"/>
      <c r="V38" s="1" t="str">
        <f t="shared" si="0"/>
        <v>No</v>
      </c>
    </row>
    <row r="39" spans="1:22">
      <c r="A39" s="10" t="s">
        <v>128</v>
      </c>
      <c r="B39" s="10" t="s">
        <v>129</v>
      </c>
      <c r="C39" s="111" t="s">
        <v>38</v>
      </c>
      <c r="D39" s="168">
        <v>2078</v>
      </c>
      <c r="E39" s="171">
        <v>20078</v>
      </c>
      <c r="F39" s="36" t="s">
        <v>130</v>
      </c>
      <c r="G39" s="36" t="s">
        <v>123</v>
      </c>
      <c r="H39" s="11">
        <v>18351295</v>
      </c>
      <c r="I39" s="11">
        <v>1168</v>
      </c>
      <c r="J39" s="10" t="s">
        <v>75</v>
      </c>
      <c r="K39" s="10" t="s">
        <v>13</v>
      </c>
      <c r="L39" s="11">
        <v>9</v>
      </c>
      <c r="M39" s="11"/>
      <c r="N39" s="12">
        <v>0</v>
      </c>
      <c r="O39" s="12"/>
      <c r="P39" s="12">
        <v>0</v>
      </c>
      <c r="Q39" s="12"/>
      <c r="R39" s="12">
        <v>0</v>
      </c>
      <c r="S39" s="12"/>
      <c r="T39" s="34">
        <v>0</v>
      </c>
      <c r="U39" s="12"/>
      <c r="V39" s="1" t="str">
        <f t="shared" si="0"/>
        <v>No</v>
      </c>
    </row>
    <row r="40" spans="1:22">
      <c r="A40" s="10" t="s">
        <v>138</v>
      </c>
      <c r="B40" s="10" t="s">
        <v>139</v>
      </c>
      <c r="C40" s="111" t="s">
        <v>46</v>
      </c>
      <c r="D40" s="168">
        <v>8001</v>
      </c>
      <c r="E40" s="171">
        <v>80001</v>
      </c>
      <c r="F40" s="36" t="s">
        <v>125</v>
      </c>
      <c r="G40" s="36" t="s">
        <v>123</v>
      </c>
      <c r="H40" s="11">
        <v>1021243</v>
      </c>
      <c r="I40" s="11">
        <v>1113</v>
      </c>
      <c r="J40" s="10" t="s">
        <v>75</v>
      </c>
      <c r="K40" s="10" t="s">
        <v>9</v>
      </c>
      <c r="L40" s="11">
        <v>412</v>
      </c>
      <c r="M40" s="11"/>
      <c r="N40" s="12">
        <v>2.1</v>
      </c>
      <c r="O40" s="12"/>
      <c r="P40" s="12">
        <v>0</v>
      </c>
      <c r="Q40" s="12"/>
      <c r="R40" s="12">
        <v>0</v>
      </c>
      <c r="S40" s="12"/>
      <c r="T40" s="34">
        <v>2.1</v>
      </c>
      <c r="U40" s="12"/>
      <c r="V40" s="1" t="str">
        <f t="shared" si="0"/>
        <v>No</v>
      </c>
    </row>
    <row r="41" spans="1:22">
      <c r="A41" s="10" t="s">
        <v>138</v>
      </c>
      <c r="B41" s="10" t="s">
        <v>139</v>
      </c>
      <c r="C41" s="111" t="s">
        <v>46</v>
      </c>
      <c r="D41" s="168">
        <v>8001</v>
      </c>
      <c r="E41" s="171">
        <v>80001</v>
      </c>
      <c r="F41" s="36" t="s">
        <v>125</v>
      </c>
      <c r="G41" s="36" t="s">
        <v>123</v>
      </c>
      <c r="H41" s="11">
        <v>1021243</v>
      </c>
      <c r="I41" s="11">
        <v>1113</v>
      </c>
      <c r="J41" s="10" t="s">
        <v>77</v>
      </c>
      <c r="K41" s="10" t="s">
        <v>9</v>
      </c>
      <c r="L41" s="11">
        <v>43</v>
      </c>
      <c r="M41" s="11"/>
      <c r="N41" s="12">
        <v>0</v>
      </c>
      <c r="O41" s="12"/>
      <c r="P41" s="12">
        <v>0</v>
      </c>
      <c r="Q41" s="12"/>
      <c r="R41" s="12">
        <v>0</v>
      </c>
      <c r="S41" s="12"/>
      <c r="T41" s="34">
        <v>0</v>
      </c>
      <c r="U41" s="12"/>
      <c r="V41" s="1" t="str">
        <f t="shared" si="0"/>
        <v>No</v>
      </c>
    </row>
    <row r="42" spans="1:22">
      <c r="A42" s="10" t="s">
        <v>138</v>
      </c>
      <c r="B42" s="10" t="s">
        <v>139</v>
      </c>
      <c r="C42" s="111" t="s">
        <v>46</v>
      </c>
      <c r="D42" s="168">
        <v>8001</v>
      </c>
      <c r="E42" s="171">
        <v>80001</v>
      </c>
      <c r="F42" s="36" t="s">
        <v>125</v>
      </c>
      <c r="G42" s="36" t="s">
        <v>123</v>
      </c>
      <c r="H42" s="11">
        <v>1021243</v>
      </c>
      <c r="I42" s="11">
        <v>1113</v>
      </c>
      <c r="J42" s="10" t="s">
        <v>75</v>
      </c>
      <c r="K42" s="10" t="s">
        <v>13</v>
      </c>
      <c r="L42" s="11">
        <v>6</v>
      </c>
      <c r="M42" s="11"/>
      <c r="N42" s="12">
        <v>0</v>
      </c>
      <c r="O42" s="12"/>
      <c r="P42" s="12">
        <v>0</v>
      </c>
      <c r="Q42" s="12"/>
      <c r="R42" s="12">
        <v>0</v>
      </c>
      <c r="S42" s="12"/>
      <c r="T42" s="34">
        <v>0</v>
      </c>
      <c r="U42" s="12"/>
      <c r="V42" s="1" t="str">
        <f t="shared" si="0"/>
        <v>No</v>
      </c>
    </row>
    <row r="43" spans="1:22">
      <c r="A43" s="10" t="s">
        <v>258</v>
      </c>
      <c r="B43" s="10" t="s">
        <v>129</v>
      </c>
      <c r="C43" s="111" t="s">
        <v>38</v>
      </c>
      <c r="D43" s="168">
        <v>2188</v>
      </c>
      <c r="E43" s="171">
        <v>20188</v>
      </c>
      <c r="F43" s="36" t="s">
        <v>130</v>
      </c>
      <c r="G43" s="36" t="s">
        <v>123</v>
      </c>
      <c r="H43" s="11">
        <v>18351295</v>
      </c>
      <c r="I43" s="11">
        <v>1111</v>
      </c>
      <c r="J43" s="10" t="s">
        <v>75</v>
      </c>
      <c r="K43" s="10" t="s">
        <v>9</v>
      </c>
      <c r="L43" s="11">
        <v>1111</v>
      </c>
      <c r="M43" s="11"/>
      <c r="N43" s="12">
        <v>12.3</v>
      </c>
      <c r="O43" s="12"/>
      <c r="P43" s="12">
        <v>0</v>
      </c>
      <c r="Q43" s="12"/>
      <c r="R43" s="12">
        <v>14.8</v>
      </c>
      <c r="S43" s="12"/>
      <c r="T43" s="34">
        <v>27.1</v>
      </c>
      <c r="U43" s="12"/>
      <c r="V43" s="1" t="str">
        <f t="shared" si="0"/>
        <v>No</v>
      </c>
    </row>
    <row r="44" spans="1:22">
      <c r="A44" s="10" t="s">
        <v>1069</v>
      </c>
      <c r="B44" s="10" t="s">
        <v>225</v>
      </c>
      <c r="C44" s="111" t="s">
        <v>11</v>
      </c>
      <c r="D44" s="168">
        <v>9136</v>
      </c>
      <c r="E44" s="171">
        <v>90136</v>
      </c>
      <c r="F44" s="36" t="s">
        <v>125</v>
      </c>
      <c r="G44" s="36" t="s">
        <v>123</v>
      </c>
      <c r="H44" s="11">
        <v>3629114</v>
      </c>
      <c r="I44" s="11">
        <v>1070</v>
      </c>
      <c r="J44" s="10" t="s">
        <v>75</v>
      </c>
      <c r="K44" s="10" t="s">
        <v>13</v>
      </c>
      <c r="L44" s="11">
        <v>292</v>
      </c>
      <c r="M44" s="11"/>
      <c r="N44" s="12">
        <v>0</v>
      </c>
      <c r="O44" s="12"/>
      <c r="P44" s="12">
        <v>0</v>
      </c>
      <c r="Q44" s="12"/>
      <c r="R44" s="12">
        <v>238.1</v>
      </c>
      <c r="S44" s="12"/>
      <c r="T44" s="34">
        <v>238.1</v>
      </c>
      <c r="U44" s="12"/>
      <c r="V44" s="1" t="str">
        <f t="shared" si="0"/>
        <v>No</v>
      </c>
    </row>
    <row r="45" spans="1:22">
      <c r="A45" s="10" t="s">
        <v>190</v>
      </c>
      <c r="B45" s="10" t="s">
        <v>191</v>
      </c>
      <c r="C45" s="111" t="s">
        <v>45</v>
      </c>
      <c r="D45" s="168">
        <v>6056</v>
      </c>
      <c r="E45" s="171">
        <v>60056</v>
      </c>
      <c r="F45" s="36" t="s">
        <v>125</v>
      </c>
      <c r="G45" s="36" t="s">
        <v>123</v>
      </c>
      <c r="H45" s="11">
        <v>5121892</v>
      </c>
      <c r="I45" s="11">
        <v>1062</v>
      </c>
      <c r="J45" s="10" t="s">
        <v>75</v>
      </c>
      <c r="K45" s="10" t="s">
        <v>9</v>
      </c>
      <c r="L45" s="11">
        <v>537</v>
      </c>
      <c r="M45" s="11"/>
      <c r="N45" s="12">
        <v>0</v>
      </c>
      <c r="O45" s="12"/>
      <c r="P45" s="12">
        <v>5.4</v>
      </c>
      <c r="Q45" s="12"/>
      <c r="R45" s="12">
        <v>25.6</v>
      </c>
      <c r="S45" s="12"/>
      <c r="T45" s="34">
        <v>31</v>
      </c>
      <c r="U45" s="12"/>
      <c r="V45" s="1" t="str">
        <f t="shared" si="0"/>
        <v>No</v>
      </c>
    </row>
    <row r="46" spans="1:22">
      <c r="A46" s="10" t="s">
        <v>1050</v>
      </c>
      <c r="B46" s="10" t="s">
        <v>121</v>
      </c>
      <c r="C46" s="111" t="s">
        <v>14</v>
      </c>
      <c r="D46" s="168">
        <v>9015</v>
      </c>
      <c r="E46" s="171">
        <v>90015</v>
      </c>
      <c r="F46" s="36" t="s">
        <v>122</v>
      </c>
      <c r="G46" s="36" t="s">
        <v>123</v>
      </c>
      <c r="H46" s="11">
        <v>3281212</v>
      </c>
      <c r="I46" s="11">
        <v>1014</v>
      </c>
      <c r="J46" s="10" t="s">
        <v>75</v>
      </c>
      <c r="K46" s="10" t="s">
        <v>9</v>
      </c>
      <c r="L46" s="11">
        <v>493</v>
      </c>
      <c r="M46" s="11"/>
      <c r="N46" s="12">
        <v>0.1</v>
      </c>
      <c r="O46" s="12"/>
      <c r="P46" s="12">
        <v>12.6</v>
      </c>
      <c r="Q46" s="12"/>
      <c r="R46" s="12">
        <v>6.7</v>
      </c>
      <c r="S46" s="12"/>
      <c r="T46" s="34">
        <v>19.399999999999999</v>
      </c>
      <c r="U46" s="12"/>
      <c r="V46" s="1" t="str">
        <f t="shared" si="0"/>
        <v>No</v>
      </c>
    </row>
    <row r="47" spans="1:22">
      <c r="A47" s="10" t="s">
        <v>1050</v>
      </c>
      <c r="B47" s="10" t="s">
        <v>121</v>
      </c>
      <c r="C47" s="111" t="s">
        <v>14</v>
      </c>
      <c r="D47" s="168">
        <v>9015</v>
      </c>
      <c r="E47" s="171">
        <v>90015</v>
      </c>
      <c r="F47" s="36" t="s">
        <v>122</v>
      </c>
      <c r="G47" s="36" t="s">
        <v>123</v>
      </c>
      <c r="H47" s="11">
        <v>3281212</v>
      </c>
      <c r="I47" s="11">
        <v>1014</v>
      </c>
      <c r="J47" s="10" t="s">
        <v>81</v>
      </c>
      <c r="K47" s="10" t="s">
        <v>9</v>
      </c>
      <c r="L47" s="11">
        <v>186</v>
      </c>
      <c r="M47" s="11"/>
      <c r="N47" s="12">
        <v>163.30000000000001</v>
      </c>
      <c r="O47" s="12"/>
      <c r="P47" s="12">
        <v>0</v>
      </c>
      <c r="Q47" s="12"/>
      <c r="R47" s="12">
        <v>0</v>
      </c>
      <c r="S47" s="12"/>
      <c r="T47" s="34">
        <v>163.30000000000001</v>
      </c>
      <c r="U47" s="12"/>
      <c r="V47" s="1" t="str">
        <f t="shared" si="0"/>
        <v>No</v>
      </c>
    </row>
    <row r="48" spans="1:22">
      <c r="A48" s="10" t="s">
        <v>195</v>
      </c>
      <c r="B48" s="10" t="s">
        <v>172</v>
      </c>
      <c r="C48" s="111" t="s">
        <v>40</v>
      </c>
      <c r="D48" s="168">
        <v>8</v>
      </c>
      <c r="E48" s="171">
        <v>8</v>
      </c>
      <c r="F48" s="36" t="s">
        <v>125</v>
      </c>
      <c r="G48" s="36" t="s">
        <v>123</v>
      </c>
      <c r="H48" s="11">
        <v>1849898</v>
      </c>
      <c r="I48" s="11">
        <v>961</v>
      </c>
      <c r="J48" s="10" t="s">
        <v>75</v>
      </c>
      <c r="K48" s="10" t="s">
        <v>9</v>
      </c>
      <c r="L48" s="11">
        <v>561</v>
      </c>
      <c r="M48" s="11"/>
      <c r="N48" s="12">
        <v>6.3</v>
      </c>
      <c r="O48" s="12"/>
      <c r="P48" s="12">
        <v>0</v>
      </c>
      <c r="Q48" s="12"/>
      <c r="R48" s="12">
        <v>0.6</v>
      </c>
      <c r="S48" s="12"/>
      <c r="T48" s="34">
        <v>6.8999999999999897</v>
      </c>
      <c r="U48" s="12"/>
      <c r="V48" s="1" t="str">
        <f t="shared" si="0"/>
        <v>No</v>
      </c>
    </row>
    <row r="49" spans="1:22">
      <c r="A49" s="10" t="s">
        <v>164</v>
      </c>
      <c r="B49" s="10" t="s">
        <v>165</v>
      </c>
      <c r="C49" s="111" t="s">
        <v>41</v>
      </c>
      <c r="D49" s="168">
        <v>3022</v>
      </c>
      <c r="E49" s="171">
        <v>30022</v>
      </c>
      <c r="F49" s="36" t="s">
        <v>125</v>
      </c>
      <c r="G49" s="36" t="s">
        <v>123</v>
      </c>
      <c r="H49" s="11">
        <v>1733853</v>
      </c>
      <c r="I49" s="11">
        <v>933</v>
      </c>
      <c r="J49" s="10" t="s">
        <v>75</v>
      </c>
      <c r="K49" s="10" t="s">
        <v>9</v>
      </c>
      <c r="L49" s="11">
        <v>603</v>
      </c>
      <c r="M49" s="11"/>
      <c r="N49" s="12">
        <v>43.1</v>
      </c>
      <c r="O49" s="12"/>
      <c r="P49" s="12">
        <v>13.4</v>
      </c>
      <c r="Q49" s="12"/>
      <c r="R49" s="12">
        <v>0</v>
      </c>
      <c r="S49" s="12"/>
      <c r="T49" s="34">
        <v>56.5</v>
      </c>
      <c r="U49" s="12"/>
      <c r="V49" s="1" t="str">
        <f t="shared" si="0"/>
        <v>No</v>
      </c>
    </row>
    <row r="50" spans="1:22">
      <c r="A50" s="10" t="s">
        <v>1043</v>
      </c>
      <c r="B50" s="10" t="s">
        <v>192</v>
      </c>
      <c r="C50" s="111" t="s">
        <v>32</v>
      </c>
      <c r="D50" s="168">
        <v>5027</v>
      </c>
      <c r="E50" s="171">
        <v>50027</v>
      </c>
      <c r="F50" s="36" t="s">
        <v>130</v>
      </c>
      <c r="G50" s="36" t="s">
        <v>123</v>
      </c>
      <c r="H50" s="11">
        <v>2650890</v>
      </c>
      <c r="I50" s="11">
        <v>854</v>
      </c>
      <c r="J50" s="10" t="s">
        <v>75</v>
      </c>
      <c r="K50" s="10" t="s">
        <v>9</v>
      </c>
      <c r="L50" s="11">
        <v>758</v>
      </c>
      <c r="M50" s="11"/>
      <c r="N50" s="12">
        <v>4.7</v>
      </c>
      <c r="O50" s="12"/>
      <c r="P50" s="12">
        <v>175.8</v>
      </c>
      <c r="Q50" s="12"/>
      <c r="R50" s="12">
        <v>0</v>
      </c>
      <c r="S50" s="12"/>
      <c r="T50" s="34">
        <v>180.5</v>
      </c>
      <c r="U50" s="12"/>
      <c r="V50" s="1" t="str">
        <f t="shared" si="0"/>
        <v>No</v>
      </c>
    </row>
    <row r="51" spans="1:22">
      <c r="A51" s="10" t="s">
        <v>147</v>
      </c>
      <c r="B51" s="10" t="s">
        <v>148</v>
      </c>
      <c r="C51" s="111" t="s">
        <v>24</v>
      </c>
      <c r="D51" s="168">
        <v>4022</v>
      </c>
      <c r="E51" s="171">
        <v>40022</v>
      </c>
      <c r="F51" s="36" t="s">
        <v>125</v>
      </c>
      <c r="G51" s="36" t="s">
        <v>123</v>
      </c>
      <c r="H51" s="11">
        <v>4515419</v>
      </c>
      <c r="I51" s="11">
        <v>846</v>
      </c>
      <c r="J51" s="10" t="s">
        <v>75</v>
      </c>
      <c r="K51" s="10" t="s">
        <v>9</v>
      </c>
      <c r="L51" s="11">
        <v>465</v>
      </c>
      <c r="M51" s="11"/>
      <c r="N51" s="12">
        <v>0.2</v>
      </c>
      <c r="O51" s="12"/>
      <c r="P51" s="12">
        <v>0</v>
      </c>
      <c r="Q51" s="12"/>
      <c r="R51" s="12">
        <v>13.5</v>
      </c>
      <c r="S51" s="12"/>
      <c r="T51" s="34">
        <v>13.7</v>
      </c>
      <c r="U51" s="12"/>
      <c r="V51" s="1" t="str">
        <f t="shared" si="0"/>
        <v>No</v>
      </c>
    </row>
    <row r="52" spans="1:22">
      <c r="A52" s="10" t="s">
        <v>662</v>
      </c>
      <c r="B52" s="10" t="s">
        <v>663</v>
      </c>
      <c r="C52" s="111" t="s">
        <v>45</v>
      </c>
      <c r="D52" s="168">
        <v>6011</v>
      </c>
      <c r="E52" s="171">
        <v>60011</v>
      </c>
      <c r="F52" s="36" t="s">
        <v>125</v>
      </c>
      <c r="G52" s="36" t="s">
        <v>123</v>
      </c>
      <c r="H52" s="11">
        <v>1758210</v>
      </c>
      <c r="I52" s="11">
        <v>824</v>
      </c>
      <c r="J52" s="10" t="s">
        <v>75</v>
      </c>
      <c r="K52" s="10" t="s">
        <v>9</v>
      </c>
      <c r="L52" s="11">
        <v>387</v>
      </c>
      <c r="M52" s="11"/>
      <c r="N52" s="12">
        <v>0</v>
      </c>
      <c r="O52" s="12"/>
      <c r="P52" s="12">
        <v>0</v>
      </c>
      <c r="Q52" s="12"/>
      <c r="R52" s="12">
        <v>0</v>
      </c>
      <c r="S52" s="12"/>
      <c r="T52" s="34">
        <v>0</v>
      </c>
      <c r="U52" s="12"/>
      <c r="V52" s="1" t="str">
        <f t="shared" si="0"/>
        <v>No</v>
      </c>
    </row>
    <row r="53" spans="1:22">
      <c r="A53" s="10" t="s">
        <v>1070</v>
      </c>
      <c r="B53" s="10" t="s">
        <v>375</v>
      </c>
      <c r="C53" s="111" t="s">
        <v>86</v>
      </c>
      <c r="D53" s="168">
        <v>9002</v>
      </c>
      <c r="E53" s="171">
        <v>90002</v>
      </c>
      <c r="F53" s="36" t="s">
        <v>122</v>
      </c>
      <c r="G53" s="36" t="s">
        <v>123</v>
      </c>
      <c r="H53" s="11">
        <v>802459</v>
      </c>
      <c r="I53" s="11">
        <v>817</v>
      </c>
      <c r="J53" s="10" t="s">
        <v>75</v>
      </c>
      <c r="K53" s="10" t="s">
        <v>13</v>
      </c>
      <c r="L53" s="11">
        <v>455</v>
      </c>
      <c r="M53" s="11"/>
      <c r="N53" s="12">
        <v>1.2</v>
      </c>
      <c r="O53" s="12"/>
      <c r="P53" s="12">
        <v>0</v>
      </c>
      <c r="Q53" s="12"/>
      <c r="R53" s="12">
        <v>20.5</v>
      </c>
      <c r="S53" s="12"/>
      <c r="T53" s="34">
        <v>21.7</v>
      </c>
      <c r="U53" s="12"/>
      <c r="V53" s="1" t="str">
        <f t="shared" si="0"/>
        <v>No</v>
      </c>
    </row>
    <row r="54" spans="1:22">
      <c r="A54" s="10" t="s">
        <v>887</v>
      </c>
      <c r="B54" s="10" t="s">
        <v>142</v>
      </c>
      <c r="C54" s="111" t="s">
        <v>14</v>
      </c>
      <c r="D54" s="168">
        <v>9014</v>
      </c>
      <c r="E54" s="171">
        <v>90014</v>
      </c>
      <c r="F54" s="36" t="s">
        <v>125</v>
      </c>
      <c r="G54" s="36" t="s">
        <v>123</v>
      </c>
      <c r="H54" s="11">
        <v>3281212</v>
      </c>
      <c r="I54" s="11">
        <v>794</v>
      </c>
      <c r="J54" s="10" t="s">
        <v>75</v>
      </c>
      <c r="K54" s="10" t="s">
        <v>9</v>
      </c>
      <c r="L54" s="11">
        <v>443</v>
      </c>
      <c r="M54" s="11"/>
      <c r="N54" s="12">
        <v>0</v>
      </c>
      <c r="O54" s="12"/>
      <c r="P54" s="12">
        <v>0.3</v>
      </c>
      <c r="Q54" s="12"/>
      <c r="R54" s="12">
        <v>0</v>
      </c>
      <c r="S54" s="12"/>
      <c r="T54" s="34">
        <v>0.3</v>
      </c>
      <c r="U54" s="12"/>
      <c r="V54" s="1" t="str">
        <f t="shared" si="0"/>
        <v>No</v>
      </c>
    </row>
    <row r="55" spans="1:22">
      <c r="A55" s="10" t="s">
        <v>887</v>
      </c>
      <c r="B55" s="10" t="s">
        <v>142</v>
      </c>
      <c r="C55" s="111" t="s">
        <v>14</v>
      </c>
      <c r="D55" s="168">
        <v>9014</v>
      </c>
      <c r="E55" s="171">
        <v>90014</v>
      </c>
      <c r="F55" s="36" t="s">
        <v>125</v>
      </c>
      <c r="G55" s="36" t="s">
        <v>123</v>
      </c>
      <c r="H55" s="11">
        <v>3281212</v>
      </c>
      <c r="I55" s="11">
        <v>794</v>
      </c>
      <c r="J55" s="10" t="s">
        <v>77</v>
      </c>
      <c r="K55" s="10" t="s">
        <v>9</v>
      </c>
      <c r="L55" s="11">
        <v>121</v>
      </c>
      <c r="M55" s="11"/>
      <c r="N55" s="12">
        <v>0</v>
      </c>
      <c r="O55" s="12"/>
      <c r="P55" s="12">
        <v>53.9</v>
      </c>
      <c r="Q55" s="12"/>
      <c r="R55" s="12">
        <v>0</v>
      </c>
      <c r="S55" s="12"/>
      <c r="T55" s="34">
        <v>53.9</v>
      </c>
      <c r="U55" s="12"/>
      <c r="V55" s="1" t="str">
        <f t="shared" si="0"/>
        <v>No</v>
      </c>
    </row>
    <row r="56" spans="1:22">
      <c r="A56" s="10" t="s">
        <v>887</v>
      </c>
      <c r="B56" s="10" t="s">
        <v>142</v>
      </c>
      <c r="C56" s="111" t="s">
        <v>14</v>
      </c>
      <c r="D56" s="168">
        <v>9014</v>
      </c>
      <c r="E56" s="171">
        <v>90014</v>
      </c>
      <c r="F56" s="36" t="s">
        <v>125</v>
      </c>
      <c r="G56" s="36" t="s">
        <v>123</v>
      </c>
      <c r="H56" s="11">
        <v>3281212</v>
      </c>
      <c r="I56" s="11">
        <v>794</v>
      </c>
      <c r="J56" s="10" t="s">
        <v>75</v>
      </c>
      <c r="K56" s="10" t="s">
        <v>13</v>
      </c>
      <c r="L56" s="11">
        <v>14</v>
      </c>
      <c r="M56" s="11"/>
      <c r="N56" s="12">
        <v>0</v>
      </c>
      <c r="O56" s="12"/>
      <c r="P56" s="12">
        <v>0</v>
      </c>
      <c r="Q56" s="12"/>
      <c r="R56" s="12">
        <v>0</v>
      </c>
      <c r="S56" s="12"/>
      <c r="T56" s="34">
        <v>0</v>
      </c>
      <c r="U56" s="12"/>
      <c r="V56" s="1" t="str">
        <f t="shared" si="0"/>
        <v>No</v>
      </c>
    </row>
    <row r="57" spans="1:22">
      <c r="A57" s="10" t="s">
        <v>205</v>
      </c>
      <c r="B57" s="10" t="s">
        <v>206</v>
      </c>
      <c r="C57" s="111" t="s">
        <v>14</v>
      </c>
      <c r="D57" s="168">
        <v>9026</v>
      </c>
      <c r="E57" s="171">
        <v>90026</v>
      </c>
      <c r="F57" s="36" t="s">
        <v>125</v>
      </c>
      <c r="G57" s="36" t="s">
        <v>123</v>
      </c>
      <c r="H57" s="11">
        <v>2956746</v>
      </c>
      <c r="I57" s="11">
        <v>793</v>
      </c>
      <c r="J57" s="10" t="s">
        <v>75</v>
      </c>
      <c r="K57" s="10" t="s">
        <v>13</v>
      </c>
      <c r="L57" s="11">
        <v>274</v>
      </c>
      <c r="M57" s="11"/>
      <c r="N57" s="12">
        <v>0.8</v>
      </c>
      <c r="O57" s="12"/>
      <c r="P57" s="12">
        <v>0</v>
      </c>
      <c r="Q57" s="12"/>
      <c r="R57" s="12">
        <v>0</v>
      </c>
      <c r="S57" s="12"/>
      <c r="T57" s="34">
        <v>0.8</v>
      </c>
      <c r="U57" s="12"/>
      <c r="V57" s="1" t="str">
        <f t="shared" si="0"/>
        <v>No</v>
      </c>
    </row>
    <row r="58" spans="1:22">
      <c r="A58" s="10" t="s">
        <v>205</v>
      </c>
      <c r="B58" s="10" t="s">
        <v>206</v>
      </c>
      <c r="C58" s="111" t="s">
        <v>14</v>
      </c>
      <c r="D58" s="168">
        <v>9026</v>
      </c>
      <c r="E58" s="171">
        <v>90026</v>
      </c>
      <c r="F58" s="36" t="s">
        <v>125</v>
      </c>
      <c r="G58" s="36" t="s">
        <v>123</v>
      </c>
      <c r="H58" s="11">
        <v>2956746</v>
      </c>
      <c r="I58" s="11">
        <v>793</v>
      </c>
      <c r="J58" s="10" t="s">
        <v>75</v>
      </c>
      <c r="K58" s="10" t="s">
        <v>9</v>
      </c>
      <c r="L58" s="11">
        <v>232</v>
      </c>
      <c r="M58" s="11"/>
      <c r="N58" s="12">
        <v>1.7</v>
      </c>
      <c r="O58" s="12"/>
      <c r="P58" s="12">
        <v>15.4</v>
      </c>
      <c r="Q58" s="12"/>
      <c r="R58" s="12">
        <v>0.1</v>
      </c>
      <c r="S58" s="12"/>
      <c r="T58" s="34">
        <v>17.2</v>
      </c>
      <c r="U58" s="12"/>
      <c r="V58" s="1" t="str">
        <f t="shared" si="0"/>
        <v>No</v>
      </c>
    </row>
    <row r="59" spans="1:22">
      <c r="A59" s="10" t="s">
        <v>205</v>
      </c>
      <c r="B59" s="10" t="s">
        <v>206</v>
      </c>
      <c r="C59" s="111" t="s">
        <v>14</v>
      </c>
      <c r="D59" s="168">
        <v>9026</v>
      </c>
      <c r="E59" s="171">
        <v>90026</v>
      </c>
      <c r="F59" s="36" t="s">
        <v>125</v>
      </c>
      <c r="G59" s="36" t="s">
        <v>123</v>
      </c>
      <c r="H59" s="11">
        <v>2956746</v>
      </c>
      <c r="I59" s="11">
        <v>793</v>
      </c>
      <c r="J59" s="10" t="s">
        <v>77</v>
      </c>
      <c r="K59" s="10" t="s">
        <v>13</v>
      </c>
      <c r="L59" s="11">
        <v>19</v>
      </c>
      <c r="M59" s="11"/>
      <c r="N59" s="12">
        <v>0.5</v>
      </c>
      <c r="O59" s="12"/>
      <c r="P59" s="12">
        <v>15.4</v>
      </c>
      <c r="Q59" s="12"/>
      <c r="R59" s="12">
        <v>0</v>
      </c>
      <c r="S59" s="12"/>
      <c r="T59" s="34">
        <v>15.9</v>
      </c>
      <c r="U59" s="12"/>
      <c r="V59" s="1" t="str">
        <f t="shared" si="0"/>
        <v>No</v>
      </c>
    </row>
    <row r="60" spans="1:22">
      <c r="A60" s="10" t="s">
        <v>1051</v>
      </c>
      <c r="B60" s="10" t="s">
        <v>231</v>
      </c>
      <c r="C60" s="111" t="s">
        <v>45</v>
      </c>
      <c r="D60" s="168">
        <v>6048</v>
      </c>
      <c r="E60" s="171">
        <v>60048</v>
      </c>
      <c r="F60" s="36" t="s">
        <v>125</v>
      </c>
      <c r="G60" s="36" t="s">
        <v>123</v>
      </c>
      <c r="H60" s="11">
        <v>1362416</v>
      </c>
      <c r="I60" s="11">
        <v>758</v>
      </c>
      <c r="J60" s="10" t="s">
        <v>75</v>
      </c>
      <c r="K60" s="10" t="s">
        <v>13</v>
      </c>
      <c r="L60" s="11">
        <v>312</v>
      </c>
      <c r="M60" s="11"/>
      <c r="N60" s="12">
        <v>0</v>
      </c>
      <c r="O60" s="12"/>
      <c r="P60" s="12">
        <v>0</v>
      </c>
      <c r="Q60" s="12"/>
      <c r="R60" s="12">
        <v>0</v>
      </c>
      <c r="S60" s="12"/>
      <c r="T60" s="34">
        <v>0</v>
      </c>
      <c r="U60" s="12"/>
      <c r="V60" s="1" t="str">
        <f t="shared" si="0"/>
        <v>No</v>
      </c>
    </row>
    <row r="61" spans="1:22">
      <c r="A61" s="10" t="s">
        <v>1051</v>
      </c>
      <c r="B61" s="10" t="s">
        <v>231</v>
      </c>
      <c r="C61" s="111" t="s">
        <v>45</v>
      </c>
      <c r="D61" s="168">
        <v>6048</v>
      </c>
      <c r="E61" s="171">
        <v>60048</v>
      </c>
      <c r="F61" s="36" t="s">
        <v>125</v>
      </c>
      <c r="G61" s="36" t="s">
        <v>123</v>
      </c>
      <c r="H61" s="11">
        <v>1362416</v>
      </c>
      <c r="I61" s="11">
        <v>758</v>
      </c>
      <c r="J61" s="10" t="s">
        <v>77</v>
      </c>
      <c r="K61" s="10" t="s">
        <v>13</v>
      </c>
      <c r="L61" s="11">
        <v>35</v>
      </c>
      <c r="M61" s="11"/>
      <c r="N61" s="12">
        <v>0</v>
      </c>
      <c r="O61" s="12"/>
      <c r="P61" s="12">
        <v>0</v>
      </c>
      <c r="Q61" s="12"/>
      <c r="R61" s="12">
        <v>0</v>
      </c>
      <c r="S61" s="12"/>
      <c r="T61" s="34">
        <v>0</v>
      </c>
      <c r="U61" s="12"/>
      <c r="V61" s="1" t="str">
        <f t="shared" si="0"/>
        <v>No</v>
      </c>
    </row>
    <row r="62" spans="1:22">
      <c r="A62" s="10" t="s">
        <v>689</v>
      </c>
      <c r="B62" s="10" t="s">
        <v>232</v>
      </c>
      <c r="C62" s="111" t="s">
        <v>37</v>
      </c>
      <c r="D62" s="168">
        <v>9045</v>
      </c>
      <c r="E62" s="171">
        <v>90045</v>
      </c>
      <c r="F62" s="36" t="s">
        <v>125</v>
      </c>
      <c r="G62" s="36" t="s">
        <v>123</v>
      </c>
      <c r="H62" s="11">
        <v>1886011</v>
      </c>
      <c r="I62" s="11">
        <v>707</v>
      </c>
      <c r="J62" s="10" t="s">
        <v>75</v>
      </c>
      <c r="K62" s="10" t="s">
        <v>13</v>
      </c>
      <c r="L62" s="11">
        <v>336</v>
      </c>
      <c r="M62" s="11"/>
      <c r="N62" s="12">
        <v>71.2</v>
      </c>
      <c r="O62" s="12"/>
      <c r="P62" s="12">
        <v>0</v>
      </c>
      <c r="Q62" s="12"/>
      <c r="R62" s="12">
        <v>22.6</v>
      </c>
      <c r="S62" s="12"/>
      <c r="T62" s="34">
        <v>93.8</v>
      </c>
      <c r="U62" s="12"/>
      <c r="V62" s="1" t="str">
        <f t="shared" si="0"/>
        <v>No</v>
      </c>
    </row>
    <row r="63" spans="1:22">
      <c r="A63" s="10" t="s">
        <v>581</v>
      </c>
      <c r="B63" s="10" t="s">
        <v>582</v>
      </c>
      <c r="C63" s="111" t="s">
        <v>47</v>
      </c>
      <c r="D63" s="168">
        <v>3070</v>
      </c>
      <c r="E63" s="171">
        <v>30070</v>
      </c>
      <c r="F63" s="36" t="s">
        <v>125</v>
      </c>
      <c r="G63" s="36" t="s">
        <v>123</v>
      </c>
      <c r="H63" s="11">
        <v>4586770</v>
      </c>
      <c r="I63" s="11">
        <v>659</v>
      </c>
      <c r="J63" s="10" t="s">
        <v>77</v>
      </c>
      <c r="K63" s="10" t="s">
        <v>13</v>
      </c>
      <c r="L63" s="11">
        <v>84</v>
      </c>
      <c r="M63" s="11"/>
      <c r="N63" s="12">
        <v>0</v>
      </c>
      <c r="O63" s="12"/>
      <c r="P63" s="12">
        <v>0</v>
      </c>
      <c r="Q63" s="12"/>
      <c r="R63" s="12">
        <v>34.6</v>
      </c>
      <c r="S63" s="12"/>
      <c r="T63" s="34">
        <v>34.6</v>
      </c>
      <c r="U63" s="12"/>
      <c r="V63" s="1" t="str">
        <f t="shared" si="0"/>
        <v>No</v>
      </c>
    </row>
    <row r="64" spans="1:22">
      <c r="A64" s="10" t="s">
        <v>581</v>
      </c>
      <c r="B64" s="10" t="s">
        <v>582</v>
      </c>
      <c r="C64" s="111" t="s">
        <v>47</v>
      </c>
      <c r="D64" s="168">
        <v>3070</v>
      </c>
      <c r="E64" s="171">
        <v>30070</v>
      </c>
      <c r="F64" s="36" t="s">
        <v>125</v>
      </c>
      <c r="G64" s="36" t="s">
        <v>123</v>
      </c>
      <c r="H64" s="11">
        <v>4586770</v>
      </c>
      <c r="I64" s="11">
        <v>659</v>
      </c>
      <c r="J64" s="10" t="s">
        <v>75</v>
      </c>
      <c r="K64" s="10" t="s">
        <v>13</v>
      </c>
      <c r="L64" s="11">
        <v>28</v>
      </c>
      <c r="M64" s="11"/>
      <c r="N64" s="12">
        <v>0</v>
      </c>
      <c r="O64" s="12"/>
      <c r="P64" s="12">
        <v>0</v>
      </c>
      <c r="Q64" s="12"/>
      <c r="R64" s="12">
        <v>40.1</v>
      </c>
      <c r="S64" s="12"/>
      <c r="T64" s="34">
        <v>40.1</v>
      </c>
      <c r="U64" s="12"/>
      <c r="V64" s="1" t="str">
        <f t="shared" si="0"/>
        <v>No</v>
      </c>
    </row>
    <row r="65" spans="1:22">
      <c r="A65" s="10" t="s">
        <v>617</v>
      </c>
      <c r="B65" s="10" t="s">
        <v>442</v>
      </c>
      <c r="C65" s="111" t="s">
        <v>48</v>
      </c>
      <c r="D65" s="168">
        <v>29</v>
      </c>
      <c r="E65" s="171">
        <v>29</v>
      </c>
      <c r="F65" s="36" t="s">
        <v>125</v>
      </c>
      <c r="G65" s="36" t="s">
        <v>123</v>
      </c>
      <c r="H65" s="11">
        <v>3059393</v>
      </c>
      <c r="I65" s="11">
        <v>648</v>
      </c>
      <c r="J65" s="10" t="s">
        <v>75</v>
      </c>
      <c r="K65" s="10" t="s">
        <v>9</v>
      </c>
      <c r="L65" s="11">
        <v>114</v>
      </c>
      <c r="M65" s="11"/>
      <c r="N65" s="12">
        <v>0</v>
      </c>
      <c r="O65" s="12"/>
      <c r="P65" s="12">
        <v>19.8</v>
      </c>
      <c r="Q65" s="12"/>
      <c r="R65" s="12">
        <v>6.3</v>
      </c>
      <c r="S65" s="12"/>
      <c r="T65" s="34">
        <v>26.1</v>
      </c>
      <c r="U65" s="12"/>
      <c r="V65" s="1" t="str">
        <f t="shared" si="0"/>
        <v>No</v>
      </c>
    </row>
    <row r="66" spans="1:22">
      <c r="A66" s="10" t="s">
        <v>617</v>
      </c>
      <c r="B66" s="10" t="s">
        <v>442</v>
      </c>
      <c r="C66" s="111" t="s">
        <v>48</v>
      </c>
      <c r="D66" s="168">
        <v>29</v>
      </c>
      <c r="E66" s="171">
        <v>29</v>
      </c>
      <c r="F66" s="36" t="s">
        <v>125</v>
      </c>
      <c r="G66" s="36" t="s">
        <v>123</v>
      </c>
      <c r="H66" s="11">
        <v>3059393</v>
      </c>
      <c r="I66" s="11">
        <v>648</v>
      </c>
      <c r="J66" s="10" t="s">
        <v>77</v>
      </c>
      <c r="K66" s="10" t="s">
        <v>13</v>
      </c>
      <c r="L66" s="11">
        <v>54</v>
      </c>
      <c r="M66" s="11"/>
      <c r="N66" s="12">
        <v>0</v>
      </c>
      <c r="O66" s="12"/>
      <c r="P66" s="12">
        <v>50.8</v>
      </c>
      <c r="Q66" s="12"/>
      <c r="R66" s="12">
        <v>2.2999999999999998</v>
      </c>
      <c r="S66" s="12"/>
      <c r="T66" s="34">
        <v>53.099999999999902</v>
      </c>
      <c r="U66" s="12"/>
      <c r="V66" s="1" t="str">
        <f t="shared" si="0"/>
        <v>No</v>
      </c>
    </row>
    <row r="67" spans="1:22">
      <c r="A67" s="10" t="s">
        <v>617</v>
      </c>
      <c r="B67" s="10" t="s">
        <v>442</v>
      </c>
      <c r="C67" s="111" t="s">
        <v>48</v>
      </c>
      <c r="D67" s="168">
        <v>29</v>
      </c>
      <c r="E67" s="171">
        <v>29</v>
      </c>
      <c r="F67" s="36" t="s">
        <v>125</v>
      </c>
      <c r="G67" s="36" t="s">
        <v>123</v>
      </c>
      <c r="H67" s="11">
        <v>3059393</v>
      </c>
      <c r="I67" s="11">
        <v>648</v>
      </c>
      <c r="J67" s="10" t="s">
        <v>77</v>
      </c>
      <c r="K67" s="10" t="s">
        <v>9</v>
      </c>
      <c r="L67" s="11">
        <v>43</v>
      </c>
      <c r="M67" s="11"/>
      <c r="N67" s="12">
        <v>0</v>
      </c>
      <c r="O67" s="12"/>
      <c r="P67" s="12">
        <v>68.099999999999994</v>
      </c>
      <c r="Q67" s="12"/>
      <c r="R67" s="12">
        <v>8.4</v>
      </c>
      <c r="S67" s="12"/>
      <c r="T67" s="34">
        <v>76.5</v>
      </c>
      <c r="U67" s="12"/>
      <c r="V67" s="1" t="str">
        <f t="shared" ref="V67:V130" si="1">IF(O67&amp;Q67&amp;S67&amp;U67&lt;&gt;"","Yes","No")</f>
        <v>No</v>
      </c>
    </row>
    <row r="68" spans="1:22">
      <c r="A68" s="10" t="s">
        <v>202</v>
      </c>
      <c r="B68" s="10" t="s">
        <v>203</v>
      </c>
      <c r="C68" s="111" t="s">
        <v>14</v>
      </c>
      <c r="D68" s="168">
        <v>9013</v>
      </c>
      <c r="E68" s="171">
        <v>90013</v>
      </c>
      <c r="F68" s="36" t="s">
        <v>125</v>
      </c>
      <c r="G68" s="36" t="s">
        <v>123</v>
      </c>
      <c r="H68" s="11">
        <v>1664496</v>
      </c>
      <c r="I68" s="11">
        <v>642</v>
      </c>
      <c r="J68" s="10" t="s">
        <v>75</v>
      </c>
      <c r="K68" s="10" t="s">
        <v>9</v>
      </c>
      <c r="L68" s="11">
        <v>384</v>
      </c>
      <c r="M68" s="11"/>
      <c r="N68" s="12">
        <v>1.1000000000000001</v>
      </c>
      <c r="O68" s="12"/>
      <c r="P68" s="12">
        <v>0</v>
      </c>
      <c r="Q68" s="12"/>
      <c r="R68" s="12">
        <v>214.7</v>
      </c>
      <c r="S68" s="12"/>
      <c r="T68" s="34">
        <v>215.79999999999899</v>
      </c>
      <c r="U68" s="12"/>
      <c r="V68" s="1" t="str">
        <f t="shared" si="1"/>
        <v>No</v>
      </c>
    </row>
    <row r="69" spans="1:22">
      <c r="A69" s="10" t="s">
        <v>202</v>
      </c>
      <c r="B69" s="10" t="s">
        <v>203</v>
      </c>
      <c r="C69" s="111" t="s">
        <v>14</v>
      </c>
      <c r="D69" s="168">
        <v>9013</v>
      </c>
      <c r="E69" s="171">
        <v>90013</v>
      </c>
      <c r="F69" s="36" t="s">
        <v>125</v>
      </c>
      <c r="G69" s="36" t="s">
        <v>123</v>
      </c>
      <c r="H69" s="11">
        <v>1664496</v>
      </c>
      <c r="I69" s="11">
        <v>642</v>
      </c>
      <c r="J69" s="10" t="s">
        <v>75</v>
      </c>
      <c r="K69" s="10" t="s">
        <v>13</v>
      </c>
      <c r="L69" s="11">
        <v>12</v>
      </c>
      <c r="M69" s="11"/>
      <c r="N69" s="12">
        <v>0</v>
      </c>
      <c r="O69" s="12"/>
      <c r="P69" s="12">
        <v>33.1</v>
      </c>
      <c r="Q69" s="12"/>
      <c r="R69" s="12">
        <v>0</v>
      </c>
      <c r="S69" s="12"/>
      <c r="T69" s="34">
        <v>33.1</v>
      </c>
      <c r="U69" s="12"/>
      <c r="V69" s="1" t="str">
        <f t="shared" si="1"/>
        <v>No</v>
      </c>
    </row>
    <row r="70" spans="1:22">
      <c r="A70" s="10" t="s">
        <v>352</v>
      </c>
      <c r="B70" s="10" t="s">
        <v>353</v>
      </c>
      <c r="C70" s="111" t="s">
        <v>22</v>
      </c>
      <c r="D70" s="168">
        <v>4035</v>
      </c>
      <c r="E70" s="171">
        <v>40035</v>
      </c>
      <c r="F70" s="36" t="s">
        <v>125</v>
      </c>
      <c r="G70" s="36" t="s">
        <v>123</v>
      </c>
      <c r="H70" s="11">
        <v>1510516</v>
      </c>
      <c r="I70" s="11">
        <v>603</v>
      </c>
      <c r="J70" s="10" t="s">
        <v>75</v>
      </c>
      <c r="K70" s="10" t="s">
        <v>9</v>
      </c>
      <c r="L70" s="11">
        <v>247</v>
      </c>
      <c r="M70" s="11"/>
      <c r="N70" s="12">
        <v>0.7</v>
      </c>
      <c r="O70" s="12"/>
      <c r="P70" s="12">
        <v>0</v>
      </c>
      <c r="Q70" s="12"/>
      <c r="R70" s="12">
        <v>0</v>
      </c>
      <c r="S70" s="12"/>
      <c r="T70" s="34">
        <v>0.7</v>
      </c>
      <c r="U70" s="12"/>
      <c r="V70" s="1" t="str">
        <f t="shared" si="1"/>
        <v>No</v>
      </c>
    </row>
    <row r="71" spans="1:22">
      <c r="A71" s="10" t="s">
        <v>352</v>
      </c>
      <c r="B71" s="10" t="s">
        <v>353</v>
      </c>
      <c r="C71" s="111" t="s">
        <v>22</v>
      </c>
      <c r="D71" s="168">
        <v>4035</v>
      </c>
      <c r="E71" s="171">
        <v>40035</v>
      </c>
      <c r="F71" s="36" t="s">
        <v>125</v>
      </c>
      <c r="G71" s="36" t="s">
        <v>123</v>
      </c>
      <c r="H71" s="11">
        <v>1510516</v>
      </c>
      <c r="I71" s="11">
        <v>603</v>
      </c>
      <c r="J71" s="10" t="s">
        <v>79</v>
      </c>
      <c r="K71" s="10" t="s">
        <v>9</v>
      </c>
      <c r="L71" s="11">
        <v>14</v>
      </c>
      <c r="M71" s="11"/>
      <c r="N71" s="12">
        <v>4.8</v>
      </c>
      <c r="O71" s="12"/>
      <c r="P71" s="12">
        <v>0</v>
      </c>
      <c r="Q71" s="12"/>
      <c r="R71" s="12">
        <v>0</v>
      </c>
      <c r="S71" s="12"/>
      <c r="T71" s="34">
        <v>4.8</v>
      </c>
      <c r="U71" s="12"/>
      <c r="V71" s="1" t="str">
        <f t="shared" si="1"/>
        <v>No</v>
      </c>
    </row>
    <row r="72" spans="1:22">
      <c r="A72" s="10" t="s">
        <v>352</v>
      </c>
      <c r="B72" s="10" t="s">
        <v>353</v>
      </c>
      <c r="C72" s="111" t="s">
        <v>22</v>
      </c>
      <c r="D72" s="168">
        <v>4035</v>
      </c>
      <c r="E72" s="171">
        <v>40035</v>
      </c>
      <c r="F72" s="36" t="s">
        <v>125</v>
      </c>
      <c r="G72" s="36" t="s">
        <v>123</v>
      </c>
      <c r="H72" s="11">
        <v>1510516</v>
      </c>
      <c r="I72" s="11">
        <v>603</v>
      </c>
      <c r="J72" s="10" t="s">
        <v>75</v>
      </c>
      <c r="K72" s="10" t="s">
        <v>13</v>
      </c>
      <c r="L72" s="11">
        <v>13</v>
      </c>
      <c r="M72" s="11"/>
      <c r="N72" s="12">
        <v>0</v>
      </c>
      <c r="O72" s="12"/>
      <c r="P72" s="12">
        <v>0</v>
      </c>
      <c r="Q72" s="12"/>
      <c r="R72" s="12">
        <v>0</v>
      </c>
      <c r="S72" s="12"/>
      <c r="T72" s="34">
        <v>0</v>
      </c>
      <c r="U72" s="12"/>
      <c r="V72" s="1" t="str">
        <f t="shared" si="1"/>
        <v>No</v>
      </c>
    </row>
    <row r="73" spans="1:22">
      <c r="A73" s="10" t="s">
        <v>574</v>
      </c>
      <c r="B73" s="10" t="s">
        <v>575</v>
      </c>
      <c r="C73" s="111" t="s">
        <v>48</v>
      </c>
      <c r="D73" s="168">
        <v>3</v>
      </c>
      <c r="E73" s="171">
        <v>3</v>
      </c>
      <c r="F73" s="36" t="s">
        <v>125</v>
      </c>
      <c r="G73" s="36" t="s">
        <v>123</v>
      </c>
      <c r="H73" s="11">
        <v>3059393</v>
      </c>
      <c r="I73" s="11">
        <v>531</v>
      </c>
      <c r="J73" s="10" t="s">
        <v>75</v>
      </c>
      <c r="K73" s="10" t="s">
        <v>9</v>
      </c>
      <c r="L73" s="11">
        <v>123</v>
      </c>
      <c r="M73" s="11"/>
      <c r="N73" s="12">
        <v>0</v>
      </c>
      <c r="O73" s="12"/>
      <c r="P73" s="12">
        <v>16.899999999999999</v>
      </c>
      <c r="Q73" s="12"/>
      <c r="R73" s="12">
        <v>0</v>
      </c>
      <c r="S73" s="12"/>
      <c r="T73" s="34">
        <v>16.899999999999999</v>
      </c>
      <c r="U73" s="12"/>
      <c r="V73" s="1" t="str">
        <f t="shared" si="1"/>
        <v>No</v>
      </c>
    </row>
    <row r="74" spans="1:22">
      <c r="A74" s="10" t="s">
        <v>1071</v>
      </c>
      <c r="B74" s="10" t="s">
        <v>225</v>
      </c>
      <c r="C74" s="111" t="s">
        <v>11</v>
      </c>
      <c r="D74" s="168">
        <v>9032</v>
      </c>
      <c r="E74" s="171">
        <v>90032</v>
      </c>
      <c r="F74" s="36" t="s">
        <v>122</v>
      </c>
      <c r="G74" s="36" t="s">
        <v>123</v>
      </c>
      <c r="H74" s="11">
        <v>3629114</v>
      </c>
      <c r="I74" s="11">
        <v>526</v>
      </c>
      <c r="J74" s="10" t="s">
        <v>75</v>
      </c>
      <c r="K74" s="10" t="s">
        <v>13</v>
      </c>
      <c r="L74" s="11">
        <v>416</v>
      </c>
      <c r="M74" s="11"/>
      <c r="N74" s="12">
        <v>0</v>
      </c>
      <c r="O74" s="12"/>
      <c r="P74" s="12">
        <v>0</v>
      </c>
      <c r="Q74" s="12"/>
      <c r="R74" s="12">
        <v>117.7</v>
      </c>
      <c r="S74" s="12"/>
      <c r="T74" s="34">
        <v>117.7</v>
      </c>
      <c r="U74" s="12"/>
      <c r="V74" s="1" t="str">
        <f t="shared" si="1"/>
        <v>No</v>
      </c>
    </row>
    <row r="75" spans="1:22">
      <c r="A75" s="10" t="s">
        <v>1072</v>
      </c>
      <c r="B75" s="10" t="s">
        <v>283</v>
      </c>
      <c r="C75" s="111" t="s">
        <v>22</v>
      </c>
      <c r="D75" s="168">
        <v>4029</v>
      </c>
      <c r="E75" s="171">
        <v>40029</v>
      </c>
      <c r="F75" s="36" t="s">
        <v>122</v>
      </c>
      <c r="G75" s="36" t="s">
        <v>123</v>
      </c>
      <c r="H75" s="11">
        <v>5502379</v>
      </c>
      <c r="I75" s="11">
        <v>507</v>
      </c>
      <c r="J75" s="10" t="s">
        <v>75</v>
      </c>
      <c r="K75" s="10" t="s">
        <v>9</v>
      </c>
      <c r="L75" s="11">
        <v>284</v>
      </c>
      <c r="M75" s="11"/>
      <c r="N75" s="12">
        <v>0</v>
      </c>
      <c r="O75" s="12"/>
      <c r="P75" s="12">
        <v>0</v>
      </c>
      <c r="Q75" s="12"/>
      <c r="R75" s="12">
        <v>0</v>
      </c>
      <c r="S75" s="12"/>
      <c r="T75" s="34">
        <v>0</v>
      </c>
      <c r="U75" s="12"/>
      <c r="V75" s="1" t="str">
        <f t="shared" si="1"/>
        <v>No</v>
      </c>
    </row>
    <row r="76" spans="1:22">
      <c r="A76" s="10" t="s">
        <v>1072</v>
      </c>
      <c r="B76" s="10" t="s">
        <v>283</v>
      </c>
      <c r="C76" s="111" t="s">
        <v>22</v>
      </c>
      <c r="D76" s="168">
        <v>4029</v>
      </c>
      <c r="E76" s="171">
        <v>40029</v>
      </c>
      <c r="F76" s="36" t="s">
        <v>122</v>
      </c>
      <c r="G76" s="36" t="s">
        <v>123</v>
      </c>
      <c r="H76" s="11">
        <v>5502379</v>
      </c>
      <c r="I76" s="11">
        <v>507</v>
      </c>
      <c r="J76" s="10" t="s">
        <v>75</v>
      </c>
      <c r="K76" s="10" t="s">
        <v>13</v>
      </c>
      <c r="L76" s="11">
        <v>7</v>
      </c>
      <c r="M76" s="11"/>
      <c r="N76" s="12">
        <v>0</v>
      </c>
      <c r="O76" s="12"/>
      <c r="P76" s="12">
        <v>0</v>
      </c>
      <c r="Q76" s="12"/>
      <c r="R76" s="12">
        <v>0</v>
      </c>
      <c r="S76" s="12"/>
      <c r="T76" s="34">
        <v>0</v>
      </c>
      <c r="U76" s="12"/>
      <c r="V76" s="1" t="str">
        <f t="shared" si="1"/>
        <v>No</v>
      </c>
    </row>
    <row r="77" spans="1:22">
      <c r="A77" s="10" t="s">
        <v>430</v>
      </c>
      <c r="B77" s="10" t="s">
        <v>431</v>
      </c>
      <c r="C77" s="111" t="s">
        <v>84</v>
      </c>
      <c r="D77" s="168">
        <v>3075</v>
      </c>
      <c r="E77" s="171">
        <v>30075</v>
      </c>
      <c r="F77" s="36" t="s">
        <v>125</v>
      </c>
      <c r="G77" s="36" t="s">
        <v>123</v>
      </c>
      <c r="H77" s="11">
        <v>5441567</v>
      </c>
      <c r="I77" s="11">
        <v>502</v>
      </c>
      <c r="J77" s="10" t="s">
        <v>75</v>
      </c>
      <c r="K77" s="10" t="s">
        <v>9</v>
      </c>
      <c r="L77" s="11">
        <v>159</v>
      </c>
      <c r="M77" s="11"/>
      <c r="N77" s="12">
        <v>0</v>
      </c>
      <c r="O77" s="12"/>
      <c r="P77" s="12">
        <v>0</v>
      </c>
      <c r="Q77" s="12"/>
      <c r="R77" s="12">
        <v>0</v>
      </c>
      <c r="S77" s="12"/>
      <c r="T77" s="34">
        <v>0</v>
      </c>
      <c r="U77" s="12"/>
      <c r="V77" s="1" t="str">
        <f t="shared" si="1"/>
        <v>No</v>
      </c>
    </row>
    <row r="78" spans="1:22">
      <c r="A78" s="10" t="s">
        <v>430</v>
      </c>
      <c r="B78" s="10" t="s">
        <v>431</v>
      </c>
      <c r="C78" s="111" t="s">
        <v>84</v>
      </c>
      <c r="D78" s="168">
        <v>3075</v>
      </c>
      <c r="E78" s="171">
        <v>30075</v>
      </c>
      <c r="F78" s="36" t="s">
        <v>125</v>
      </c>
      <c r="G78" s="36" t="s">
        <v>123</v>
      </c>
      <c r="H78" s="11">
        <v>5441567</v>
      </c>
      <c r="I78" s="11">
        <v>502</v>
      </c>
      <c r="J78" s="10" t="s">
        <v>75</v>
      </c>
      <c r="K78" s="10" t="s">
        <v>13</v>
      </c>
      <c r="L78" s="11">
        <v>38</v>
      </c>
      <c r="M78" s="11"/>
      <c r="N78" s="12">
        <v>0</v>
      </c>
      <c r="O78" s="12"/>
      <c r="P78" s="12">
        <v>0</v>
      </c>
      <c r="Q78" s="12"/>
      <c r="R78" s="12">
        <v>0</v>
      </c>
      <c r="S78" s="12"/>
      <c r="T78" s="34">
        <v>0</v>
      </c>
      <c r="U78" s="12"/>
      <c r="V78" s="1" t="str">
        <f t="shared" si="1"/>
        <v>No</v>
      </c>
    </row>
    <row r="79" spans="1:22">
      <c r="A79" s="10" t="s">
        <v>1052</v>
      </c>
      <c r="B79" s="10" t="s">
        <v>196</v>
      </c>
      <c r="C79" s="111" t="s">
        <v>33</v>
      </c>
      <c r="D79" s="168">
        <v>7006</v>
      </c>
      <c r="E79" s="171">
        <v>70006</v>
      </c>
      <c r="F79" s="36" t="s">
        <v>125</v>
      </c>
      <c r="G79" s="36" t="s">
        <v>123</v>
      </c>
      <c r="H79" s="11">
        <v>2150706</v>
      </c>
      <c r="I79" s="11">
        <v>493</v>
      </c>
      <c r="J79" s="10" t="s">
        <v>75</v>
      </c>
      <c r="K79" s="10" t="s">
        <v>9</v>
      </c>
      <c r="L79" s="11">
        <v>333</v>
      </c>
      <c r="M79" s="11"/>
      <c r="N79" s="12">
        <v>0</v>
      </c>
      <c r="O79" s="12"/>
      <c r="P79" s="12">
        <v>0</v>
      </c>
      <c r="Q79" s="12"/>
      <c r="R79" s="12">
        <v>0</v>
      </c>
      <c r="S79" s="12"/>
      <c r="T79" s="34">
        <v>0</v>
      </c>
      <c r="U79" s="12"/>
      <c r="V79" s="1" t="str">
        <f t="shared" si="1"/>
        <v>No</v>
      </c>
    </row>
    <row r="80" spans="1:22">
      <c r="A80" s="10" t="s">
        <v>157</v>
      </c>
      <c r="B80" s="10" t="s">
        <v>158</v>
      </c>
      <c r="C80" s="111" t="s">
        <v>39</v>
      </c>
      <c r="D80" s="168">
        <v>5015</v>
      </c>
      <c r="E80" s="171">
        <v>50015</v>
      </c>
      <c r="F80" s="36" t="s">
        <v>125</v>
      </c>
      <c r="G80" s="36" t="s">
        <v>123</v>
      </c>
      <c r="H80" s="11">
        <v>1780673</v>
      </c>
      <c r="I80" s="11">
        <v>472</v>
      </c>
      <c r="J80" s="10" t="s">
        <v>75</v>
      </c>
      <c r="K80" s="10" t="s">
        <v>9</v>
      </c>
      <c r="L80" s="11">
        <v>275</v>
      </c>
      <c r="M80" s="11"/>
      <c r="N80" s="12">
        <v>0</v>
      </c>
      <c r="O80" s="12"/>
      <c r="P80" s="12">
        <v>0</v>
      </c>
      <c r="Q80" s="12"/>
      <c r="R80" s="12">
        <v>3.2</v>
      </c>
      <c r="S80" s="12"/>
      <c r="T80" s="34">
        <v>3.2</v>
      </c>
      <c r="U80" s="12"/>
      <c r="V80" s="1" t="str">
        <f t="shared" si="1"/>
        <v>No</v>
      </c>
    </row>
    <row r="81" spans="1:22">
      <c r="A81" s="10" t="s">
        <v>157</v>
      </c>
      <c r="B81" s="10" t="s">
        <v>158</v>
      </c>
      <c r="C81" s="111" t="s">
        <v>39</v>
      </c>
      <c r="D81" s="168">
        <v>5015</v>
      </c>
      <c r="E81" s="171">
        <v>50015</v>
      </c>
      <c r="F81" s="36" t="s">
        <v>125</v>
      </c>
      <c r="G81" s="36" t="s">
        <v>123</v>
      </c>
      <c r="H81" s="11">
        <v>1780673</v>
      </c>
      <c r="I81" s="11">
        <v>472</v>
      </c>
      <c r="J81" s="10" t="s">
        <v>79</v>
      </c>
      <c r="K81" s="10" t="s">
        <v>9</v>
      </c>
      <c r="L81" s="11">
        <v>13</v>
      </c>
      <c r="M81" s="11"/>
      <c r="N81" s="12">
        <v>8.6999999999999993</v>
      </c>
      <c r="O81" s="12"/>
      <c r="P81" s="12">
        <v>0</v>
      </c>
      <c r="Q81" s="12"/>
      <c r="R81" s="12">
        <v>5.4</v>
      </c>
      <c r="S81" s="12"/>
      <c r="T81" s="34">
        <v>14.1</v>
      </c>
      <c r="U81" s="12"/>
      <c r="V81" s="1" t="str">
        <f t="shared" si="1"/>
        <v>No</v>
      </c>
    </row>
    <row r="82" spans="1:22">
      <c r="A82" s="10" t="s">
        <v>311</v>
      </c>
      <c r="B82" s="10" t="s">
        <v>312</v>
      </c>
      <c r="C82" s="111" t="s">
        <v>48</v>
      </c>
      <c r="D82" s="168">
        <v>18</v>
      </c>
      <c r="E82" s="171">
        <v>18</v>
      </c>
      <c r="F82" s="36" t="s">
        <v>125</v>
      </c>
      <c r="G82" s="36" t="s">
        <v>123</v>
      </c>
      <c r="H82" s="11">
        <v>210975</v>
      </c>
      <c r="I82" s="11">
        <v>429</v>
      </c>
      <c r="J82" s="10" t="s">
        <v>75</v>
      </c>
      <c r="K82" s="10" t="s">
        <v>9</v>
      </c>
      <c r="L82" s="11">
        <v>45</v>
      </c>
      <c r="M82" s="11"/>
      <c r="N82" s="12">
        <v>0</v>
      </c>
      <c r="O82" s="12"/>
      <c r="P82" s="12">
        <v>0</v>
      </c>
      <c r="Q82" s="12"/>
      <c r="R82" s="12">
        <v>0</v>
      </c>
      <c r="S82" s="12"/>
      <c r="T82" s="34">
        <v>0</v>
      </c>
      <c r="U82" s="12"/>
      <c r="V82" s="1" t="str">
        <f t="shared" si="1"/>
        <v>No</v>
      </c>
    </row>
    <row r="83" spans="1:22">
      <c r="A83" s="10" t="s">
        <v>1073</v>
      </c>
      <c r="B83" s="10" t="s">
        <v>572</v>
      </c>
      <c r="C83" s="111" t="s">
        <v>22</v>
      </c>
      <c r="D83" s="168">
        <v>4037</v>
      </c>
      <c r="E83" s="171">
        <v>40037</v>
      </c>
      <c r="F83" s="36" t="s">
        <v>122</v>
      </c>
      <c r="G83" s="36" t="s">
        <v>123</v>
      </c>
      <c r="H83" s="11">
        <v>5502379</v>
      </c>
      <c r="I83" s="11">
        <v>414</v>
      </c>
      <c r="J83" s="10" t="s">
        <v>75</v>
      </c>
      <c r="K83" s="10" t="s">
        <v>9</v>
      </c>
      <c r="L83" s="11">
        <v>130</v>
      </c>
      <c r="M83" s="11"/>
      <c r="N83" s="12">
        <v>0</v>
      </c>
      <c r="O83" s="12"/>
      <c r="P83" s="12">
        <v>0</v>
      </c>
      <c r="Q83" s="12"/>
      <c r="R83" s="12">
        <v>0</v>
      </c>
      <c r="S83" s="12"/>
      <c r="T83" s="34">
        <v>0</v>
      </c>
      <c r="U83" s="12"/>
      <c r="V83" s="1" t="str">
        <f t="shared" si="1"/>
        <v>No</v>
      </c>
    </row>
    <row r="84" spans="1:22">
      <c r="A84" s="10" t="s">
        <v>1074</v>
      </c>
      <c r="B84" s="10" t="s">
        <v>544</v>
      </c>
      <c r="C84" s="111" t="s">
        <v>49</v>
      </c>
      <c r="D84" s="168">
        <v>5008</v>
      </c>
      <c r="E84" s="171">
        <v>50008</v>
      </c>
      <c r="F84" s="36" t="s">
        <v>122</v>
      </c>
      <c r="G84" s="36" t="s">
        <v>123</v>
      </c>
      <c r="H84" s="11">
        <v>1376476</v>
      </c>
      <c r="I84" s="11">
        <v>405</v>
      </c>
      <c r="J84" s="10" t="s">
        <v>75</v>
      </c>
      <c r="K84" s="10" t="s">
        <v>13</v>
      </c>
      <c r="L84" s="11">
        <v>321</v>
      </c>
      <c r="M84" s="11"/>
      <c r="N84" s="12">
        <v>0</v>
      </c>
      <c r="O84" s="12"/>
      <c r="P84" s="12">
        <v>0</v>
      </c>
      <c r="Q84" s="12"/>
      <c r="R84" s="12">
        <v>0</v>
      </c>
      <c r="S84" s="12"/>
      <c r="T84" s="34">
        <v>0</v>
      </c>
      <c r="U84" s="12"/>
      <c r="V84" s="1" t="str">
        <f t="shared" si="1"/>
        <v>No</v>
      </c>
    </row>
    <row r="85" spans="1:22">
      <c r="A85" s="10" t="s">
        <v>1053</v>
      </c>
      <c r="B85" s="10" t="s">
        <v>204</v>
      </c>
      <c r="C85" s="111" t="s">
        <v>34</v>
      </c>
      <c r="D85" s="168">
        <v>4008</v>
      </c>
      <c r="E85" s="171">
        <v>40008</v>
      </c>
      <c r="F85" s="36" t="s">
        <v>122</v>
      </c>
      <c r="G85" s="36" t="s">
        <v>123</v>
      </c>
      <c r="H85" s="11">
        <v>1249442</v>
      </c>
      <c r="I85" s="11">
        <v>404</v>
      </c>
      <c r="J85" s="10" t="s">
        <v>75</v>
      </c>
      <c r="K85" s="10" t="s">
        <v>9</v>
      </c>
      <c r="L85" s="11">
        <v>190</v>
      </c>
      <c r="M85" s="11"/>
      <c r="N85" s="12">
        <v>7.7</v>
      </c>
      <c r="O85" s="12"/>
      <c r="P85" s="12">
        <v>14.4</v>
      </c>
      <c r="Q85" s="12"/>
      <c r="R85" s="12">
        <v>0</v>
      </c>
      <c r="S85" s="12"/>
      <c r="T85" s="34">
        <v>22.1</v>
      </c>
      <c r="U85" s="12"/>
      <c r="V85" s="1" t="str">
        <f t="shared" si="1"/>
        <v>No</v>
      </c>
    </row>
    <row r="86" spans="1:22">
      <c r="A86" s="10" t="s">
        <v>1053</v>
      </c>
      <c r="B86" s="10" t="s">
        <v>204</v>
      </c>
      <c r="C86" s="111" t="s">
        <v>34</v>
      </c>
      <c r="D86" s="168">
        <v>4008</v>
      </c>
      <c r="E86" s="171">
        <v>40008</v>
      </c>
      <c r="F86" s="36" t="s">
        <v>122</v>
      </c>
      <c r="G86" s="36" t="s">
        <v>123</v>
      </c>
      <c r="H86" s="11">
        <v>1249442</v>
      </c>
      <c r="I86" s="11">
        <v>404</v>
      </c>
      <c r="J86" s="10" t="s">
        <v>77</v>
      </c>
      <c r="K86" s="10" t="s">
        <v>9</v>
      </c>
      <c r="L86" s="11">
        <v>71</v>
      </c>
      <c r="M86" s="11"/>
      <c r="N86" s="12">
        <v>7.7</v>
      </c>
      <c r="O86" s="12"/>
      <c r="P86" s="12">
        <v>14.4</v>
      </c>
      <c r="Q86" s="12"/>
      <c r="R86" s="12">
        <v>0</v>
      </c>
      <c r="S86" s="12"/>
      <c r="T86" s="34">
        <v>22.1</v>
      </c>
      <c r="U86" s="12"/>
      <c r="V86" s="1" t="str">
        <f t="shared" si="1"/>
        <v>No</v>
      </c>
    </row>
    <row r="87" spans="1:22">
      <c r="A87" s="10" t="s">
        <v>600</v>
      </c>
      <c r="B87" s="10" t="s">
        <v>170</v>
      </c>
      <c r="C87" s="111" t="s">
        <v>14</v>
      </c>
      <c r="D87" s="168">
        <v>9009</v>
      </c>
      <c r="E87" s="171">
        <v>90009</v>
      </c>
      <c r="F87" s="36" t="s">
        <v>125</v>
      </c>
      <c r="G87" s="36" t="s">
        <v>123</v>
      </c>
      <c r="H87" s="11">
        <v>3281212</v>
      </c>
      <c r="I87" s="11">
        <v>399</v>
      </c>
      <c r="J87" s="10" t="s">
        <v>75</v>
      </c>
      <c r="K87" s="10" t="s">
        <v>9</v>
      </c>
      <c r="L87" s="11">
        <v>191</v>
      </c>
      <c r="M87" s="11"/>
      <c r="N87" s="12">
        <v>0</v>
      </c>
      <c r="O87" s="12"/>
      <c r="P87" s="12">
        <v>0</v>
      </c>
      <c r="Q87" s="12"/>
      <c r="R87" s="12">
        <v>0</v>
      </c>
      <c r="S87" s="12"/>
      <c r="T87" s="34">
        <v>0</v>
      </c>
      <c r="U87" s="12"/>
      <c r="V87" s="1" t="str">
        <f t="shared" si="1"/>
        <v>No</v>
      </c>
    </row>
    <row r="88" spans="1:22">
      <c r="A88" s="10" t="s">
        <v>600</v>
      </c>
      <c r="B88" s="10" t="s">
        <v>170</v>
      </c>
      <c r="C88" s="111" t="s">
        <v>14</v>
      </c>
      <c r="D88" s="168">
        <v>9009</v>
      </c>
      <c r="E88" s="171">
        <v>90009</v>
      </c>
      <c r="F88" s="36" t="s">
        <v>125</v>
      </c>
      <c r="G88" s="36" t="s">
        <v>123</v>
      </c>
      <c r="H88" s="11">
        <v>3281212</v>
      </c>
      <c r="I88" s="11">
        <v>399</v>
      </c>
      <c r="J88" s="10" t="s">
        <v>75</v>
      </c>
      <c r="K88" s="10" t="s">
        <v>13</v>
      </c>
      <c r="L88" s="11">
        <v>76</v>
      </c>
      <c r="M88" s="11"/>
      <c r="N88" s="12">
        <v>0</v>
      </c>
      <c r="O88" s="12"/>
      <c r="P88" s="12">
        <v>0</v>
      </c>
      <c r="Q88" s="12"/>
      <c r="R88" s="12">
        <v>0</v>
      </c>
      <c r="S88" s="12"/>
      <c r="T88" s="34">
        <v>0</v>
      </c>
      <c r="U88" s="12"/>
      <c r="V88" s="1" t="str">
        <f t="shared" si="1"/>
        <v>No</v>
      </c>
    </row>
    <row r="89" spans="1:22">
      <c r="A89" s="10" t="s">
        <v>1054</v>
      </c>
      <c r="B89" s="10" t="s">
        <v>207</v>
      </c>
      <c r="C89" s="111" t="s">
        <v>47</v>
      </c>
      <c r="D89" s="168">
        <v>3083</v>
      </c>
      <c r="E89" s="171">
        <v>30083</v>
      </c>
      <c r="F89" s="36" t="s">
        <v>125</v>
      </c>
      <c r="G89" s="36" t="s">
        <v>123</v>
      </c>
      <c r="H89" s="11">
        <v>1439666</v>
      </c>
      <c r="I89" s="11">
        <v>397</v>
      </c>
      <c r="J89" s="10" t="s">
        <v>75</v>
      </c>
      <c r="K89" s="10" t="s">
        <v>9</v>
      </c>
      <c r="L89" s="11">
        <v>242</v>
      </c>
      <c r="M89" s="11"/>
      <c r="N89" s="12">
        <v>0</v>
      </c>
      <c r="O89" s="12"/>
      <c r="P89" s="12">
        <v>0</v>
      </c>
      <c r="Q89" s="12"/>
      <c r="R89" s="12">
        <v>72.8</v>
      </c>
      <c r="S89" s="12"/>
      <c r="T89" s="34">
        <v>72.8</v>
      </c>
      <c r="U89" s="12"/>
      <c r="V89" s="1" t="str">
        <f t="shared" si="1"/>
        <v>No</v>
      </c>
    </row>
    <row r="90" spans="1:22">
      <c r="A90" s="10" t="s">
        <v>1055</v>
      </c>
      <c r="B90" s="10" t="s">
        <v>187</v>
      </c>
      <c r="C90" s="111" t="s">
        <v>48</v>
      </c>
      <c r="D90" s="168">
        <v>40</v>
      </c>
      <c r="E90" s="171">
        <v>40</v>
      </c>
      <c r="F90" s="36" t="s">
        <v>125</v>
      </c>
      <c r="G90" s="36" t="s">
        <v>123</v>
      </c>
      <c r="H90" s="11">
        <v>3059393</v>
      </c>
      <c r="I90" s="11">
        <v>384</v>
      </c>
      <c r="J90" s="10" t="s">
        <v>77</v>
      </c>
      <c r="K90" s="10" t="s">
        <v>9</v>
      </c>
      <c r="L90" s="11">
        <v>210</v>
      </c>
      <c r="M90" s="11"/>
      <c r="N90" s="12">
        <v>2.9</v>
      </c>
      <c r="O90" s="12"/>
      <c r="P90" s="12">
        <v>129.80000000000001</v>
      </c>
      <c r="Q90" s="12"/>
      <c r="R90" s="12">
        <v>52.2</v>
      </c>
      <c r="S90" s="12"/>
      <c r="T90" s="34">
        <v>184.9</v>
      </c>
      <c r="U90" s="12"/>
      <c r="V90" s="1" t="str">
        <f t="shared" si="1"/>
        <v>No</v>
      </c>
    </row>
    <row r="91" spans="1:22">
      <c r="A91" s="10" t="s">
        <v>1055</v>
      </c>
      <c r="B91" s="10" t="s">
        <v>187</v>
      </c>
      <c r="C91" s="111" t="s">
        <v>48</v>
      </c>
      <c r="D91" s="168">
        <v>40</v>
      </c>
      <c r="E91" s="171">
        <v>40</v>
      </c>
      <c r="F91" s="36" t="s">
        <v>125</v>
      </c>
      <c r="G91" s="36" t="s">
        <v>123</v>
      </c>
      <c r="H91" s="11">
        <v>3059393</v>
      </c>
      <c r="I91" s="11">
        <v>384</v>
      </c>
      <c r="J91" s="10" t="s">
        <v>77</v>
      </c>
      <c r="K91" s="10" t="s">
        <v>13</v>
      </c>
      <c r="L91" s="11">
        <v>48</v>
      </c>
      <c r="M91" s="11"/>
      <c r="N91" s="12">
        <v>0</v>
      </c>
      <c r="O91" s="12"/>
      <c r="P91" s="12">
        <v>44.6</v>
      </c>
      <c r="Q91" s="12"/>
      <c r="R91" s="12">
        <v>33.9</v>
      </c>
      <c r="S91" s="12"/>
      <c r="T91" s="34">
        <v>78.5</v>
      </c>
      <c r="U91" s="12"/>
      <c r="V91" s="1" t="str">
        <f t="shared" si="1"/>
        <v>No</v>
      </c>
    </row>
    <row r="92" spans="1:22">
      <c r="A92" s="10" t="s">
        <v>1075</v>
      </c>
      <c r="B92" s="10" t="s">
        <v>156</v>
      </c>
      <c r="C92" s="111" t="s">
        <v>14</v>
      </c>
      <c r="D92" s="168">
        <v>9147</v>
      </c>
      <c r="E92" s="171">
        <v>90147</v>
      </c>
      <c r="F92" s="36" t="s">
        <v>122</v>
      </c>
      <c r="G92" s="36" t="s">
        <v>123</v>
      </c>
      <c r="H92" s="11">
        <v>12150996</v>
      </c>
      <c r="I92" s="11">
        <v>359</v>
      </c>
      <c r="J92" s="10" t="s">
        <v>75</v>
      </c>
      <c r="K92" s="10" t="s">
        <v>13</v>
      </c>
      <c r="L92" s="11">
        <v>170</v>
      </c>
      <c r="M92" s="11"/>
      <c r="N92" s="12">
        <v>0</v>
      </c>
      <c r="O92" s="12"/>
      <c r="P92" s="12">
        <v>0</v>
      </c>
      <c r="Q92" s="12"/>
      <c r="R92" s="12">
        <v>0</v>
      </c>
      <c r="S92" s="12"/>
      <c r="T92" s="34">
        <v>0</v>
      </c>
      <c r="U92" s="12"/>
      <c r="V92" s="1" t="str">
        <f t="shared" si="1"/>
        <v>No</v>
      </c>
    </row>
    <row r="93" spans="1:22">
      <c r="A93" s="10" t="s">
        <v>1075</v>
      </c>
      <c r="B93" s="10" t="s">
        <v>156</v>
      </c>
      <c r="C93" s="111" t="s">
        <v>14</v>
      </c>
      <c r="D93" s="168">
        <v>9147</v>
      </c>
      <c r="E93" s="171">
        <v>90147</v>
      </c>
      <c r="F93" s="36" t="s">
        <v>122</v>
      </c>
      <c r="G93" s="36" t="s">
        <v>123</v>
      </c>
      <c r="H93" s="11">
        <v>12150996</v>
      </c>
      <c r="I93" s="11">
        <v>359</v>
      </c>
      <c r="J93" s="10" t="s">
        <v>77</v>
      </c>
      <c r="K93" s="10" t="s">
        <v>13</v>
      </c>
      <c r="L93" s="11">
        <v>96</v>
      </c>
      <c r="M93" s="11"/>
      <c r="N93" s="12">
        <v>0</v>
      </c>
      <c r="O93" s="12"/>
      <c r="P93" s="12">
        <v>35.1</v>
      </c>
      <c r="Q93" s="12"/>
      <c r="R93" s="12">
        <v>0</v>
      </c>
      <c r="S93" s="12"/>
      <c r="T93" s="34">
        <v>35.1</v>
      </c>
      <c r="U93" s="12"/>
      <c r="V93" s="1" t="str">
        <f t="shared" si="1"/>
        <v>No</v>
      </c>
    </row>
    <row r="94" spans="1:22">
      <c r="A94" s="10" t="s">
        <v>197</v>
      </c>
      <c r="B94" s="10" t="s">
        <v>198</v>
      </c>
      <c r="C94" s="111" t="s">
        <v>38</v>
      </c>
      <c r="D94" s="168">
        <v>2004</v>
      </c>
      <c r="E94" s="171">
        <v>20004</v>
      </c>
      <c r="F94" s="36" t="s">
        <v>125</v>
      </c>
      <c r="G94" s="36" t="s">
        <v>123</v>
      </c>
      <c r="H94" s="11">
        <v>935906</v>
      </c>
      <c r="I94" s="11">
        <v>358</v>
      </c>
      <c r="J94" s="10" t="s">
        <v>75</v>
      </c>
      <c r="K94" s="10" t="s">
        <v>9</v>
      </c>
      <c r="L94" s="11">
        <v>273</v>
      </c>
      <c r="M94" s="11"/>
      <c r="N94" s="12">
        <v>0</v>
      </c>
      <c r="O94" s="12"/>
      <c r="P94" s="12">
        <v>0</v>
      </c>
      <c r="Q94" s="12"/>
      <c r="R94" s="12">
        <v>0</v>
      </c>
      <c r="S94" s="12"/>
      <c r="T94" s="34">
        <v>0</v>
      </c>
      <c r="U94" s="12"/>
      <c r="V94" s="1" t="str">
        <f t="shared" si="1"/>
        <v>No</v>
      </c>
    </row>
    <row r="95" spans="1:22">
      <c r="A95" s="10" t="s">
        <v>1056</v>
      </c>
      <c r="B95" s="10" t="s">
        <v>623</v>
      </c>
      <c r="C95" s="111" t="s">
        <v>39</v>
      </c>
      <c r="D95" s="168">
        <v>5012</v>
      </c>
      <c r="E95" s="171">
        <v>50012</v>
      </c>
      <c r="F95" s="36" t="s">
        <v>125</v>
      </c>
      <c r="G95" s="36" t="s">
        <v>123</v>
      </c>
      <c r="H95" s="11">
        <v>1624827</v>
      </c>
      <c r="I95" s="11">
        <v>348</v>
      </c>
      <c r="J95" s="10" t="s">
        <v>75</v>
      </c>
      <c r="K95" s="10" t="s">
        <v>9</v>
      </c>
      <c r="L95" s="11">
        <v>299</v>
      </c>
      <c r="M95" s="11"/>
      <c r="N95" s="12">
        <v>0.1</v>
      </c>
      <c r="O95" s="12"/>
      <c r="P95" s="12">
        <v>0</v>
      </c>
      <c r="Q95" s="12"/>
      <c r="R95" s="12">
        <v>0</v>
      </c>
      <c r="S95" s="12"/>
      <c r="T95" s="34">
        <v>0.1</v>
      </c>
      <c r="U95" s="12"/>
      <c r="V95" s="1" t="str">
        <f t="shared" si="1"/>
        <v>No</v>
      </c>
    </row>
    <row r="96" spans="1:22">
      <c r="A96" s="10" t="s">
        <v>576</v>
      </c>
      <c r="B96" s="10" t="s">
        <v>577</v>
      </c>
      <c r="C96" s="111" t="s">
        <v>22</v>
      </c>
      <c r="D96" s="168">
        <v>4027</v>
      </c>
      <c r="E96" s="171">
        <v>40027</v>
      </c>
      <c r="F96" s="36" t="s">
        <v>125</v>
      </c>
      <c r="G96" s="36" t="s">
        <v>123</v>
      </c>
      <c r="H96" s="11">
        <v>2441770</v>
      </c>
      <c r="I96" s="11">
        <v>345</v>
      </c>
      <c r="J96" s="10" t="s">
        <v>75</v>
      </c>
      <c r="K96" s="10" t="s">
        <v>9</v>
      </c>
      <c r="L96" s="11">
        <v>193</v>
      </c>
      <c r="M96" s="11"/>
      <c r="N96" s="12">
        <v>0</v>
      </c>
      <c r="O96" s="12"/>
      <c r="P96" s="12">
        <v>0</v>
      </c>
      <c r="Q96" s="12"/>
      <c r="R96" s="12">
        <v>1.1000000000000001</v>
      </c>
      <c r="S96" s="12"/>
      <c r="T96" s="34">
        <v>1.1000000000000001</v>
      </c>
      <c r="U96" s="12"/>
      <c r="V96" s="1" t="str">
        <f t="shared" si="1"/>
        <v>No</v>
      </c>
    </row>
    <row r="97" spans="1:22">
      <c r="A97" s="10" t="s">
        <v>576</v>
      </c>
      <c r="B97" s="10" t="s">
        <v>577</v>
      </c>
      <c r="C97" s="111" t="s">
        <v>22</v>
      </c>
      <c r="D97" s="168">
        <v>4027</v>
      </c>
      <c r="E97" s="171">
        <v>40027</v>
      </c>
      <c r="F97" s="36" t="s">
        <v>125</v>
      </c>
      <c r="G97" s="36" t="s">
        <v>123</v>
      </c>
      <c r="H97" s="11">
        <v>2441770</v>
      </c>
      <c r="I97" s="11">
        <v>345</v>
      </c>
      <c r="J97" s="10" t="s">
        <v>75</v>
      </c>
      <c r="K97" s="10" t="s">
        <v>13</v>
      </c>
      <c r="L97" s="11">
        <v>11</v>
      </c>
      <c r="M97" s="11"/>
      <c r="N97" s="12">
        <v>0</v>
      </c>
      <c r="O97" s="12"/>
      <c r="P97" s="12">
        <v>0</v>
      </c>
      <c r="Q97" s="12"/>
      <c r="R97" s="12">
        <v>0</v>
      </c>
      <c r="S97" s="12"/>
      <c r="T97" s="34">
        <v>0</v>
      </c>
      <c r="U97" s="12"/>
      <c r="V97" s="1" t="str">
        <f t="shared" si="1"/>
        <v>No</v>
      </c>
    </row>
    <row r="98" spans="1:22">
      <c r="A98" s="10" t="s">
        <v>1076</v>
      </c>
      <c r="B98" s="10" t="s">
        <v>986</v>
      </c>
      <c r="C98" s="111" t="s">
        <v>38</v>
      </c>
      <c r="D98" s="168">
        <v>2076</v>
      </c>
      <c r="E98" s="171">
        <v>20076</v>
      </c>
      <c r="F98" s="36" t="s">
        <v>122</v>
      </c>
      <c r="G98" s="36" t="s">
        <v>123</v>
      </c>
      <c r="H98" s="11">
        <v>18351295</v>
      </c>
      <c r="I98" s="11">
        <v>343</v>
      </c>
      <c r="J98" s="10" t="s">
        <v>75</v>
      </c>
      <c r="K98" s="10" t="s">
        <v>13</v>
      </c>
      <c r="L98" s="11">
        <v>263</v>
      </c>
      <c r="M98" s="11"/>
      <c r="N98" s="12">
        <v>0</v>
      </c>
      <c r="O98" s="12"/>
      <c r="P98" s="12">
        <v>0</v>
      </c>
      <c r="Q98" s="12"/>
      <c r="R98" s="12">
        <v>0</v>
      </c>
      <c r="S98" s="12"/>
      <c r="T98" s="34">
        <v>0</v>
      </c>
      <c r="U98" s="12"/>
      <c r="V98" s="1" t="str">
        <f t="shared" si="1"/>
        <v>No</v>
      </c>
    </row>
    <row r="99" spans="1:22">
      <c r="A99" s="10" t="s">
        <v>935</v>
      </c>
      <c r="B99" s="10" t="s">
        <v>1045</v>
      </c>
      <c r="C99" s="111" t="s">
        <v>11</v>
      </c>
      <c r="D99" s="168">
        <v>9033</v>
      </c>
      <c r="E99" s="171">
        <v>90033</v>
      </c>
      <c r="F99" s="36" t="s">
        <v>122</v>
      </c>
      <c r="G99" s="36" t="s">
        <v>123</v>
      </c>
      <c r="H99" s="11">
        <v>843168</v>
      </c>
      <c r="I99" s="11">
        <v>336</v>
      </c>
      <c r="J99" s="10" t="s">
        <v>75</v>
      </c>
      <c r="K99" s="10" t="s">
        <v>9</v>
      </c>
      <c r="L99" s="11">
        <v>204</v>
      </c>
      <c r="M99" s="11"/>
      <c r="N99" s="12">
        <v>0</v>
      </c>
      <c r="O99" s="12"/>
      <c r="P99" s="12">
        <v>0</v>
      </c>
      <c r="Q99" s="12"/>
      <c r="R99" s="12">
        <v>0</v>
      </c>
      <c r="S99" s="12"/>
      <c r="T99" s="34">
        <v>0</v>
      </c>
      <c r="U99" s="12"/>
      <c r="V99" s="1" t="str">
        <f t="shared" si="1"/>
        <v>No</v>
      </c>
    </row>
    <row r="100" spans="1:22">
      <c r="A100" s="10" t="s">
        <v>473</v>
      </c>
      <c r="B100" s="10" t="s">
        <v>474</v>
      </c>
      <c r="C100" s="111" t="s">
        <v>47</v>
      </c>
      <c r="D100" s="168">
        <v>3006</v>
      </c>
      <c r="E100" s="171">
        <v>30006</v>
      </c>
      <c r="F100" s="36" t="s">
        <v>137</v>
      </c>
      <c r="G100" s="36" t="s">
        <v>123</v>
      </c>
      <c r="H100" s="11">
        <v>953556</v>
      </c>
      <c r="I100" s="11">
        <v>330</v>
      </c>
      <c r="J100" s="10" t="s">
        <v>75</v>
      </c>
      <c r="K100" s="10" t="s">
        <v>9</v>
      </c>
      <c r="L100" s="11">
        <v>115</v>
      </c>
      <c r="M100" s="11"/>
      <c r="N100" s="12">
        <v>0</v>
      </c>
      <c r="O100" s="12"/>
      <c r="P100" s="12">
        <v>0</v>
      </c>
      <c r="Q100" s="12"/>
      <c r="R100" s="12">
        <v>0</v>
      </c>
      <c r="S100" s="12"/>
      <c r="T100" s="34">
        <v>0</v>
      </c>
      <c r="U100" s="12"/>
      <c r="V100" s="1" t="str">
        <f t="shared" si="1"/>
        <v>No</v>
      </c>
    </row>
    <row r="101" spans="1:22">
      <c r="A101" s="10" t="s">
        <v>473</v>
      </c>
      <c r="B101" s="10" t="s">
        <v>474</v>
      </c>
      <c r="C101" s="111" t="s">
        <v>47</v>
      </c>
      <c r="D101" s="168">
        <v>3006</v>
      </c>
      <c r="E101" s="171">
        <v>30006</v>
      </c>
      <c r="F101" s="36" t="s">
        <v>137</v>
      </c>
      <c r="G101" s="36" t="s">
        <v>123</v>
      </c>
      <c r="H101" s="11">
        <v>953556</v>
      </c>
      <c r="I101" s="11">
        <v>330</v>
      </c>
      <c r="J101" s="10" t="s">
        <v>79</v>
      </c>
      <c r="K101" s="10" t="s">
        <v>9</v>
      </c>
      <c r="L101" s="11">
        <v>8</v>
      </c>
      <c r="M101" s="11"/>
      <c r="N101" s="12">
        <v>6.6</v>
      </c>
      <c r="O101" s="12"/>
      <c r="P101" s="12">
        <v>0</v>
      </c>
      <c r="Q101" s="12"/>
      <c r="R101" s="12">
        <v>0</v>
      </c>
      <c r="S101" s="12"/>
      <c r="T101" s="34">
        <v>6.6</v>
      </c>
      <c r="U101" s="12"/>
      <c r="V101" s="1" t="str">
        <f t="shared" si="1"/>
        <v>No</v>
      </c>
    </row>
    <row r="102" spans="1:22">
      <c r="A102" s="10" t="s">
        <v>354</v>
      </c>
      <c r="B102" s="10" t="s">
        <v>355</v>
      </c>
      <c r="C102" s="111" t="s">
        <v>39</v>
      </c>
      <c r="D102" s="168">
        <v>5016</v>
      </c>
      <c r="E102" s="171">
        <v>50016</v>
      </c>
      <c r="F102" s="36" t="s">
        <v>125</v>
      </c>
      <c r="G102" s="36" t="s">
        <v>123</v>
      </c>
      <c r="H102" s="11">
        <v>1368035</v>
      </c>
      <c r="I102" s="11">
        <v>328</v>
      </c>
      <c r="J102" s="10" t="s">
        <v>75</v>
      </c>
      <c r="K102" s="10" t="s">
        <v>9</v>
      </c>
      <c r="L102" s="11">
        <v>268</v>
      </c>
      <c r="M102" s="11"/>
      <c r="N102" s="12">
        <v>0</v>
      </c>
      <c r="O102" s="12"/>
      <c r="P102" s="12">
        <v>0</v>
      </c>
      <c r="Q102" s="12"/>
      <c r="R102" s="12">
        <v>0</v>
      </c>
      <c r="S102" s="12"/>
      <c r="T102" s="34">
        <v>0</v>
      </c>
      <c r="U102" s="12"/>
      <c r="V102" s="1" t="str">
        <f t="shared" si="1"/>
        <v>No</v>
      </c>
    </row>
    <row r="103" spans="1:22">
      <c r="A103" s="10" t="s">
        <v>656</v>
      </c>
      <c r="B103" s="10" t="s">
        <v>657</v>
      </c>
      <c r="C103" s="111" t="s">
        <v>91</v>
      </c>
      <c r="D103" s="168">
        <v>4018</v>
      </c>
      <c r="E103" s="171">
        <v>40018</v>
      </c>
      <c r="F103" s="36" t="s">
        <v>125</v>
      </c>
      <c r="G103" s="36" t="s">
        <v>123</v>
      </c>
      <c r="H103" s="11">
        <v>972546</v>
      </c>
      <c r="I103" s="11">
        <v>328</v>
      </c>
      <c r="J103" s="10" t="s">
        <v>75</v>
      </c>
      <c r="K103" s="10" t="s">
        <v>9</v>
      </c>
      <c r="L103" s="11">
        <v>181</v>
      </c>
      <c r="M103" s="11"/>
      <c r="N103" s="12">
        <v>0</v>
      </c>
      <c r="O103" s="12"/>
      <c r="P103" s="12">
        <v>0</v>
      </c>
      <c r="Q103" s="12"/>
      <c r="R103" s="12">
        <v>0</v>
      </c>
      <c r="S103" s="12"/>
      <c r="T103" s="34">
        <v>0</v>
      </c>
      <c r="U103" s="12"/>
      <c r="V103" s="1" t="str">
        <f t="shared" si="1"/>
        <v>No</v>
      </c>
    </row>
    <row r="104" spans="1:22">
      <c r="A104" s="10" t="s">
        <v>656</v>
      </c>
      <c r="B104" s="10" t="s">
        <v>657</v>
      </c>
      <c r="C104" s="111" t="s">
        <v>91</v>
      </c>
      <c r="D104" s="168">
        <v>4018</v>
      </c>
      <c r="E104" s="171">
        <v>40018</v>
      </c>
      <c r="F104" s="36" t="s">
        <v>125</v>
      </c>
      <c r="G104" s="36" t="s">
        <v>123</v>
      </c>
      <c r="H104" s="11">
        <v>972546</v>
      </c>
      <c r="I104" s="11">
        <v>328</v>
      </c>
      <c r="J104" s="10" t="s">
        <v>75</v>
      </c>
      <c r="K104" s="10" t="s">
        <v>13</v>
      </c>
      <c r="L104" s="11">
        <v>2</v>
      </c>
      <c r="M104" s="11"/>
      <c r="N104" s="12">
        <v>0</v>
      </c>
      <c r="O104" s="12"/>
      <c r="P104" s="12">
        <v>0</v>
      </c>
      <c r="Q104" s="12"/>
      <c r="R104" s="12">
        <v>0</v>
      </c>
      <c r="S104" s="12"/>
      <c r="T104" s="34">
        <v>0</v>
      </c>
      <c r="U104" s="12"/>
      <c r="V104" s="1" t="str">
        <f t="shared" si="1"/>
        <v>No</v>
      </c>
    </row>
    <row r="105" spans="1:22">
      <c r="A105" s="10" t="s">
        <v>1077</v>
      </c>
      <c r="B105" s="10" t="s">
        <v>345</v>
      </c>
      <c r="C105" s="111" t="s">
        <v>38</v>
      </c>
      <c r="D105" s="168">
        <v>2206</v>
      </c>
      <c r="E105" s="171">
        <v>20206</v>
      </c>
      <c r="F105" s="36" t="s">
        <v>122</v>
      </c>
      <c r="G105" s="36" t="s">
        <v>123</v>
      </c>
      <c r="H105" s="11">
        <v>18351295</v>
      </c>
      <c r="I105" s="11">
        <v>323</v>
      </c>
      <c r="J105" s="10" t="s">
        <v>75</v>
      </c>
      <c r="K105" s="10" t="s">
        <v>13</v>
      </c>
      <c r="L105" s="11">
        <v>227</v>
      </c>
      <c r="M105" s="11"/>
      <c r="N105" s="12">
        <v>0</v>
      </c>
      <c r="O105" s="12"/>
      <c r="P105" s="12">
        <v>0</v>
      </c>
      <c r="Q105" s="12"/>
      <c r="R105" s="12">
        <v>0</v>
      </c>
      <c r="S105" s="12"/>
      <c r="T105" s="34">
        <v>0</v>
      </c>
      <c r="U105" s="12"/>
      <c r="V105" s="1" t="str">
        <f t="shared" si="1"/>
        <v>No</v>
      </c>
    </row>
    <row r="106" spans="1:22">
      <c r="A106" s="10" t="s">
        <v>631</v>
      </c>
      <c r="B106" s="10" t="s">
        <v>220</v>
      </c>
      <c r="C106" s="111" t="s">
        <v>31</v>
      </c>
      <c r="D106" s="168">
        <v>5031</v>
      </c>
      <c r="E106" s="171">
        <v>50031</v>
      </c>
      <c r="F106" s="36" t="s">
        <v>125</v>
      </c>
      <c r="G106" s="36" t="s">
        <v>123</v>
      </c>
      <c r="H106" s="11">
        <v>3734090</v>
      </c>
      <c r="I106" s="11">
        <v>322</v>
      </c>
      <c r="J106" s="10" t="s">
        <v>75</v>
      </c>
      <c r="K106" s="10" t="s">
        <v>9</v>
      </c>
      <c r="L106" s="11">
        <v>220</v>
      </c>
      <c r="M106" s="11"/>
      <c r="N106" s="12">
        <v>0</v>
      </c>
      <c r="O106" s="12"/>
      <c r="P106" s="12">
        <v>0</v>
      </c>
      <c r="Q106" s="12"/>
      <c r="R106" s="12">
        <v>0</v>
      </c>
      <c r="S106" s="12"/>
      <c r="T106" s="34">
        <v>0</v>
      </c>
      <c r="U106" s="12"/>
      <c r="V106" s="1" t="str">
        <f t="shared" si="1"/>
        <v>No</v>
      </c>
    </row>
    <row r="107" spans="1:22">
      <c r="A107" s="10" t="s">
        <v>501</v>
      </c>
      <c r="B107" s="10" t="s">
        <v>502</v>
      </c>
      <c r="C107" s="111" t="s">
        <v>33</v>
      </c>
      <c r="D107" s="168">
        <v>7005</v>
      </c>
      <c r="E107" s="171">
        <v>70005</v>
      </c>
      <c r="F107" s="36" t="s">
        <v>125</v>
      </c>
      <c r="G107" s="36" t="s">
        <v>123</v>
      </c>
      <c r="H107" s="11">
        <v>1519417</v>
      </c>
      <c r="I107" s="11">
        <v>311</v>
      </c>
      <c r="J107" s="10" t="s">
        <v>75</v>
      </c>
      <c r="K107" s="10" t="s">
        <v>9</v>
      </c>
      <c r="L107" s="11">
        <v>160</v>
      </c>
      <c r="M107" s="11"/>
      <c r="N107" s="12">
        <v>0.5</v>
      </c>
      <c r="O107" s="12"/>
      <c r="P107" s="12">
        <v>0</v>
      </c>
      <c r="Q107" s="12"/>
      <c r="R107" s="12">
        <v>3</v>
      </c>
      <c r="S107" s="12"/>
      <c r="T107" s="34">
        <v>3.5</v>
      </c>
      <c r="U107" s="12"/>
      <c r="V107" s="1" t="str">
        <f t="shared" si="1"/>
        <v>No</v>
      </c>
    </row>
    <row r="108" spans="1:22">
      <c r="A108" s="10" t="s">
        <v>501</v>
      </c>
      <c r="B108" s="10" t="s">
        <v>502</v>
      </c>
      <c r="C108" s="111" t="s">
        <v>33</v>
      </c>
      <c r="D108" s="168">
        <v>7005</v>
      </c>
      <c r="E108" s="171">
        <v>70005</v>
      </c>
      <c r="F108" s="36" t="s">
        <v>125</v>
      </c>
      <c r="G108" s="36" t="s">
        <v>123</v>
      </c>
      <c r="H108" s="11">
        <v>1519417</v>
      </c>
      <c r="I108" s="11">
        <v>311</v>
      </c>
      <c r="J108" s="10" t="s">
        <v>79</v>
      </c>
      <c r="K108" s="10" t="s">
        <v>9</v>
      </c>
      <c r="L108" s="11">
        <v>11</v>
      </c>
      <c r="M108" s="11"/>
      <c r="N108" s="12">
        <v>11.6</v>
      </c>
      <c r="O108" s="12"/>
      <c r="P108" s="12">
        <v>0</v>
      </c>
      <c r="Q108" s="12"/>
      <c r="R108" s="12">
        <v>0</v>
      </c>
      <c r="S108" s="12"/>
      <c r="T108" s="34">
        <v>11.6</v>
      </c>
      <c r="U108" s="12"/>
      <c r="V108" s="1" t="str">
        <f t="shared" si="1"/>
        <v>No</v>
      </c>
    </row>
    <row r="109" spans="1:22">
      <c r="A109" s="10" t="s">
        <v>1078</v>
      </c>
      <c r="B109" s="10" t="s">
        <v>220</v>
      </c>
      <c r="C109" s="111" t="s">
        <v>31</v>
      </c>
      <c r="D109" s="168">
        <v>5119</v>
      </c>
      <c r="E109" s="171">
        <v>50119</v>
      </c>
      <c r="F109" s="36" t="s">
        <v>122</v>
      </c>
      <c r="G109" s="36" t="s">
        <v>123</v>
      </c>
      <c r="H109" s="11">
        <v>3734090</v>
      </c>
      <c r="I109" s="11">
        <v>309</v>
      </c>
      <c r="J109" s="10" t="s">
        <v>75</v>
      </c>
      <c r="K109" s="10" t="s">
        <v>9</v>
      </c>
      <c r="L109" s="11">
        <v>243</v>
      </c>
      <c r="M109" s="11"/>
      <c r="N109" s="12">
        <v>0</v>
      </c>
      <c r="O109" s="12"/>
      <c r="P109" s="12">
        <v>0</v>
      </c>
      <c r="Q109" s="12"/>
      <c r="R109" s="12">
        <v>0</v>
      </c>
      <c r="S109" s="12"/>
      <c r="T109" s="34">
        <v>0</v>
      </c>
      <c r="U109" s="12"/>
      <c r="V109" s="1" t="str">
        <f t="shared" si="1"/>
        <v>No</v>
      </c>
    </row>
    <row r="110" spans="1:22">
      <c r="A110" s="10" t="s">
        <v>1079</v>
      </c>
      <c r="B110" s="10" t="s">
        <v>592</v>
      </c>
      <c r="C110" s="111" t="s">
        <v>29</v>
      </c>
      <c r="D110" s="168">
        <v>3051</v>
      </c>
      <c r="E110" s="171">
        <v>30051</v>
      </c>
      <c r="F110" s="36" t="s">
        <v>122</v>
      </c>
      <c r="G110" s="36" t="s">
        <v>123</v>
      </c>
      <c r="H110" s="11">
        <v>4586770</v>
      </c>
      <c r="I110" s="11">
        <v>307</v>
      </c>
      <c r="J110" s="10" t="s">
        <v>75</v>
      </c>
      <c r="K110" s="10" t="s">
        <v>9</v>
      </c>
      <c r="L110" s="11">
        <v>307</v>
      </c>
      <c r="M110" s="11"/>
      <c r="N110" s="12">
        <v>0</v>
      </c>
      <c r="O110" s="12"/>
      <c r="P110" s="12">
        <v>0</v>
      </c>
      <c r="Q110" s="12"/>
      <c r="R110" s="12">
        <v>0</v>
      </c>
      <c r="S110" s="12"/>
      <c r="T110" s="34">
        <v>0</v>
      </c>
      <c r="U110" s="12"/>
      <c r="V110" s="1" t="str">
        <f t="shared" si="1"/>
        <v>No</v>
      </c>
    </row>
    <row r="111" spans="1:22">
      <c r="A111" s="10" t="s">
        <v>625</v>
      </c>
      <c r="B111" s="10" t="s">
        <v>626</v>
      </c>
      <c r="C111" s="111" t="s">
        <v>48</v>
      </c>
      <c r="D111" s="168">
        <v>2</v>
      </c>
      <c r="E111" s="171">
        <v>2</v>
      </c>
      <c r="F111" s="36" t="s">
        <v>125</v>
      </c>
      <c r="G111" s="36" t="s">
        <v>123</v>
      </c>
      <c r="H111" s="11">
        <v>387847</v>
      </c>
      <c r="I111" s="11">
        <v>306</v>
      </c>
      <c r="J111" s="10" t="s">
        <v>75</v>
      </c>
      <c r="K111" s="10" t="s">
        <v>9</v>
      </c>
      <c r="L111" s="11">
        <v>117</v>
      </c>
      <c r="M111" s="11"/>
      <c r="N111" s="12">
        <v>0</v>
      </c>
      <c r="O111" s="12"/>
      <c r="P111" s="12">
        <v>0</v>
      </c>
      <c r="Q111" s="12"/>
      <c r="R111" s="12">
        <v>0</v>
      </c>
      <c r="S111" s="12"/>
      <c r="T111" s="34">
        <v>0</v>
      </c>
      <c r="U111" s="12"/>
      <c r="V111" s="1" t="str">
        <f t="shared" si="1"/>
        <v>No</v>
      </c>
    </row>
    <row r="112" spans="1:22">
      <c r="A112" s="10" t="s">
        <v>342</v>
      </c>
      <c r="B112" s="10" t="s">
        <v>343</v>
      </c>
      <c r="C112" s="111" t="s">
        <v>28</v>
      </c>
      <c r="D112" s="168">
        <v>1105</v>
      </c>
      <c r="E112" s="171">
        <v>10105</v>
      </c>
      <c r="F112" s="36" t="s">
        <v>125</v>
      </c>
      <c r="G112" s="36" t="s">
        <v>123</v>
      </c>
      <c r="H112" s="11">
        <v>246695</v>
      </c>
      <c r="I112" s="11">
        <v>303</v>
      </c>
      <c r="J112" s="10" t="s">
        <v>75</v>
      </c>
      <c r="K112" s="10" t="s">
        <v>13</v>
      </c>
      <c r="L112" s="11">
        <v>38</v>
      </c>
      <c r="M112" s="11"/>
      <c r="N112" s="12">
        <v>0</v>
      </c>
      <c r="O112" s="12"/>
      <c r="P112" s="12">
        <v>0</v>
      </c>
      <c r="Q112" s="12"/>
      <c r="R112" s="12">
        <v>0</v>
      </c>
      <c r="S112" s="12"/>
      <c r="T112" s="34">
        <v>0</v>
      </c>
      <c r="U112" s="12"/>
      <c r="V112" s="1" t="str">
        <f t="shared" si="1"/>
        <v>No</v>
      </c>
    </row>
    <row r="113" spans="1:22">
      <c r="A113" s="10" t="s">
        <v>665</v>
      </c>
      <c r="B113" s="10" t="s">
        <v>666</v>
      </c>
      <c r="C113" s="111" t="s">
        <v>14</v>
      </c>
      <c r="D113" s="168">
        <v>9148</v>
      </c>
      <c r="E113" s="171">
        <v>90148</v>
      </c>
      <c r="F113" s="36" t="s">
        <v>125</v>
      </c>
      <c r="G113" s="36" t="s">
        <v>123</v>
      </c>
      <c r="H113" s="11">
        <v>328454</v>
      </c>
      <c r="I113" s="11">
        <v>302</v>
      </c>
      <c r="J113" s="10" t="s">
        <v>75</v>
      </c>
      <c r="K113" s="10" t="s">
        <v>13</v>
      </c>
      <c r="L113" s="11">
        <v>47</v>
      </c>
      <c r="M113" s="11"/>
      <c r="N113" s="12">
        <v>0</v>
      </c>
      <c r="O113" s="12"/>
      <c r="P113" s="12">
        <v>0</v>
      </c>
      <c r="Q113" s="12"/>
      <c r="R113" s="12">
        <v>0</v>
      </c>
      <c r="S113" s="12"/>
      <c r="T113" s="34">
        <v>0</v>
      </c>
      <c r="U113" s="12"/>
      <c r="V113" s="1" t="str">
        <f t="shared" si="1"/>
        <v>No</v>
      </c>
    </row>
    <row r="114" spans="1:22">
      <c r="A114" s="10" t="s">
        <v>665</v>
      </c>
      <c r="B114" s="10" t="s">
        <v>666</v>
      </c>
      <c r="C114" s="111" t="s">
        <v>14</v>
      </c>
      <c r="D114" s="168">
        <v>9148</v>
      </c>
      <c r="E114" s="171">
        <v>90148</v>
      </c>
      <c r="F114" s="36" t="s">
        <v>125</v>
      </c>
      <c r="G114" s="36" t="s">
        <v>123</v>
      </c>
      <c r="H114" s="11">
        <v>328454</v>
      </c>
      <c r="I114" s="11">
        <v>302</v>
      </c>
      <c r="J114" s="10" t="s">
        <v>77</v>
      </c>
      <c r="K114" s="10" t="s">
        <v>13</v>
      </c>
      <c r="L114" s="11">
        <v>7</v>
      </c>
      <c r="M114" s="11"/>
      <c r="N114" s="12">
        <v>0</v>
      </c>
      <c r="O114" s="12"/>
      <c r="P114" s="12">
        <v>0</v>
      </c>
      <c r="Q114" s="12"/>
      <c r="R114" s="12">
        <v>0</v>
      </c>
      <c r="S114" s="12"/>
      <c r="T114" s="34">
        <v>0</v>
      </c>
      <c r="U114" s="12"/>
      <c r="V114" s="1" t="str">
        <f t="shared" si="1"/>
        <v>No</v>
      </c>
    </row>
    <row r="115" spans="1:22">
      <c r="A115" s="10" t="s">
        <v>590</v>
      </c>
      <c r="B115" s="10" t="s">
        <v>591</v>
      </c>
      <c r="C115" s="111" t="s">
        <v>108</v>
      </c>
      <c r="D115" s="168">
        <v>1001</v>
      </c>
      <c r="E115" s="171">
        <v>10001</v>
      </c>
      <c r="F115" s="36" t="s">
        <v>125</v>
      </c>
      <c r="G115" s="36" t="s">
        <v>123</v>
      </c>
      <c r="H115" s="11">
        <v>1190956</v>
      </c>
      <c r="I115" s="11">
        <v>299</v>
      </c>
      <c r="J115" s="10" t="s">
        <v>75</v>
      </c>
      <c r="K115" s="10" t="s">
        <v>9</v>
      </c>
      <c r="L115" s="11">
        <v>204</v>
      </c>
      <c r="M115" s="11"/>
      <c r="N115" s="12">
        <v>0.8</v>
      </c>
      <c r="O115" s="12"/>
      <c r="P115" s="12">
        <v>0</v>
      </c>
      <c r="Q115" s="12"/>
      <c r="R115" s="12">
        <v>0</v>
      </c>
      <c r="S115" s="12"/>
      <c r="T115" s="34">
        <v>0.8</v>
      </c>
      <c r="U115" s="12"/>
      <c r="V115" s="1" t="str">
        <f t="shared" si="1"/>
        <v>No</v>
      </c>
    </row>
    <row r="116" spans="1:22">
      <c r="A116" s="10" t="s">
        <v>78</v>
      </c>
      <c r="B116" s="10" t="s">
        <v>448</v>
      </c>
      <c r="C116" s="111" t="s">
        <v>14</v>
      </c>
      <c r="D116" s="168">
        <v>9146</v>
      </c>
      <c r="E116" s="171">
        <v>90146</v>
      </c>
      <c r="F116" s="36" t="s">
        <v>125</v>
      </c>
      <c r="G116" s="36" t="s">
        <v>123</v>
      </c>
      <c r="H116" s="11">
        <v>12150996</v>
      </c>
      <c r="I116" s="11">
        <v>296</v>
      </c>
      <c r="J116" s="10" t="s">
        <v>75</v>
      </c>
      <c r="K116" s="10" t="s">
        <v>13</v>
      </c>
      <c r="L116" s="11">
        <v>296</v>
      </c>
      <c r="M116" s="11"/>
      <c r="N116" s="12">
        <v>1.5</v>
      </c>
      <c r="O116" s="12"/>
      <c r="P116" s="12">
        <v>0</v>
      </c>
      <c r="Q116" s="12"/>
      <c r="R116" s="12">
        <v>62.3</v>
      </c>
      <c r="S116" s="12"/>
      <c r="T116" s="34">
        <v>63.8</v>
      </c>
      <c r="U116" s="12"/>
      <c r="V116" s="1" t="str">
        <f t="shared" si="1"/>
        <v>No</v>
      </c>
    </row>
    <row r="117" spans="1:22">
      <c r="A117" s="10" t="s">
        <v>593</v>
      </c>
      <c r="B117" s="10" t="s">
        <v>594</v>
      </c>
      <c r="C117" s="111" t="s">
        <v>14</v>
      </c>
      <c r="D117" s="168">
        <v>9031</v>
      </c>
      <c r="E117" s="171">
        <v>90031</v>
      </c>
      <c r="F117" s="36" t="s">
        <v>125</v>
      </c>
      <c r="G117" s="36" t="s">
        <v>123</v>
      </c>
      <c r="H117" s="11">
        <v>1932666</v>
      </c>
      <c r="I117" s="11">
        <v>293</v>
      </c>
      <c r="J117" s="10" t="s">
        <v>75</v>
      </c>
      <c r="K117" s="10" t="s">
        <v>9</v>
      </c>
      <c r="L117" s="11">
        <v>95</v>
      </c>
      <c r="M117" s="11"/>
      <c r="N117" s="12">
        <v>0</v>
      </c>
      <c r="O117" s="12"/>
      <c r="P117" s="12">
        <v>0</v>
      </c>
      <c r="Q117" s="12"/>
      <c r="R117" s="12">
        <v>0</v>
      </c>
      <c r="S117" s="12"/>
      <c r="T117" s="34">
        <v>0</v>
      </c>
      <c r="U117" s="12"/>
      <c r="V117" s="1" t="str">
        <f t="shared" si="1"/>
        <v>No</v>
      </c>
    </row>
    <row r="118" spans="1:22">
      <c r="A118" s="10" t="s">
        <v>593</v>
      </c>
      <c r="B118" s="10" t="s">
        <v>594</v>
      </c>
      <c r="C118" s="111" t="s">
        <v>14</v>
      </c>
      <c r="D118" s="168">
        <v>9031</v>
      </c>
      <c r="E118" s="171">
        <v>90031</v>
      </c>
      <c r="F118" s="36" t="s">
        <v>125</v>
      </c>
      <c r="G118" s="36" t="s">
        <v>123</v>
      </c>
      <c r="H118" s="11">
        <v>1932666</v>
      </c>
      <c r="I118" s="11">
        <v>293</v>
      </c>
      <c r="J118" s="10" t="s">
        <v>75</v>
      </c>
      <c r="K118" s="10" t="s">
        <v>13</v>
      </c>
      <c r="L118" s="11">
        <v>50</v>
      </c>
      <c r="M118" s="11"/>
      <c r="N118" s="12">
        <v>0</v>
      </c>
      <c r="O118" s="12"/>
      <c r="P118" s="12">
        <v>0</v>
      </c>
      <c r="Q118" s="12"/>
      <c r="R118" s="12">
        <v>0</v>
      </c>
      <c r="S118" s="12"/>
      <c r="T118" s="34">
        <v>0</v>
      </c>
      <c r="U118" s="12"/>
      <c r="V118" s="1" t="str">
        <f t="shared" si="1"/>
        <v>No</v>
      </c>
    </row>
    <row r="119" spans="1:22">
      <c r="A119" s="10" t="s">
        <v>593</v>
      </c>
      <c r="B119" s="10" t="s">
        <v>594</v>
      </c>
      <c r="C119" s="111" t="s">
        <v>14</v>
      </c>
      <c r="D119" s="168">
        <v>9031</v>
      </c>
      <c r="E119" s="171">
        <v>90031</v>
      </c>
      <c r="F119" s="36" t="s">
        <v>125</v>
      </c>
      <c r="G119" s="36" t="s">
        <v>123</v>
      </c>
      <c r="H119" s="11">
        <v>1932666</v>
      </c>
      <c r="I119" s="11">
        <v>293</v>
      </c>
      <c r="J119" s="10" t="s">
        <v>77</v>
      </c>
      <c r="K119" s="10" t="s">
        <v>9</v>
      </c>
      <c r="L119" s="11">
        <v>20</v>
      </c>
      <c r="M119" s="11"/>
      <c r="N119" s="12">
        <v>0</v>
      </c>
      <c r="O119" s="12"/>
      <c r="P119" s="12">
        <v>0</v>
      </c>
      <c r="Q119" s="12"/>
      <c r="R119" s="12">
        <v>0</v>
      </c>
      <c r="S119" s="12"/>
      <c r="T119" s="34">
        <v>0</v>
      </c>
      <c r="U119" s="12"/>
      <c r="V119" s="1" t="str">
        <f t="shared" si="1"/>
        <v>No</v>
      </c>
    </row>
    <row r="120" spans="1:22">
      <c r="A120" s="10" t="s">
        <v>593</v>
      </c>
      <c r="B120" s="10" t="s">
        <v>594</v>
      </c>
      <c r="C120" s="111" t="s">
        <v>14</v>
      </c>
      <c r="D120" s="168">
        <v>9031</v>
      </c>
      <c r="E120" s="171">
        <v>90031</v>
      </c>
      <c r="F120" s="36" t="s">
        <v>125</v>
      </c>
      <c r="G120" s="36" t="s">
        <v>123</v>
      </c>
      <c r="H120" s="11">
        <v>1932666</v>
      </c>
      <c r="I120" s="11">
        <v>293</v>
      </c>
      <c r="J120" s="10" t="s">
        <v>77</v>
      </c>
      <c r="K120" s="10" t="s">
        <v>13</v>
      </c>
      <c r="L120" s="11">
        <v>16</v>
      </c>
      <c r="M120" s="11"/>
      <c r="N120" s="12">
        <v>0</v>
      </c>
      <c r="O120" s="12"/>
      <c r="P120" s="12">
        <v>0</v>
      </c>
      <c r="Q120" s="12"/>
      <c r="R120" s="12">
        <v>0</v>
      </c>
      <c r="S120" s="12"/>
      <c r="T120" s="34">
        <v>0</v>
      </c>
      <c r="U120" s="12"/>
      <c r="V120" s="1" t="str">
        <f t="shared" si="1"/>
        <v>No</v>
      </c>
    </row>
    <row r="121" spans="1:22">
      <c r="A121" s="10" t="s">
        <v>1080</v>
      </c>
      <c r="B121" s="10" t="s">
        <v>451</v>
      </c>
      <c r="C121" s="111" t="s">
        <v>45</v>
      </c>
      <c r="D121" s="168">
        <v>6007</v>
      </c>
      <c r="E121" s="171">
        <v>60007</v>
      </c>
      <c r="F121" s="36" t="s">
        <v>125</v>
      </c>
      <c r="G121" s="36" t="s">
        <v>123</v>
      </c>
      <c r="H121" s="11">
        <v>5121892</v>
      </c>
      <c r="I121" s="11">
        <v>292</v>
      </c>
      <c r="J121" s="10" t="s">
        <v>75</v>
      </c>
      <c r="K121" s="10" t="s">
        <v>9</v>
      </c>
      <c r="L121" s="11">
        <v>122</v>
      </c>
      <c r="M121" s="11"/>
      <c r="N121" s="12">
        <v>0</v>
      </c>
      <c r="O121" s="12"/>
      <c r="P121" s="12">
        <v>0</v>
      </c>
      <c r="Q121" s="12"/>
      <c r="R121" s="12">
        <v>0</v>
      </c>
      <c r="S121" s="12"/>
      <c r="T121" s="34">
        <v>0</v>
      </c>
      <c r="U121" s="12"/>
      <c r="V121" s="1" t="str">
        <f t="shared" si="1"/>
        <v>No</v>
      </c>
    </row>
    <row r="122" spans="1:22">
      <c r="A122" s="10" t="s">
        <v>1080</v>
      </c>
      <c r="B122" s="10" t="s">
        <v>451</v>
      </c>
      <c r="C122" s="111" t="s">
        <v>45</v>
      </c>
      <c r="D122" s="168">
        <v>6007</v>
      </c>
      <c r="E122" s="171">
        <v>60007</v>
      </c>
      <c r="F122" s="36" t="s">
        <v>125</v>
      </c>
      <c r="G122" s="36" t="s">
        <v>123</v>
      </c>
      <c r="H122" s="11">
        <v>5121892</v>
      </c>
      <c r="I122" s="11">
        <v>292</v>
      </c>
      <c r="J122" s="10" t="s">
        <v>75</v>
      </c>
      <c r="K122" s="10" t="s">
        <v>13</v>
      </c>
      <c r="L122" s="11">
        <v>4</v>
      </c>
      <c r="M122" s="11"/>
      <c r="N122" s="12">
        <v>0</v>
      </c>
      <c r="O122" s="12"/>
      <c r="P122" s="12">
        <v>0</v>
      </c>
      <c r="Q122" s="12"/>
      <c r="R122" s="12">
        <v>0</v>
      </c>
      <c r="S122" s="12"/>
      <c r="T122" s="34">
        <v>0</v>
      </c>
      <c r="U122" s="12"/>
      <c r="V122" s="1" t="str">
        <f t="shared" si="1"/>
        <v>No</v>
      </c>
    </row>
    <row r="123" spans="1:22">
      <c r="A123" s="10" t="s">
        <v>1081</v>
      </c>
      <c r="B123" s="10" t="s">
        <v>633</v>
      </c>
      <c r="C123" s="111" t="s">
        <v>38</v>
      </c>
      <c r="D123" s="168">
        <v>2072</v>
      </c>
      <c r="E123" s="171">
        <v>20072</v>
      </c>
      <c r="F123" s="36" t="s">
        <v>122</v>
      </c>
      <c r="G123" s="36" t="s">
        <v>123</v>
      </c>
      <c r="H123" s="11">
        <v>18351295</v>
      </c>
      <c r="I123" s="11">
        <v>290</v>
      </c>
      <c r="J123" s="10" t="s">
        <v>75</v>
      </c>
      <c r="K123" s="10" t="s">
        <v>13</v>
      </c>
      <c r="L123" s="11">
        <v>116</v>
      </c>
      <c r="M123" s="11"/>
      <c r="N123" s="12">
        <v>0</v>
      </c>
      <c r="O123" s="12"/>
      <c r="P123" s="12">
        <v>0</v>
      </c>
      <c r="Q123" s="12"/>
      <c r="R123" s="12">
        <v>46.9</v>
      </c>
      <c r="S123" s="12"/>
      <c r="T123" s="34">
        <v>46.9</v>
      </c>
      <c r="U123" s="12"/>
      <c r="V123" s="1" t="str">
        <f t="shared" si="1"/>
        <v>No</v>
      </c>
    </row>
    <row r="124" spans="1:22">
      <c r="A124" s="10" t="s">
        <v>1082</v>
      </c>
      <c r="B124" s="10" t="s">
        <v>344</v>
      </c>
      <c r="C124" s="111" t="s">
        <v>34</v>
      </c>
      <c r="D124" s="168">
        <v>4007</v>
      </c>
      <c r="E124" s="171">
        <v>40007</v>
      </c>
      <c r="F124" s="36" t="s">
        <v>122</v>
      </c>
      <c r="G124" s="36" t="s">
        <v>123</v>
      </c>
      <c r="H124" s="11">
        <v>884891</v>
      </c>
      <c r="I124" s="11">
        <v>289</v>
      </c>
      <c r="J124" s="10" t="s">
        <v>75</v>
      </c>
      <c r="K124" s="10" t="s">
        <v>9</v>
      </c>
      <c r="L124" s="11">
        <v>65</v>
      </c>
      <c r="M124" s="11"/>
      <c r="N124" s="12">
        <v>0</v>
      </c>
      <c r="O124" s="12"/>
      <c r="P124" s="12">
        <v>0</v>
      </c>
      <c r="Q124" s="12"/>
      <c r="R124" s="12">
        <v>0</v>
      </c>
      <c r="S124" s="12"/>
      <c r="T124" s="34">
        <v>0</v>
      </c>
      <c r="U124" s="12"/>
      <c r="V124" s="1" t="str">
        <f t="shared" si="1"/>
        <v>No</v>
      </c>
    </row>
    <row r="125" spans="1:22">
      <c r="A125" s="10" t="s">
        <v>491</v>
      </c>
      <c r="B125" s="10" t="s">
        <v>492</v>
      </c>
      <c r="C125" s="111" t="s">
        <v>48</v>
      </c>
      <c r="D125" s="168">
        <v>19</v>
      </c>
      <c r="E125" s="171">
        <v>19</v>
      </c>
      <c r="F125" s="36" t="s">
        <v>125</v>
      </c>
      <c r="G125" s="36" t="s">
        <v>123</v>
      </c>
      <c r="H125" s="11">
        <v>176617</v>
      </c>
      <c r="I125" s="11">
        <v>282</v>
      </c>
      <c r="J125" s="10" t="s">
        <v>75</v>
      </c>
      <c r="K125" s="10" t="s">
        <v>9</v>
      </c>
      <c r="L125" s="11">
        <v>48</v>
      </c>
      <c r="M125" s="11"/>
      <c r="N125" s="12">
        <v>0</v>
      </c>
      <c r="O125" s="12"/>
      <c r="P125" s="12">
        <v>0</v>
      </c>
      <c r="Q125" s="12"/>
      <c r="R125" s="12">
        <v>0</v>
      </c>
      <c r="S125" s="12"/>
      <c r="T125" s="34">
        <v>0</v>
      </c>
      <c r="U125" s="12"/>
      <c r="V125" s="1" t="str">
        <f t="shared" si="1"/>
        <v>No</v>
      </c>
    </row>
    <row r="126" spans="1:22">
      <c r="A126" s="10" t="s">
        <v>491</v>
      </c>
      <c r="B126" s="10" t="s">
        <v>492</v>
      </c>
      <c r="C126" s="111" t="s">
        <v>48</v>
      </c>
      <c r="D126" s="168">
        <v>19</v>
      </c>
      <c r="E126" s="171">
        <v>19</v>
      </c>
      <c r="F126" s="36" t="s">
        <v>125</v>
      </c>
      <c r="G126" s="36" t="s">
        <v>123</v>
      </c>
      <c r="H126" s="11">
        <v>176617</v>
      </c>
      <c r="I126" s="11">
        <v>282</v>
      </c>
      <c r="J126" s="10" t="s">
        <v>77</v>
      </c>
      <c r="K126" s="10" t="s">
        <v>9</v>
      </c>
      <c r="L126" s="11">
        <v>9</v>
      </c>
      <c r="M126" s="11"/>
      <c r="N126" s="12">
        <v>0</v>
      </c>
      <c r="O126" s="12"/>
      <c r="P126" s="12">
        <v>0</v>
      </c>
      <c r="Q126" s="12"/>
      <c r="R126" s="12">
        <v>0</v>
      </c>
      <c r="S126" s="12"/>
      <c r="T126" s="34">
        <v>0</v>
      </c>
      <c r="U126" s="12"/>
      <c r="V126" s="1" t="str">
        <f t="shared" si="1"/>
        <v>No</v>
      </c>
    </row>
    <row r="127" spans="1:22">
      <c r="A127" s="10" t="s">
        <v>348</v>
      </c>
      <c r="B127" s="10" t="s">
        <v>291</v>
      </c>
      <c r="C127" s="111" t="s">
        <v>38</v>
      </c>
      <c r="D127" s="168">
        <v>2002</v>
      </c>
      <c r="E127" s="171">
        <v>20002</v>
      </c>
      <c r="F127" s="36" t="s">
        <v>125</v>
      </c>
      <c r="G127" s="36" t="s">
        <v>123</v>
      </c>
      <c r="H127" s="11">
        <v>594962</v>
      </c>
      <c r="I127" s="11">
        <v>272</v>
      </c>
      <c r="J127" s="10" t="s">
        <v>75</v>
      </c>
      <c r="K127" s="10" t="s">
        <v>9</v>
      </c>
      <c r="L127" s="11">
        <v>198</v>
      </c>
      <c r="M127" s="11"/>
      <c r="N127" s="12">
        <v>0</v>
      </c>
      <c r="O127" s="12"/>
      <c r="P127" s="12">
        <v>0</v>
      </c>
      <c r="Q127" s="12"/>
      <c r="R127" s="12">
        <v>0</v>
      </c>
      <c r="S127" s="12"/>
      <c r="T127" s="34">
        <v>0</v>
      </c>
      <c r="U127" s="12"/>
      <c r="V127" s="1" t="str">
        <f t="shared" si="1"/>
        <v>No</v>
      </c>
    </row>
    <row r="128" spans="1:22">
      <c r="A128" s="10" t="s">
        <v>348</v>
      </c>
      <c r="B128" s="10" t="s">
        <v>291</v>
      </c>
      <c r="C128" s="111" t="s">
        <v>38</v>
      </c>
      <c r="D128" s="168">
        <v>2002</v>
      </c>
      <c r="E128" s="171">
        <v>20002</v>
      </c>
      <c r="F128" s="36" t="s">
        <v>125</v>
      </c>
      <c r="G128" s="36" t="s">
        <v>123</v>
      </c>
      <c r="H128" s="11">
        <v>594962</v>
      </c>
      <c r="I128" s="11">
        <v>272</v>
      </c>
      <c r="J128" s="10" t="s">
        <v>77</v>
      </c>
      <c r="K128" s="10" t="s">
        <v>13</v>
      </c>
      <c r="L128" s="11">
        <v>11</v>
      </c>
      <c r="M128" s="11"/>
      <c r="N128" s="12">
        <v>0</v>
      </c>
      <c r="O128" s="12"/>
      <c r="P128" s="12">
        <v>0</v>
      </c>
      <c r="Q128" s="12"/>
      <c r="R128" s="12">
        <v>0</v>
      </c>
      <c r="S128" s="12"/>
      <c r="T128" s="34">
        <v>0</v>
      </c>
      <c r="U128" s="12"/>
      <c r="V128" s="1" t="str">
        <f t="shared" si="1"/>
        <v>No</v>
      </c>
    </row>
    <row r="129" spans="1:22">
      <c r="A129" s="10" t="s">
        <v>1083</v>
      </c>
      <c r="B129" s="10" t="s">
        <v>557</v>
      </c>
      <c r="C129" s="111" t="s">
        <v>40</v>
      </c>
      <c r="D129" s="168">
        <v>25</v>
      </c>
      <c r="E129" s="171">
        <v>25</v>
      </c>
      <c r="F129" s="36" t="s">
        <v>125</v>
      </c>
      <c r="G129" s="36" t="s">
        <v>123</v>
      </c>
      <c r="H129" s="11">
        <v>236632</v>
      </c>
      <c r="I129" s="11">
        <v>267</v>
      </c>
      <c r="J129" s="10" t="s">
        <v>75</v>
      </c>
      <c r="K129" s="10" t="s">
        <v>9</v>
      </c>
      <c r="L129" s="11">
        <v>53</v>
      </c>
      <c r="M129" s="11"/>
      <c r="N129" s="12">
        <v>0</v>
      </c>
      <c r="O129" s="12"/>
      <c r="P129" s="12">
        <v>0</v>
      </c>
      <c r="Q129" s="12"/>
      <c r="R129" s="12">
        <v>0</v>
      </c>
      <c r="S129" s="12"/>
      <c r="T129" s="34">
        <v>0</v>
      </c>
      <c r="U129" s="12"/>
      <c r="V129" s="1" t="str">
        <f t="shared" si="1"/>
        <v>No</v>
      </c>
    </row>
    <row r="130" spans="1:22">
      <c r="A130" s="10" t="s">
        <v>535</v>
      </c>
      <c r="B130" s="10" t="s">
        <v>186</v>
      </c>
      <c r="C130" s="111" t="s">
        <v>44</v>
      </c>
      <c r="D130" s="168">
        <v>4004</v>
      </c>
      <c r="E130" s="171">
        <v>40004</v>
      </c>
      <c r="F130" s="36" t="s">
        <v>125</v>
      </c>
      <c r="G130" s="36" t="s">
        <v>123</v>
      </c>
      <c r="H130" s="11">
        <v>969587</v>
      </c>
      <c r="I130" s="11">
        <v>266</v>
      </c>
      <c r="J130" s="10" t="s">
        <v>75</v>
      </c>
      <c r="K130" s="10" t="s">
        <v>9</v>
      </c>
      <c r="L130" s="11">
        <v>153</v>
      </c>
      <c r="M130" s="11"/>
      <c r="N130" s="12">
        <v>0</v>
      </c>
      <c r="O130" s="12"/>
      <c r="P130" s="12">
        <v>0</v>
      </c>
      <c r="Q130" s="12"/>
      <c r="R130" s="12">
        <v>0</v>
      </c>
      <c r="S130" s="12"/>
      <c r="T130" s="34">
        <v>0</v>
      </c>
      <c r="U130" s="12"/>
      <c r="V130" s="1" t="str">
        <f t="shared" si="1"/>
        <v>No</v>
      </c>
    </row>
    <row r="131" spans="1:22">
      <c r="A131" s="10" t="s">
        <v>298</v>
      </c>
      <c r="B131" s="10" t="s">
        <v>299</v>
      </c>
      <c r="C131" s="111" t="s">
        <v>31</v>
      </c>
      <c r="D131" s="168">
        <v>5040</v>
      </c>
      <c r="E131" s="171">
        <v>50040</v>
      </c>
      <c r="F131" s="36" t="s">
        <v>125</v>
      </c>
      <c r="G131" s="36" t="s">
        <v>123</v>
      </c>
      <c r="H131" s="11">
        <v>306022</v>
      </c>
      <c r="I131" s="11">
        <v>265</v>
      </c>
      <c r="J131" s="10" t="s">
        <v>75</v>
      </c>
      <c r="K131" s="10" t="s">
        <v>9</v>
      </c>
      <c r="L131" s="11">
        <v>85</v>
      </c>
      <c r="M131" s="11"/>
      <c r="N131" s="12">
        <v>0</v>
      </c>
      <c r="O131" s="12"/>
      <c r="P131" s="12">
        <v>0</v>
      </c>
      <c r="Q131" s="12"/>
      <c r="R131" s="12">
        <v>0</v>
      </c>
      <c r="S131" s="12"/>
      <c r="T131" s="34">
        <v>0</v>
      </c>
      <c r="U131" s="12"/>
      <c r="V131" s="1" t="str">
        <f t="shared" ref="V131:V194" si="2">IF(O131&amp;Q131&amp;S131&amp;U131&lt;&gt;"","Yes","No")</f>
        <v>No</v>
      </c>
    </row>
    <row r="132" spans="1:22">
      <c r="A132" s="10" t="s">
        <v>298</v>
      </c>
      <c r="B132" s="10" t="s">
        <v>299</v>
      </c>
      <c r="C132" s="111" t="s">
        <v>31</v>
      </c>
      <c r="D132" s="168">
        <v>5040</v>
      </c>
      <c r="E132" s="171">
        <v>50040</v>
      </c>
      <c r="F132" s="36" t="s">
        <v>125</v>
      </c>
      <c r="G132" s="36" t="s">
        <v>123</v>
      </c>
      <c r="H132" s="11">
        <v>306022</v>
      </c>
      <c r="I132" s="11">
        <v>265</v>
      </c>
      <c r="J132" s="10" t="s">
        <v>77</v>
      </c>
      <c r="K132" s="10" t="s">
        <v>13</v>
      </c>
      <c r="L132" s="11">
        <v>2</v>
      </c>
      <c r="M132" s="11"/>
      <c r="N132" s="12">
        <v>0</v>
      </c>
      <c r="O132" s="12"/>
      <c r="P132" s="12">
        <v>0</v>
      </c>
      <c r="Q132" s="12"/>
      <c r="R132" s="12">
        <v>0</v>
      </c>
      <c r="S132" s="12"/>
      <c r="T132" s="34">
        <v>0</v>
      </c>
      <c r="U132" s="12"/>
      <c r="V132" s="1" t="str">
        <f t="shared" si="2"/>
        <v>No</v>
      </c>
    </row>
    <row r="133" spans="1:22">
      <c r="A133" s="10" t="s">
        <v>298</v>
      </c>
      <c r="B133" s="10" t="s">
        <v>299</v>
      </c>
      <c r="C133" s="111" t="s">
        <v>31</v>
      </c>
      <c r="D133" s="168">
        <v>5040</v>
      </c>
      <c r="E133" s="171">
        <v>50040</v>
      </c>
      <c r="F133" s="36" t="s">
        <v>125</v>
      </c>
      <c r="G133" s="36" t="s">
        <v>123</v>
      </c>
      <c r="H133" s="11">
        <v>306022</v>
      </c>
      <c r="I133" s="11">
        <v>265</v>
      </c>
      <c r="J133" s="10" t="s">
        <v>77</v>
      </c>
      <c r="K133" s="10" t="s">
        <v>9</v>
      </c>
      <c r="L133" s="11">
        <v>2</v>
      </c>
      <c r="M133" s="11"/>
      <c r="N133" s="12">
        <v>0</v>
      </c>
      <c r="O133" s="12"/>
      <c r="P133" s="12">
        <v>0</v>
      </c>
      <c r="Q133" s="12"/>
      <c r="R133" s="12">
        <v>0</v>
      </c>
      <c r="S133" s="12"/>
      <c r="T133" s="34">
        <v>0</v>
      </c>
      <c r="U133" s="12"/>
      <c r="V133" s="1" t="str">
        <f t="shared" si="2"/>
        <v>No</v>
      </c>
    </row>
    <row r="134" spans="1:22">
      <c r="A134" s="10" t="s">
        <v>587</v>
      </c>
      <c r="B134" s="10" t="s">
        <v>588</v>
      </c>
      <c r="C134" s="111" t="s">
        <v>37</v>
      </c>
      <c r="D134" s="168">
        <v>9001</v>
      </c>
      <c r="E134" s="171">
        <v>90001</v>
      </c>
      <c r="F134" s="36" t="s">
        <v>125</v>
      </c>
      <c r="G134" s="36" t="s">
        <v>123</v>
      </c>
      <c r="H134" s="11">
        <v>392141</v>
      </c>
      <c r="I134" s="11">
        <v>264</v>
      </c>
      <c r="J134" s="10" t="s">
        <v>75</v>
      </c>
      <c r="K134" s="10" t="s">
        <v>13</v>
      </c>
      <c r="L134" s="11">
        <v>54</v>
      </c>
      <c r="M134" s="11"/>
      <c r="N134" s="12">
        <v>0.5</v>
      </c>
      <c r="O134" s="12"/>
      <c r="P134" s="12">
        <v>0</v>
      </c>
      <c r="Q134" s="12"/>
      <c r="R134" s="12">
        <v>0</v>
      </c>
      <c r="S134" s="12"/>
      <c r="T134" s="34">
        <v>0.5</v>
      </c>
      <c r="U134" s="12"/>
      <c r="V134" s="1" t="str">
        <f t="shared" si="2"/>
        <v>No</v>
      </c>
    </row>
    <row r="135" spans="1:22">
      <c r="A135" s="10" t="s">
        <v>587</v>
      </c>
      <c r="B135" s="10" t="s">
        <v>588</v>
      </c>
      <c r="C135" s="111" t="s">
        <v>37</v>
      </c>
      <c r="D135" s="168">
        <v>9001</v>
      </c>
      <c r="E135" s="171">
        <v>90001</v>
      </c>
      <c r="F135" s="36" t="s">
        <v>125</v>
      </c>
      <c r="G135" s="36" t="s">
        <v>123</v>
      </c>
      <c r="H135" s="11">
        <v>392141</v>
      </c>
      <c r="I135" s="11">
        <v>264</v>
      </c>
      <c r="J135" s="10" t="s">
        <v>77</v>
      </c>
      <c r="K135" s="10" t="s">
        <v>13</v>
      </c>
      <c r="L135" s="11">
        <v>3</v>
      </c>
      <c r="M135" s="11"/>
      <c r="N135" s="12">
        <v>0</v>
      </c>
      <c r="O135" s="12"/>
      <c r="P135" s="12">
        <v>0</v>
      </c>
      <c r="Q135" s="12"/>
      <c r="R135" s="12">
        <v>0</v>
      </c>
      <c r="S135" s="12"/>
      <c r="T135" s="34">
        <v>0</v>
      </c>
      <c r="U135" s="12"/>
      <c r="V135" s="1" t="str">
        <f t="shared" si="2"/>
        <v>No</v>
      </c>
    </row>
    <row r="136" spans="1:22">
      <c r="A136" s="10" t="s">
        <v>578</v>
      </c>
      <c r="B136" s="10" t="s">
        <v>374</v>
      </c>
      <c r="C136" s="111" t="s">
        <v>28</v>
      </c>
      <c r="D136" s="168">
        <v>1008</v>
      </c>
      <c r="E136" s="171">
        <v>10008</v>
      </c>
      <c r="F136" s="36" t="s">
        <v>125</v>
      </c>
      <c r="G136" s="36" t="s">
        <v>123</v>
      </c>
      <c r="H136" s="11">
        <v>621300</v>
      </c>
      <c r="I136" s="11">
        <v>263</v>
      </c>
      <c r="J136" s="10" t="s">
        <v>75</v>
      </c>
      <c r="K136" s="10" t="s">
        <v>13</v>
      </c>
      <c r="L136" s="11">
        <v>147</v>
      </c>
      <c r="M136" s="11"/>
      <c r="N136" s="12">
        <v>0</v>
      </c>
      <c r="O136" s="12"/>
      <c r="P136" s="12">
        <v>0</v>
      </c>
      <c r="Q136" s="12"/>
      <c r="R136" s="12">
        <v>0</v>
      </c>
      <c r="S136" s="12"/>
      <c r="T136" s="34">
        <v>0</v>
      </c>
      <c r="U136" s="12"/>
      <c r="V136" s="1" t="str">
        <f t="shared" si="2"/>
        <v>No</v>
      </c>
    </row>
    <row r="137" spans="1:22">
      <c r="A137" s="10" t="s">
        <v>112</v>
      </c>
      <c r="B137" s="10" t="s">
        <v>503</v>
      </c>
      <c r="C137" s="111" t="s">
        <v>48</v>
      </c>
      <c r="D137" s="168">
        <v>20</v>
      </c>
      <c r="E137" s="171">
        <v>20</v>
      </c>
      <c r="F137" s="36" t="s">
        <v>125</v>
      </c>
      <c r="G137" s="36" t="s">
        <v>123</v>
      </c>
      <c r="H137" s="11">
        <v>198979</v>
      </c>
      <c r="I137" s="11">
        <v>258</v>
      </c>
      <c r="J137" s="10" t="s">
        <v>75</v>
      </c>
      <c r="K137" s="10" t="s">
        <v>9</v>
      </c>
      <c r="L137" s="11">
        <v>92</v>
      </c>
      <c r="M137" s="11"/>
      <c r="N137" s="12">
        <v>0</v>
      </c>
      <c r="O137" s="12"/>
      <c r="P137" s="12">
        <v>0</v>
      </c>
      <c r="Q137" s="12"/>
      <c r="R137" s="12">
        <v>0</v>
      </c>
      <c r="S137" s="12"/>
      <c r="T137" s="34">
        <v>0</v>
      </c>
      <c r="U137" s="12"/>
      <c r="V137" s="1" t="str">
        <f t="shared" si="2"/>
        <v>No</v>
      </c>
    </row>
    <row r="138" spans="1:22">
      <c r="A138" s="10" t="s">
        <v>987</v>
      </c>
      <c r="B138" s="10" t="s">
        <v>524</v>
      </c>
      <c r="C138" s="111" t="s">
        <v>49</v>
      </c>
      <c r="D138" s="168">
        <v>5005</v>
      </c>
      <c r="E138" s="171">
        <v>50005</v>
      </c>
      <c r="F138" s="36" t="s">
        <v>122</v>
      </c>
      <c r="G138" s="36" t="s">
        <v>123</v>
      </c>
      <c r="H138" s="11">
        <v>401661</v>
      </c>
      <c r="I138" s="11">
        <v>254</v>
      </c>
      <c r="J138" s="10" t="s">
        <v>75</v>
      </c>
      <c r="K138" s="10" t="s">
        <v>9</v>
      </c>
      <c r="L138" s="11">
        <v>182</v>
      </c>
      <c r="M138" s="11"/>
      <c r="N138" s="12">
        <v>12.5</v>
      </c>
      <c r="O138" s="12"/>
      <c r="P138" s="12">
        <v>0</v>
      </c>
      <c r="Q138" s="12"/>
      <c r="R138" s="12">
        <v>0</v>
      </c>
      <c r="S138" s="12"/>
      <c r="T138" s="34">
        <v>12.5</v>
      </c>
      <c r="U138" s="12"/>
      <c r="V138" s="1" t="str">
        <f t="shared" si="2"/>
        <v>No</v>
      </c>
    </row>
    <row r="139" spans="1:22">
      <c r="A139" s="10" t="s">
        <v>222</v>
      </c>
      <c r="B139" s="10" t="s">
        <v>223</v>
      </c>
      <c r="C139" s="111" t="s">
        <v>22</v>
      </c>
      <c r="D139" s="168">
        <v>4040</v>
      </c>
      <c r="E139" s="171">
        <v>40040</v>
      </c>
      <c r="F139" s="36" t="s">
        <v>125</v>
      </c>
      <c r="G139" s="36" t="s">
        <v>123</v>
      </c>
      <c r="H139" s="11">
        <v>1065219</v>
      </c>
      <c r="I139" s="11">
        <v>253</v>
      </c>
      <c r="J139" s="10" t="s">
        <v>75</v>
      </c>
      <c r="K139" s="10" t="s">
        <v>9</v>
      </c>
      <c r="L139" s="11">
        <v>153</v>
      </c>
      <c r="M139" s="11"/>
      <c r="N139" s="12">
        <v>0</v>
      </c>
      <c r="O139" s="12"/>
      <c r="P139" s="12">
        <v>0</v>
      </c>
      <c r="Q139" s="12"/>
      <c r="R139" s="12">
        <v>0</v>
      </c>
      <c r="S139" s="12"/>
      <c r="T139" s="34">
        <v>0</v>
      </c>
      <c r="U139" s="12"/>
      <c r="V139" s="1" t="str">
        <f t="shared" si="2"/>
        <v>No</v>
      </c>
    </row>
    <row r="140" spans="1:22">
      <c r="A140" s="10" t="s">
        <v>561</v>
      </c>
      <c r="B140" s="10" t="s">
        <v>562</v>
      </c>
      <c r="C140" s="111" t="s">
        <v>14</v>
      </c>
      <c r="D140" s="168">
        <v>9029</v>
      </c>
      <c r="E140" s="171">
        <v>90029</v>
      </c>
      <c r="F140" s="36" t="s">
        <v>125</v>
      </c>
      <c r="G140" s="36" t="s">
        <v>123</v>
      </c>
      <c r="H140" s="11">
        <v>1932666</v>
      </c>
      <c r="I140" s="11">
        <v>250</v>
      </c>
      <c r="J140" s="10" t="s">
        <v>75</v>
      </c>
      <c r="K140" s="10" t="s">
        <v>9</v>
      </c>
      <c r="L140" s="11">
        <v>147</v>
      </c>
      <c r="M140" s="11"/>
      <c r="N140" s="12">
        <v>5.4</v>
      </c>
      <c r="O140" s="12"/>
      <c r="P140" s="12">
        <v>0</v>
      </c>
      <c r="Q140" s="12"/>
      <c r="R140" s="12">
        <v>0</v>
      </c>
      <c r="S140" s="12"/>
      <c r="T140" s="34">
        <v>5.4</v>
      </c>
      <c r="U140" s="12"/>
      <c r="V140" s="1" t="str">
        <f t="shared" si="2"/>
        <v>No</v>
      </c>
    </row>
    <row r="141" spans="1:22">
      <c r="A141" s="10" t="s">
        <v>561</v>
      </c>
      <c r="B141" s="10" t="s">
        <v>562</v>
      </c>
      <c r="C141" s="111" t="s">
        <v>14</v>
      </c>
      <c r="D141" s="168">
        <v>9029</v>
      </c>
      <c r="E141" s="171">
        <v>90029</v>
      </c>
      <c r="F141" s="36" t="s">
        <v>125</v>
      </c>
      <c r="G141" s="36" t="s">
        <v>123</v>
      </c>
      <c r="H141" s="11">
        <v>1932666</v>
      </c>
      <c r="I141" s="11">
        <v>250</v>
      </c>
      <c r="J141" s="10" t="s">
        <v>75</v>
      </c>
      <c r="K141" s="10" t="s">
        <v>13</v>
      </c>
      <c r="L141" s="11">
        <v>7</v>
      </c>
      <c r="M141" s="11"/>
      <c r="N141" s="12">
        <v>0</v>
      </c>
      <c r="O141" s="12"/>
      <c r="P141" s="12">
        <v>0</v>
      </c>
      <c r="Q141" s="12"/>
      <c r="R141" s="12">
        <v>0</v>
      </c>
      <c r="S141" s="12"/>
      <c r="T141" s="34">
        <v>0</v>
      </c>
      <c r="U141" s="12"/>
      <c r="V141" s="1" t="str">
        <f t="shared" si="2"/>
        <v>No</v>
      </c>
    </row>
    <row r="142" spans="1:22">
      <c r="A142" s="10" t="s">
        <v>941</v>
      </c>
      <c r="B142" s="10" t="s">
        <v>684</v>
      </c>
      <c r="C142" s="111" t="s">
        <v>41</v>
      </c>
      <c r="D142" s="168">
        <v>3027</v>
      </c>
      <c r="E142" s="171">
        <v>30027</v>
      </c>
      <c r="F142" s="36" t="s">
        <v>125</v>
      </c>
      <c r="G142" s="36" t="s">
        <v>123</v>
      </c>
      <c r="H142" s="11">
        <v>232045</v>
      </c>
      <c r="I142" s="11">
        <v>248</v>
      </c>
      <c r="J142" s="10" t="s">
        <v>75</v>
      </c>
      <c r="K142" s="10" t="s">
        <v>9</v>
      </c>
      <c r="L142" s="11">
        <v>33</v>
      </c>
      <c r="M142" s="11"/>
      <c r="N142" s="12">
        <v>0</v>
      </c>
      <c r="O142" s="12"/>
      <c r="P142" s="12">
        <v>0</v>
      </c>
      <c r="Q142" s="12"/>
      <c r="R142" s="12">
        <v>0</v>
      </c>
      <c r="S142" s="12"/>
      <c r="T142" s="34">
        <v>0</v>
      </c>
      <c r="U142" s="12"/>
      <c r="V142" s="1" t="str">
        <f t="shared" si="2"/>
        <v>No</v>
      </c>
    </row>
    <row r="143" spans="1:22">
      <c r="A143" s="10" t="s">
        <v>941</v>
      </c>
      <c r="B143" s="10" t="s">
        <v>684</v>
      </c>
      <c r="C143" s="111" t="s">
        <v>41</v>
      </c>
      <c r="D143" s="168">
        <v>3027</v>
      </c>
      <c r="E143" s="171">
        <v>30027</v>
      </c>
      <c r="F143" s="36" t="s">
        <v>125</v>
      </c>
      <c r="G143" s="36" t="s">
        <v>123</v>
      </c>
      <c r="H143" s="11">
        <v>232045</v>
      </c>
      <c r="I143" s="11">
        <v>248</v>
      </c>
      <c r="J143" s="10" t="s">
        <v>77</v>
      </c>
      <c r="K143" s="10" t="s">
        <v>9</v>
      </c>
      <c r="L143" s="11">
        <v>8</v>
      </c>
      <c r="M143" s="11"/>
      <c r="N143" s="12">
        <v>0</v>
      </c>
      <c r="O143" s="12"/>
      <c r="P143" s="12">
        <v>0</v>
      </c>
      <c r="Q143" s="12"/>
      <c r="R143" s="12">
        <v>0</v>
      </c>
      <c r="S143" s="12"/>
      <c r="T143" s="34">
        <v>0</v>
      </c>
      <c r="U143" s="12"/>
      <c r="V143" s="1" t="str">
        <f t="shared" si="2"/>
        <v>No</v>
      </c>
    </row>
    <row r="144" spans="1:22">
      <c r="A144" s="10" t="s">
        <v>1084</v>
      </c>
      <c r="B144" s="10" t="s">
        <v>309</v>
      </c>
      <c r="C144" s="111" t="s">
        <v>38</v>
      </c>
      <c r="D144" s="168">
        <v>2113</v>
      </c>
      <c r="E144" s="171">
        <v>20113</v>
      </c>
      <c r="F144" s="36" t="s">
        <v>125</v>
      </c>
      <c r="G144" s="36" t="s">
        <v>123</v>
      </c>
      <c r="H144" s="11">
        <v>720572</v>
      </c>
      <c r="I144" s="11">
        <v>247</v>
      </c>
      <c r="J144" s="10" t="s">
        <v>75</v>
      </c>
      <c r="K144" s="10" t="s">
        <v>9</v>
      </c>
      <c r="L144" s="11">
        <v>193</v>
      </c>
      <c r="M144" s="11"/>
      <c r="N144" s="12">
        <v>0</v>
      </c>
      <c r="O144" s="12"/>
      <c r="P144" s="12">
        <v>0</v>
      </c>
      <c r="Q144" s="12"/>
      <c r="R144" s="12">
        <v>0</v>
      </c>
      <c r="S144" s="12"/>
      <c r="T144" s="34">
        <v>0</v>
      </c>
      <c r="U144" s="12"/>
      <c r="V144" s="1" t="str">
        <f t="shared" si="2"/>
        <v>No</v>
      </c>
    </row>
    <row r="145" spans="1:22">
      <c r="A145" s="10" t="s">
        <v>1085</v>
      </c>
      <c r="B145" s="10" t="s">
        <v>381</v>
      </c>
      <c r="C145" s="111" t="s">
        <v>47</v>
      </c>
      <c r="D145" s="168">
        <v>3068</v>
      </c>
      <c r="E145" s="171">
        <v>30068</v>
      </c>
      <c r="F145" s="36" t="s">
        <v>122</v>
      </c>
      <c r="G145" s="36" t="s">
        <v>123</v>
      </c>
      <c r="H145" s="11">
        <v>4586770</v>
      </c>
      <c r="I145" s="11">
        <v>245</v>
      </c>
      <c r="J145" s="10" t="s">
        <v>75</v>
      </c>
      <c r="K145" s="10" t="s">
        <v>13</v>
      </c>
      <c r="L145" s="11">
        <v>245</v>
      </c>
      <c r="M145" s="11"/>
      <c r="N145" s="12">
        <v>0</v>
      </c>
      <c r="O145" s="12"/>
      <c r="P145" s="12">
        <v>0</v>
      </c>
      <c r="Q145" s="12"/>
      <c r="R145" s="12">
        <v>34.799999999999997</v>
      </c>
      <c r="S145" s="12"/>
      <c r="T145" s="34">
        <v>34.799999999999997</v>
      </c>
      <c r="U145" s="12"/>
      <c r="V145" s="1" t="str">
        <f t="shared" si="2"/>
        <v>No</v>
      </c>
    </row>
    <row r="146" spans="1:22">
      <c r="A146" s="10" t="s">
        <v>1086</v>
      </c>
      <c r="B146" s="10" t="s">
        <v>526</v>
      </c>
      <c r="C146" s="111" t="s">
        <v>31</v>
      </c>
      <c r="D146" s="168">
        <v>5032</v>
      </c>
      <c r="E146" s="171">
        <v>50032</v>
      </c>
      <c r="F146" s="36" t="s">
        <v>125</v>
      </c>
      <c r="G146" s="36" t="s">
        <v>123</v>
      </c>
      <c r="H146" s="11">
        <v>356218</v>
      </c>
      <c r="I146" s="11">
        <v>242</v>
      </c>
      <c r="J146" s="10" t="s">
        <v>75</v>
      </c>
      <c r="K146" s="10" t="s">
        <v>9</v>
      </c>
      <c r="L146" s="11">
        <v>99</v>
      </c>
      <c r="M146" s="11"/>
      <c r="N146" s="12">
        <v>0</v>
      </c>
      <c r="O146" s="12"/>
      <c r="P146" s="12">
        <v>0</v>
      </c>
      <c r="Q146" s="12"/>
      <c r="R146" s="12">
        <v>0</v>
      </c>
      <c r="S146" s="12"/>
      <c r="T146" s="34">
        <v>0</v>
      </c>
      <c r="U146" s="12"/>
      <c r="V146" s="1" t="str">
        <f t="shared" si="2"/>
        <v>No</v>
      </c>
    </row>
    <row r="147" spans="1:22">
      <c r="A147" s="10" t="s">
        <v>508</v>
      </c>
      <c r="B147" s="10" t="s">
        <v>509</v>
      </c>
      <c r="C147" s="111" t="s">
        <v>40</v>
      </c>
      <c r="D147" s="168">
        <v>7</v>
      </c>
      <c r="E147" s="171">
        <v>7</v>
      </c>
      <c r="F147" s="36" t="s">
        <v>125</v>
      </c>
      <c r="G147" s="36" t="s">
        <v>123</v>
      </c>
      <c r="H147" s="11">
        <v>247421</v>
      </c>
      <c r="I147" s="11">
        <v>242</v>
      </c>
      <c r="J147" s="10" t="s">
        <v>75</v>
      </c>
      <c r="K147" s="10" t="s">
        <v>9</v>
      </c>
      <c r="L147" s="11">
        <v>74</v>
      </c>
      <c r="M147" s="11"/>
      <c r="N147" s="12">
        <v>0</v>
      </c>
      <c r="O147" s="12"/>
      <c r="P147" s="12">
        <v>0</v>
      </c>
      <c r="Q147" s="12"/>
      <c r="R147" s="12">
        <v>0</v>
      </c>
      <c r="S147" s="12"/>
      <c r="T147" s="34">
        <v>0</v>
      </c>
      <c r="U147" s="12"/>
      <c r="V147" s="1" t="str">
        <f t="shared" si="2"/>
        <v>No</v>
      </c>
    </row>
    <row r="148" spans="1:22">
      <c r="A148" s="10" t="s">
        <v>508</v>
      </c>
      <c r="B148" s="10" t="s">
        <v>509</v>
      </c>
      <c r="C148" s="111" t="s">
        <v>40</v>
      </c>
      <c r="D148" s="168">
        <v>7</v>
      </c>
      <c r="E148" s="171">
        <v>7</v>
      </c>
      <c r="F148" s="36" t="s">
        <v>125</v>
      </c>
      <c r="G148" s="36" t="s">
        <v>123</v>
      </c>
      <c r="H148" s="11">
        <v>247421</v>
      </c>
      <c r="I148" s="11">
        <v>242</v>
      </c>
      <c r="J148" s="10" t="s">
        <v>79</v>
      </c>
      <c r="K148" s="10" t="s">
        <v>9</v>
      </c>
      <c r="L148" s="11">
        <v>13</v>
      </c>
      <c r="M148" s="11"/>
      <c r="N148" s="12">
        <v>15.4</v>
      </c>
      <c r="O148" s="12"/>
      <c r="P148" s="12">
        <v>0</v>
      </c>
      <c r="Q148" s="12"/>
      <c r="R148" s="12">
        <v>0</v>
      </c>
      <c r="S148" s="12"/>
      <c r="T148" s="34">
        <v>15.4</v>
      </c>
      <c r="U148" s="12"/>
      <c r="V148" s="1" t="str">
        <f t="shared" si="2"/>
        <v>No</v>
      </c>
    </row>
    <row r="149" spans="1:22">
      <c r="A149" s="10" t="s">
        <v>508</v>
      </c>
      <c r="B149" s="10" t="s">
        <v>509</v>
      </c>
      <c r="C149" s="111" t="s">
        <v>40</v>
      </c>
      <c r="D149" s="168">
        <v>7</v>
      </c>
      <c r="E149" s="171">
        <v>7</v>
      </c>
      <c r="F149" s="36" t="s">
        <v>125</v>
      </c>
      <c r="G149" s="36" t="s">
        <v>123</v>
      </c>
      <c r="H149" s="11">
        <v>247421</v>
      </c>
      <c r="I149" s="11">
        <v>242</v>
      </c>
      <c r="J149" s="10" t="s">
        <v>75</v>
      </c>
      <c r="K149" s="10" t="s">
        <v>13</v>
      </c>
      <c r="L149" s="11">
        <v>3</v>
      </c>
      <c r="M149" s="11"/>
      <c r="N149" s="12">
        <v>0</v>
      </c>
      <c r="O149" s="12"/>
      <c r="P149" s="12">
        <v>0</v>
      </c>
      <c r="Q149" s="12"/>
      <c r="R149" s="12">
        <v>0</v>
      </c>
      <c r="S149" s="12"/>
      <c r="T149" s="34">
        <v>0</v>
      </c>
      <c r="U149" s="12"/>
      <c r="V149" s="1" t="str">
        <f t="shared" si="2"/>
        <v>No</v>
      </c>
    </row>
    <row r="150" spans="1:22">
      <c r="A150" s="10" t="s">
        <v>415</v>
      </c>
      <c r="B150" s="10" t="s">
        <v>416</v>
      </c>
      <c r="C150" s="111" t="s">
        <v>20</v>
      </c>
      <c r="D150" s="168">
        <v>1048</v>
      </c>
      <c r="E150" s="171">
        <v>10048</v>
      </c>
      <c r="F150" s="36" t="s">
        <v>161</v>
      </c>
      <c r="G150" s="36" t="s">
        <v>123</v>
      </c>
      <c r="H150" s="11">
        <v>924859</v>
      </c>
      <c r="I150" s="11">
        <v>236</v>
      </c>
      <c r="J150" s="10" t="s">
        <v>75</v>
      </c>
      <c r="K150" s="10" t="s">
        <v>9</v>
      </c>
      <c r="L150" s="11">
        <v>227</v>
      </c>
      <c r="M150" s="11"/>
      <c r="N150" s="12">
        <v>18.2</v>
      </c>
      <c r="O150" s="12"/>
      <c r="P150" s="12">
        <v>28.8</v>
      </c>
      <c r="Q150" s="12"/>
      <c r="R150" s="12">
        <v>0</v>
      </c>
      <c r="S150" s="12"/>
      <c r="T150" s="34">
        <v>47</v>
      </c>
      <c r="U150" s="12"/>
      <c r="V150" s="1" t="str">
        <f t="shared" si="2"/>
        <v>No</v>
      </c>
    </row>
    <row r="151" spans="1:22">
      <c r="A151" s="10" t="s">
        <v>415</v>
      </c>
      <c r="B151" s="10" t="s">
        <v>416</v>
      </c>
      <c r="C151" s="111" t="s">
        <v>20</v>
      </c>
      <c r="D151" s="168">
        <v>1048</v>
      </c>
      <c r="E151" s="171">
        <v>10048</v>
      </c>
      <c r="F151" s="36" t="s">
        <v>161</v>
      </c>
      <c r="G151" s="36" t="s">
        <v>123</v>
      </c>
      <c r="H151" s="11">
        <v>924859</v>
      </c>
      <c r="I151" s="11">
        <v>236</v>
      </c>
      <c r="J151" s="10" t="s">
        <v>79</v>
      </c>
      <c r="K151" s="10" t="s">
        <v>9</v>
      </c>
      <c r="L151" s="11">
        <v>9</v>
      </c>
      <c r="M151" s="11"/>
      <c r="N151" s="12">
        <v>18.2</v>
      </c>
      <c r="O151" s="12"/>
      <c r="P151" s="12">
        <v>0</v>
      </c>
      <c r="Q151" s="12"/>
      <c r="R151" s="12">
        <v>0</v>
      </c>
      <c r="S151" s="12"/>
      <c r="T151" s="34">
        <v>18.2</v>
      </c>
      <c r="U151" s="12"/>
      <c r="V151" s="1" t="str">
        <f t="shared" si="2"/>
        <v>No</v>
      </c>
    </row>
    <row r="152" spans="1:22">
      <c r="A152" s="10" t="s">
        <v>188</v>
      </c>
      <c r="B152" s="10" t="s">
        <v>189</v>
      </c>
      <c r="C152" s="111" t="s">
        <v>14</v>
      </c>
      <c r="D152" s="168">
        <v>9030</v>
      </c>
      <c r="E152" s="171">
        <v>90030</v>
      </c>
      <c r="F152" s="36" t="s">
        <v>125</v>
      </c>
      <c r="G152" s="36" t="s">
        <v>123</v>
      </c>
      <c r="H152" s="11">
        <v>2956746</v>
      </c>
      <c r="I152" s="11">
        <v>233</v>
      </c>
      <c r="J152" s="10" t="s">
        <v>75</v>
      </c>
      <c r="K152" s="10" t="s">
        <v>13</v>
      </c>
      <c r="L152" s="11">
        <v>146</v>
      </c>
      <c r="M152" s="11"/>
      <c r="N152" s="12">
        <v>0</v>
      </c>
      <c r="O152" s="12"/>
      <c r="P152" s="12">
        <v>0</v>
      </c>
      <c r="Q152" s="12"/>
      <c r="R152" s="12">
        <v>0</v>
      </c>
      <c r="S152" s="12"/>
      <c r="T152" s="34">
        <v>0</v>
      </c>
      <c r="U152" s="12"/>
      <c r="V152" s="1" t="str">
        <f t="shared" si="2"/>
        <v>No</v>
      </c>
    </row>
    <row r="153" spans="1:22">
      <c r="A153" s="10" t="s">
        <v>432</v>
      </c>
      <c r="B153" s="10" t="s">
        <v>433</v>
      </c>
      <c r="C153" s="111" t="s">
        <v>87</v>
      </c>
      <c r="D153" s="168">
        <v>7010</v>
      </c>
      <c r="E153" s="171">
        <v>70010</v>
      </c>
      <c r="F153" s="36" t="s">
        <v>125</v>
      </c>
      <c r="G153" s="36" t="s">
        <v>123</v>
      </c>
      <c r="H153" s="11">
        <v>450070</v>
      </c>
      <c r="I153" s="11">
        <v>233</v>
      </c>
      <c r="J153" s="10" t="s">
        <v>75</v>
      </c>
      <c r="K153" s="10" t="s">
        <v>9</v>
      </c>
      <c r="L153" s="11">
        <v>110</v>
      </c>
      <c r="M153" s="11"/>
      <c r="N153" s="12">
        <v>0</v>
      </c>
      <c r="O153" s="12"/>
      <c r="P153" s="12">
        <v>0</v>
      </c>
      <c r="Q153" s="12"/>
      <c r="R153" s="12">
        <v>0</v>
      </c>
      <c r="S153" s="12"/>
      <c r="T153" s="34">
        <v>0</v>
      </c>
      <c r="U153" s="12"/>
      <c r="V153" s="1" t="str">
        <f t="shared" si="2"/>
        <v>No</v>
      </c>
    </row>
    <row r="154" spans="1:22">
      <c r="A154" s="10" t="s">
        <v>200</v>
      </c>
      <c r="B154" s="10" t="s">
        <v>201</v>
      </c>
      <c r="C154" s="111" t="s">
        <v>14</v>
      </c>
      <c r="D154" s="168">
        <v>9019</v>
      </c>
      <c r="E154" s="171">
        <v>90019</v>
      </c>
      <c r="F154" s="36" t="s">
        <v>125</v>
      </c>
      <c r="G154" s="36" t="s">
        <v>123</v>
      </c>
      <c r="H154" s="11">
        <v>1723634</v>
      </c>
      <c r="I154" s="11">
        <v>232</v>
      </c>
      <c r="J154" s="10" t="s">
        <v>75</v>
      </c>
      <c r="K154" s="10" t="s">
        <v>9</v>
      </c>
      <c r="L154" s="11">
        <v>155</v>
      </c>
      <c r="M154" s="11"/>
      <c r="N154" s="12">
        <v>0</v>
      </c>
      <c r="O154" s="12"/>
      <c r="P154" s="12">
        <v>0</v>
      </c>
      <c r="Q154" s="12"/>
      <c r="R154" s="12">
        <v>0</v>
      </c>
      <c r="S154" s="12"/>
      <c r="T154" s="34">
        <v>0</v>
      </c>
      <c r="U154" s="12"/>
      <c r="V154" s="1" t="str">
        <f t="shared" si="2"/>
        <v>No</v>
      </c>
    </row>
    <row r="155" spans="1:22">
      <c r="A155" s="10" t="s">
        <v>461</v>
      </c>
      <c r="B155" s="10" t="s">
        <v>462</v>
      </c>
      <c r="C155" s="111" t="s">
        <v>31</v>
      </c>
      <c r="D155" s="168">
        <v>5033</v>
      </c>
      <c r="E155" s="171">
        <v>50033</v>
      </c>
      <c r="F155" s="36" t="s">
        <v>125</v>
      </c>
      <c r="G155" s="36" t="s">
        <v>123</v>
      </c>
      <c r="H155" s="11">
        <v>569935</v>
      </c>
      <c r="I155" s="11">
        <v>229</v>
      </c>
      <c r="J155" s="10" t="s">
        <v>75</v>
      </c>
      <c r="K155" s="10" t="s">
        <v>9</v>
      </c>
      <c r="L155" s="11">
        <v>123</v>
      </c>
      <c r="M155" s="11"/>
      <c r="N155" s="12">
        <v>0</v>
      </c>
      <c r="O155" s="12"/>
      <c r="P155" s="12">
        <v>0</v>
      </c>
      <c r="Q155" s="12"/>
      <c r="R155" s="12">
        <v>0</v>
      </c>
      <c r="S155" s="12"/>
      <c r="T155" s="34">
        <v>0</v>
      </c>
      <c r="U155" s="12"/>
      <c r="V155" s="1" t="str">
        <f t="shared" si="2"/>
        <v>No</v>
      </c>
    </row>
    <row r="156" spans="1:22">
      <c r="A156" s="10" t="s">
        <v>461</v>
      </c>
      <c r="B156" s="10" t="s">
        <v>462</v>
      </c>
      <c r="C156" s="111" t="s">
        <v>31</v>
      </c>
      <c r="D156" s="168">
        <v>5033</v>
      </c>
      <c r="E156" s="171">
        <v>50033</v>
      </c>
      <c r="F156" s="36" t="s">
        <v>125</v>
      </c>
      <c r="G156" s="36" t="s">
        <v>123</v>
      </c>
      <c r="H156" s="11">
        <v>569935</v>
      </c>
      <c r="I156" s="11">
        <v>229</v>
      </c>
      <c r="J156" s="10" t="s">
        <v>79</v>
      </c>
      <c r="K156" s="10" t="s">
        <v>9</v>
      </c>
      <c r="L156" s="11">
        <v>8</v>
      </c>
      <c r="M156" s="11"/>
      <c r="N156" s="12">
        <v>19</v>
      </c>
      <c r="O156" s="12"/>
      <c r="P156" s="12">
        <v>0</v>
      </c>
      <c r="Q156" s="12"/>
      <c r="R156" s="12">
        <v>0</v>
      </c>
      <c r="S156" s="12"/>
      <c r="T156" s="34">
        <v>19</v>
      </c>
      <c r="U156" s="12"/>
      <c r="V156" s="1" t="str">
        <f t="shared" si="2"/>
        <v>No</v>
      </c>
    </row>
    <row r="157" spans="1:22">
      <c r="A157" s="10" t="s">
        <v>98</v>
      </c>
      <c r="B157" s="10" t="s">
        <v>289</v>
      </c>
      <c r="C157" s="111" t="s">
        <v>35</v>
      </c>
      <c r="D157" s="168">
        <v>2122</v>
      </c>
      <c r="E157" s="171">
        <v>20122</v>
      </c>
      <c r="F157" s="36" t="s">
        <v>234</v>
      </c>
      <c r="G157" s="36" t="s">
        <v>123</v>
      </c>
      <c r="H157" s="11">
        <v>18351295</v>
      </c>
      <c r="I157" s="11">
        <v>225</v>
      </c>
      <c r="J157" s="10" t="s">
        <v>77</v>
      </c>
      <c r="K157" s="10" t="s">
        <v>9</v>
      </c>
      <c r="L157" s="11">
        <v>225</v>
      </c>
      <c r="M157" s="11"/>
      <c r="N157" s="12">
        <v>0</v>
      </c>
      <c r="O157" s="12"/>
      <c r="P157" s="12">
        <v>0</v>
      </c>
      <c r="Q157" s="12"/>
      <c r="R157" s="12">
        <v>2.9</v>
      </c>
      <c r="S157" s="12"/>
      <c r="T157" s="34">
        <v>2.9</v>
      </c>
      <c r="U157" s="12"/>
      <c r="V157" s="1" t="str">
        <f t="shared" si="2"/>
        <v>No</v>
      </c>
    </row>
    <row r="158" spans="1:22">
      <c r="A158" s="10" t="s">
        <v>1087</v>
      </c>
      <c r="B158" s="10" t="s">
        <v>338</v>
      </c>
      <c r="C158" s="111" t="s">
        <v>38</v>
      </c>
      <c r="D158" s="168">
        <v>2018</v>
      </c>
      <c r="E158" s="171">
        <v>20018</v>
      </c>
      <c r="F158" s="36" t="s">
        <v>125</v>
      </c>
      <c r="G158" s="36" t="s">
        <v>123</v>
      </c>
      <c r="H158" s="11">
        <v>412317</v>
      </c>
      <c r="I158" s="11">
        <v>222</v>
      </c>
      <c r="J158" s="10" t="s">
        <v>75</v>
      </c>
      <c r="K158" s="10" t="s">
        <v>9</v>
      </c>
      <c r="L158" s="11">
        <v>162</v>
      </c>
      <c r="M158" s="11"/>
      <c r="N158" s="12">
        <v>0</v>
      </c>
      <c r="O158" s="12"/>
      <c r="P158" s="12">
        <v>0</v>
      </c>
      <c r="Q158" s="12"/>
      <c r="R158" s="12">
        <v>0</v>
      </c>
      <c r="S158" s="12"/>
      <c r="T158" s="34">
        <v>0</v>
      </c>
      <c r="U158" s="12"/>
      <c r="V158" s="1" t="str">
        <f t="shared" si="2"/>
        <v>No</v>
      </c>
    </row>
    <row r="159" spans="1:22">
      <c r="A159" s="10" t="s">
        <v>92</v>
      </c>
      <c r="B159" s="10" t="s">
        <v>533</v>
      </c>
      <c r="C159" s="111" t="s">
        <v>32</v>
      </c>
      <c r="D159" s="168">
        <v>5154</v>
      </c>
      <c r="E159" s="171">
        <v>50154</v>
      </c>
      <c r="F159" s="36" t="s">
        <v>122</v>
      </c>
      <c r="G159" s="36" t="s">
        <v>123</v>
      </c>
      <c r="H159" s="11">
        <v>2650890</v>
      </c>
      <c r="I159" s="11">
        <v>218</v>
      </c>
      <c r="J159" s="10" t="s">
        <v>75</v>
      </c>
      <c r="K159" s="10" t="s">
        <v>13</v>
      </c>
      <c r="L159" s="11">
        <v>75</v>
      </c>
      <c r="M159" s="11"/>
      <c r="N159" s="12">
        <v>1.4</v>
      </c>
      <c r="O159" s="12"/>
      <c r="P159" s="12">
        <v>57.1</v>
      </c>
      <c r="Q159" s="12"/>
      <c r="R159" s="12">
        <v>17.600000000000001</v>
      </c>
      <c r="S159" s="12"/>
      <c r="T159" s="34">
        <v>76.099999999999994</v>
      </c>
      <c r="U159" s="12"/>
      <c r="V159" s="1" t="str">
        <f t="shared" si="2"/>
        <v>No</v>
      </c>
    </row>
    <row r="160" spans="1:22">
      <c r="A160" s="10" t="s">
        <v>1088</v>
      </c>
      <c r="B160" s="10" t="s">
        <v>530</v>
      </c>
      <c r="C160" s="111" t="s">
        <v>39</v>
      </c>
      <c r="D160" s="168">
        <v>5010</v>
      </c>
      <c r="E160" s="171">
        <v>50010</v>
      </c>
      <c r="F160" s="36" t="s">
        <v>125</v>
      </c>
      <c r="G160" s="36" t="s">
        <v>123</v>
      </c>
      <c r="H160" s="11">
        <v>569499</v>
      </c>
      <c r="I160" s="11">
        <v>214</v>
      </c>
      <c r="J160" s="10" t="s">
        <v>75</v>
      </c>
      <c r="K160" s="10" t="s">
        <v>9</v>
      </c>
      <c r="L160" s="11">
        <v>121</v>
      </c>
      <c r="M160" s="11"/>
      <c r="N160" s="12">
        <v>0</v>
      </c>
      <c r="O160" s="12"/>
      <c r="P160" s="12">
        <v>0</v>
      </c>
      <c r="Q160" s="12"/>
      <c r="R160" s="12">
        <v>0</v>
      </c>
      <c r="S160" s="12"/>
      <c r="T160" s="34">
        <v>0</v>
      </c>
      <c r="U160" s="12"/>
      <c r="V160" s="1" t="str">
        <f t="shared" si="2"/>
        <v>No</v>
      </c>
    </row>
    <row r="161" spans="1:22">
      <c r="A161" s="10" t="s">
        <v>489</v>
      </c>
      <c r="B161" s="10" t="s">
        <v>490</v>
      </c>
      <c r="C161" s="111" t="s">
        <v>26</v>
      </c>
      <c r="D161" s="168">
        <v>5050</v>
      </c>
      <c r="E161" s="171">
        <v>50050</v>
      </c>
      <c r="F161" s="36" t="s">
        <v>125</v>
      </c>
      <c r="G161" s="36" t="s">
        <v>123</v>
      </c>
      <c r="H161" s="11">
        <v>1487483</v>
      </c>
      <c r="I161" s="11">
        <v>211</v>
      </c>
      <c r="J161" s="10" t="s">
        <v>75</v>
      </c>
      <c r="K161" s="10" t="s">
        <v>9</v>
      </c>
      <c r="L161" s="11">
        <v>137</v>
      </c>
      <c r="M161" s="11"/>
      <c r="N161" s="12">
        <v>0</v>
      </c>
      <c r="O161" s="12"/>
      <c r="P161" s="12">
        <v>0</v>
      </c>
      <c r="Q161" s="12"/>
      <c r="R161" s="12">
        <v>0</v>
      </c>
      <c r="S161" s="12"/>
      <c r="T161" s="34">
        <v>0</v>
      </c>
      <c r="U161" s="12"/>
      <c r="V161" s="1" t="str">
        <f t="shared" si="2"/>
        <v>No</v>
      </c>
    </row>
    <row r="162" spans="1:22">
      <c r="A162" s="10" t="s">
        <v>642</v>
      </c>
      <c r="B162" s="10" t="s">
        <v>643</v>
      </c>
      <c r="C162" s="111" t="s">
        <v>39</v>
      </c>
      <c r="D162" s="168">
        <v>5022</v>
      </c>
      <c r="E162" s="171">
        <v>50022</v>
      </c>
      <c r="F162" s="36" t="s">
        <v>125</v>
      </c>
      <c r="G162" s="36" t="s">
        <v>123</v>
      </c>
      <c r="H162" s="11">
        <v>507643</v>
      </c>
      <c r="I162" s="11">
        <v>207</v>
      </c>
      <c r="J162" s="10" t="s">
        <v>75</v>
      </c>
      <c r="K162" s="10" t="s">
        <v>9</v>
      </c>
      <c r="L162" s="11">
        <v>96</v>
      </c>
      <c r="M162" s="11"/>
      <c r="N162" s="12">
        <v>1</v>
      </c>
      <c r="O162" s="12"/>
      <c r="P162" s="12">
        <v>0</v>
      </c>
      <c r="Q162" s="12"/>
      <c r="R162" s="12">
        <v>0</v>
      </c>
      <c r="S162" s="12"/>
      <c r="T162" s="34">
        <v>1</v>
      </c>
      <c r="U162" s="12"/>
      <c r="V162" s="1" t="str">
        <f t="shared" si="2"/>
        <v>No</v>
      </c>
    </row>
    <row r="163" spans="1:22">
      <c r="A163" s="10" t="s">
        <v>324</v>
      </c>
      <c r="B163" s="10" t="s">
        <v>325</v>
      </c>
      <c r="C163" s="111" t="s">
        <v>31</v>
      </c>
      <c r="D163" s="168">
        <v>5148</v>
      </c>
      <c r="E163" s="171">
        <v>50148</v>
      </c>
      <c r="F163" s="36" t="s">
        <v>125</v>
      </c>
      <c r="G163" s="36" t="s">
        <v>123</v>
      </c>
      <c r="H163" s="11">
        <v>87106</v>
      </c>
      <c r="I163" s="11">
        <v>203</v>
      </c>
      <c r="J163" s="10" t="s">
        <v>75</v>
      </c>
      <c r="K163" s="10" t="s">
        <v>9</v>
      </c>
      <c r="L163" s="11">
        <v>9</v>
      </c>
      <c r="M163" s="11"/>
      <c r="N163" s="12">
        <v>0</v>
      </c>
      <c r="O163" s="12"/>
      <c r="P163" s="12">
        <v>0</v>
      </c>
      <c r="Q163" s="12"/>
      <c r="R163" s="12">
        <v>0</v>
      </c>
      <c r="S163" s="12"/>
      <c r="T163" s="34">
        <v>0</v>
      </c>
      <c r="U163" s="12"/>
      <c r="V163" s="1" t="str">
        <f t="shared" si="2"/>
        <v>No</v>
      </c>
    </row>
    <row r="164" spans="1:22">
      <c r="A164" s="10" t="s">
        <v>324</v>
      </c>
      <c r="B164" s="10" t="s">
        <v>325</v>
      </c>
      <c r="C164" s="111" t="s">
        <v>31</v>
      </c>
      <c r="D164" s="168">
        <v>5148</v>
      </c>
      <c r="E164" s="171">
        <v>50148</v>
      </c>
      <c r="F164" s="36" t="s">
        <v>125</v>
      </c>
      <c r="G164" s="36" t="s">
        <v>123</v>
      </c>
      <c r="H164" s="11">
        <v>87106</v>
      </c>
      <c r="I164" s="11">
        <v>203</v>
      </c>
      <c r="J164" s="10" t="s">
        <v>77</v>
      </c>
      <c r="K164" s="10" t="s">
        <v>9</v>
      </c>
      <c r="L164" s="11">
        <v>3</v>
      </c>
      <c r="M164" s="11"/>
      <c r="N164" s="12">
        <v>0</v>
      </c>
      <c r="O164" s="12"/>
      <c r="P164" s="12">
        <v>0</v>
      </c>
      <c r="Q164" s="12"/>
      <c r="R164" s="12">
        <v>0</v>
      </c>
      <c r="S164" s="12"/>
      <c r="T164" s="34">
        <v>0</v>
      </c>
      <c r="U164" s="12"/>
      <c r="V164" s="1" t="str">
        <f t="shared" si="2"/>
        <v>No</v>
      </c>
    </row>
    <row r="165" spans="1:22">
      <c r="A165" s="10" t="s">
        <v>516</v>
      </c>
      <c r="B165" s="10" t="s">
        <v>394</v>
      </c>
      <c r="C165" s="111" t="s">
        <v>14</v>
      </c>
      <c r="D165" s="168">
        <v>9023</v>
      </c>
      <c r="E165" s="171">
        <v>90023</v>
      </c>
      <c r="F165" s="36" t="s">
        <v>137</v>
      </c>
      <c r="G165" s="36" t="s">
        <v>123</v>
      </c>
      <c r="H165" s="11">
        <v>12150996</v>
      </c>
      <c r="I165" s="11">
        <v>197</v>
      </c>
      <c r="J165" s="10" t="s">
        <v>75</v>
      </c>
      <c r="K165" s="10" t="s">
        <v>9</v>
      </c>
      <c r="L165" s="11">
        <v>187</v>
      </c>
      <c r="M165" s="11"/>
      <c r="N165" s="12">
        <v>0.5</v>
      </c>
      <c r="O165" s="12"/>
      <c r="P165" s="12">
        <v>0</v>
      </c>
      <c r="Q165" s="12"/>
      <c r="R165" s="12">
        <v>0</v>
      </c>
      <c r="S165" s="12"/>
      <c r="T165" s="34">
        <v>0.5</v>
      </c>
      <c r="U165" s="12"/>
      <c r="V165" s="1" t="str">
        <f t="shared" si="2"/>
        <v>No</v>
      </c>
    </row>
    <row r="166" spans="1:22">
      <c r="A166" s="10" t="s">
        <v>1089</v>
      </c>
      <c r="B166" s="10" t="s">
        <v>525</v>
      </c>
      <c r="C166" s="111" t="s">
        <v>45</v>
      </c>
      <c r="D166" s="168">
        <v>6006</v>
      </c>
      <c r="E166" s="171">
        <v>60006</v>
      </c>
      <c r="F166" s="36" t="s">
        <v>122</v>
      </c>
      <c r="G166" s="36" t="s">
        <v>123</v>
      </c>
      <c r="H166" s="11">
        <v>803086</v>
      </c>
      <c r="I166" s="11">
        <v>193</v>
      </c>
      <c r="J166" s="10" t="s">
        <v>75</v>
      </c>
      <c r="K166" s="10" t="s">
        <v>9</v>
      </c>
      <c r="L166" s="11">
        <v>135</v>
      </c>
      <c r="M166" s="11"/>
      <c r="N166" s="12">
        <v>0</v>
      </c>
      <c r="O166" s="12"/>
      <c r="P166" s="12">
        <v>0</v>
      </c>
      <c r="Q166" s="12"/>
      <c r="R166" s="12">
        <v>0</v>
      </c>
      <c r="S166" s="12"/>
      <c r="T166" s="34">
        <v>0</v>
      </c>
      <c r="U166" s="12"/>
      <c r="V166" s="1" t="str">
        <f t="shared" si="2"/>
        <v>No</v>
      </c>
    </row>
    <row r="167" spans="1:22">
      <c r="A167" s="10" t="s">
        <v>1090</v>
      </c>
      <c r="B167" s="10" t="s">
        <v>182</v>
      </c>
      <c r="C167" s="111" t="s">
        <v>36</v>
      </c>
      <c r="D167" s="168">
        <v>6019</v>
      </c>
      <c r="E167" s="171">
        <v>60019</v>
      </c>
      <c r="F167" s="36" t="s">
        <v>122</v>
      </c>
      <c r="G167" s="36" t="s">
        <v>123</v>
      </c>
      <c r="H167" s="11">
        <v>741318</v>
      </c>
      <c r="I167" s="11">
        <v>193</v>
      </c>
      <c r="J167" s="10" t="s">
        <v>75</v>
      </c>
      <c r="K167" s="10" t="s">
        <v>9</v>
      </c>
      <c r="L167" s="11">
        <v>131</v>
      </c>
      <c r="M167" s="11"/>
      <c r="N167" s="12">
        <v>0</v>
      </c>
      <c r="O167" s="12"/>
      <c r="P167" s="12">
        <v>0</v>
      </c>
      <c r="Q167" s="12"/>
      <c r="R167" s="12">
        <v>0</v>
      </c>
      <c r="S167" s="12"/>
      <c r="T167" s="34">
        <v>0</v>
      </c>
      <c r="U167" s="12"/>
      <c r="V167" s="1" t="str">
        <f t="shared" si="2"/>
        <v>No</v>
      </c>
    </row>
    <row r="168" spans="1:22">
      <c r="A168" s="10" t="s">
        <v>484</v>
      </c>
      <c r="B168" s="10" t="s">
        <v>485</v>
      </c>
      <c r="C168" s="111" t="s">
        <v>35</v>
      </c>
      <c r="D168" s="168">
        <v>2126</v>
      </c>
      <c r="E168" s="171">
        <v>20126</v>
      </c>
      <c r="F168" s="36" t="s">
        <v>234</v>
      </c>
      <c r="G168" s="36" t="s">
        <v>123</v>
      </c>
      <c r="H168" s="11">
        <v>18351295</v>
      </c>
      <c r="I168" s="11">
        <v>184</v>
      </c>
      <c r="J168" s="10" t="s">
        <v>77</v>
      </c>
      <c r="K168" s="10" t="s">
        <v>9</v>
      </c>
      <c r="L168" s="11">
        <v>184</v>
      </c>
      <c r="M168" s="11"/>
      <c r="N168" s="12">
        <v>0</v>
      </c>
      <c r="O168" s="12"/>
      <c r="P168" s="12">
        <v>0</v>
      </c>
      <c r="Q168" s="12"/>
      <c r="R168" s="12">
        <v>2.9</v>
      </c>
      <c r="S168" s="12"/>
      <c r="T168" s="34">
        <v>2.9</v>
      </c>
      <c r="U168" s="12"/>
      <c r="V168" s="1" t="str">
        <f t="shared" si="2"/>
        <v>No</v>
      </c>
    </row>
    <row r="169" spans="1:22">
      <c r="A169" s="10" t="s">
        <v>942</v>
      </c>
      <c r="B169" s="10" t="s">
        <v>301</v>
      </c>
      <c r="C169" s="111" t="s">
        <v>41</v>
      </c>
      <c r="D169" s="168"/>
      <c r="E169" s="171">
        <v>30202</v>
      </c>
      <c r="F169" s="36" t="s">
        <v>125</v>
      </c>
      <c r="G169" s="36" t="s">
        <v>123</v>
      </c>
      <c r="H169" s="11">
        <v>402004</v>
      </c>
      <c r="I169" s="11">
        <v>182</v>
      </c>
      <c r="J169" s="10" t="s">
        <v>75</v>
      </c>
      <c r="K169" s="10" t="s">
        <v>9</v>
      </c>
      <c r="L169" s="11">
        <v>76</v>
      </c>
      <c r="M169" s="11"/>
      <c r="N169" s="12">
        <v>0</v>
      </c>
      <c r="O169" s="12"/>
      <c r="P169" s="12">
        <v>0</v>
      </c>
      <c r="Q169" s="12"/>
      <c r="R169" s="12">
        <v>0</v>
      </c>
      <c r="S169" s="12"/>
      <c r="T169" s="34">
        <v>0</v>
      </c>
      <c r="U169" s="12"/>
      <c r="V169" s="1" t="str">
        <f t="shared" si="2"/>
        <v>No</v>
      </c>
    </row>
    <row r="170" spans="1:22">
      <c r="A170" s="10" t="s">
        <v>405</v>
      </c>
      <c r="B170" s="10" t="s">
        <v>406</v>
      </c>
      <c r="C170" s="111" t="s">
        <v>48</v>
      </c>
      <c r="D170" s="168">
        <v>24</v>
      </c>
      <c r="E170" s="171">
        <v>24</v>
      </c>
      <c r="F170" s="36" t="s">
        <v>125</v>
      </c>
      <c r="G170" s="36" t="s">
        <v>123</v>
      </c>
      <c r="H170" s="11">
        <v>1849898</v>
      </c>
      <c r="I170" s="11">
        <v>180</v>
      </c>
      <c r="J170" s="10" t="s">
        <v>75</v>
      </c>
      <c r="K170" s="10" t="s">
        <v>9</v>
      </c>
      <c r="L170" s="11">
        <v>101</v>
      </c>
      <c r="M170" s="11"/>
      <c r="N170" s="12">
        <v>0</v>
      </c>
      <c r="O170" s="12"/>
      <c r="P170" s="12">
        <v>0</v>
      </c>
      <c r="Q170" s="12"/>
      <c r="R170" s="12">
        <v>3.4</v>
      </c>
      <c r="S170" s="12"/>
      <c r="T170" s="34">
        <v>3.4</v>
      </c>
      <c r="U170" s="12"/>
      <c r="V170" s="1" t="str">
        <f t="shared" si="2"/>
        <v>No</v>
      </c>
    </row>
    <row r="171" spans="1:22">
      <c r="A171" s="10" t="s">
        <v>549</v>
      </c>
      <c r="B171" s="10" t="s">
        <v>550</v>
      </c>
      <c r="C171" s="111" t="s">
        <v>28</v>
      </c>
      <c r="D171" s="168">
        <v>1061</v>
      </c>
      <c r="E171" s="171">
        <v>10061</v>
      </c>
      <c r="F171" s="36" t="s">
        <v>125</v>
      </c>
      <c r="G171" s="36" t="s">
        <v>123</v>
      </c>
      <c r="H171" s="11">
        <v>116960</v>
      </c>
      <c r="I171" s="11">
        <v>179</v>
      </c>
      <c r="J171" s="10" t="s">
        <v>75</v>
      </c>
      <c r="K171" s="10" t="s">
        <v>13</v>
      </c>
      <c r="L171" s="11">
        <v>20</v>
      </c>
      <c r="M171" s="11"/>
      <c r="N171" s="12">
        <v>0</v>
      </c>
      <c r="O171" s="12"/>
      <c r="P171" s="12">
        <v>0</v>
      </c>
      <c r="Q171" s="12"/>
      <c r="R171" s="12">
        <v>0</v>
      </c>
      <c r="S171" s="12"/>
      <c r="T171" s="34">
        <v>0</v>
      </c>
      <c r="U171" s="12"/>
      <c r="V171" s="1" t="str">
        <f t="shared" si="2"/>
        <v>No</v>
      </c>
    </row>
    <row r="172" spans="1:22">
      <c r="A172" s="10" t="s">
        <v>538</v>
      </c>
      <c r="B172" s="10" t="s">
        <v>539</v>
      </c>
      <c r="C172" s="111" t="s">
        <v>39</v>
      </c>
      <c r="D172" s="168">
        <v>5017</v>
      </c>
      <c r="E172" s="171">
        <v>50017</v>
      </c>
      <c r="F172" s="36" t="s">
        <v>125</v>
      </c>
      <c r="G172" s="36" t="s">
        <v>123</v>
      </c>
      <c r="H172" s="11">
        <v>724091</v>
      </c>
      <c r="I172" s="11">
        <v>178</v>
      </c>
      <c r="J172" s="10" t="s">
        <v>75</v>
      </c>
      <c r="K172" s="10" t="s">
        <v>9</v>
      </c>
      <c r="L172" s="11">
        <v>95</v>
      </c>
      <c r="M172" s="11"/>
      <c r="N172" s="12">
        <v>0</v>
      </c>
      <c r="O172" s="12"/>
      <c r="P172" s="12">
        <v>0</v>
      </c>
      <c r="Q172" s="12"/>
      <c r="R172" s="12">
        <v>0</v>
      </c>
      <c r="S172" s="12"/>
      <c r="T172" s="34">
        <v>0</v>
      </c>
      <c r="U172" s="12"/>
      <c r="V172" s="1" t="str">
        <f t="shared" si="2"/>
        <v>No</v>
      </c>
    </row>
    <row r="173" spans="1:22">
      <c r="A173" s="10" t="s">
        <v>538</v>
      </c>
      <c r="B173" s="10" t="s">
        <v>539</v>
      </c>
      <c r="C173" s="111" t="s">
        <v>39</v>
      </c>
      <c r="D173" s="168">
        <v>5017</v>
      </c>
      <c r="E173" s="171">
        <v>50017</v>
      </c>
      <c r="F173" s="36" t="s">
        <v>125</v>
      </c>
      <c r="G173" s="36" t="s">
        <v>123</v>
      </c>
      <c r="H173" s="11">
        <v>724091</v>
      </c>
      <c r="I173" s="11">
        <v>178</v>
      </c>
      <c r="J173" s="10" t="s">
        <v>81</v>
      </c>
      <c r="K173" s="10" t="s">
        <v>9</v>
      </c>
      <c r="L173" s="11">
        <v>26</v>
      </c>
      <c r="M173" s="11"/>
      <c r="N173" s="12">
        <v>125.7</v>
      </c>
      <c r="O173" s="12"/>
      <c r="P173" s="12">
        <v>0</v>
      </c>
      <c r="Q173" s="12"/>
      <c r="R173" s="12">
        <v>0</v>
      </c>
      <c r="S173" s="12"/>
      <c r="T173" s="34">
        <v>125.7</v>
      </c>
      <c r="U173" s="12"/>
      <c r="V173" s="1" t="str">
        <f t="shared" si="2"/>
        <v>No</v>
      </c>
    </row>
    <row r="174" spans="1:22">
      <c r="A174" s="10" t="s">
        <v>346</v>
      </c>
      <c r="B174" s="10" t="s">
        <v>347</v>
      </c>
      <c r="C174" s="111" t="s">
        <v>31</v>
      </c>
      <c r="D174" s="168">
        <v>5036</v>
      </c>
      <c r="E174" s="171">
        <v>50036</v>
      </c>
      <c r="F174" s="36" t="s">
        <v>125</v>
      </c>
      <c r="G174" s="36" t="s">
        <v>123</v>
      </c>
      <c r="H174" s="11">
        <v>313532</v>
      </c>
      <c r="I174" s="11">
        <v>174</v>
      </c>
      <c r="J174" s="10" t="s">
        <v>75</v>
      </c>
      <c r="K174" s="10" t="s">
        <v>9</v>
      </c>
      <c r="L174" s="11">
        <v>85</v>
      </c>
      <c r="M174" s="11"/>
      <c r="N174" s="12">
        <v>0</v>
      </c>
      <c r="O174" s="12"/>
      <c r="P174" s="12">
        <v>0</v>
      </c>
      <c r="Q174" s="12"/>
      <c r="R174" s="12">
        <v>0</v>
      </c>
      <c r="S174" s="12"/>
      <c r="T174" s="34">
        <v>0</v>
      </c>
      <c r="U174" s="12"/>
      <c r="V174" s="1" t="str">
        <f t="shared" si="2"/>
        <v>No</v>
      </c>
    </row>
    <row r="175" spans="1:22">
      <c r="A175" s="10" t="s">
        <v>512</v>
      </c>
      <c r="B175" s="10" t="s">
        <v>513</v>
      </c>
      <c r="C175" s="111" t="s">
        <v>41</v>
      </c>
      <c r="D175" s="168">
        <v>3010</v>
      </c>
      <c r="E175" s="171">
        <v>30010</v>
      </c>
      <c r="F175" s="36" t="s">
        <v>125</v>
      </c>
      <c r="G175" s="36" t="s">
        <v>123</v>
      </c>
      <c r="H175" s="11">
        <v>664651</v>
      </c>
      <c r="I175" s="11">
        <v>173</v>
      </c>
      <c r="J175" s="10" t="s">
        <v>75</v>
      </c>
      <c r="K175" s="10" t="s">
        <v>9</v>
      </c>
      <c r="L175" s="11">
        <v>72</v>
      </c>
      <c r="M175" s="11"/>
      <c r="N175" s="12">
        <v>0</v>
      </c>
      <c r="O175" s="12"/>
      <c r="P175" s="12">
        <v>0</v>
      </c>
      <c r="Q175" s="12"/>
      <c r="R175" s="12">
        <v>0</v>
      </c>
      <c r="S175" s="12"/>
      <c r="T175" s="34">
        <v>0</v>
      </c>
      <c r="U175" s="12"/>
      <c r="V175" s="1" t="str">
        <f t="shared" si="2"/>
        <v>No</v>
      </c>
    </row>
    <row r="176" spans="1:22">
      <c r="A176" s="10" t="s">
        <v>1091</v>
      </c>
      <c r="B176" s="10" t="s">
        <v>410</v>
      </c>
      <c r="C176" s="111" t="s">
        <v>19</v>
      </c>
      <c r="D176" s="168">
        <v>8005</v>
      </c>
      <c r="E176" s="171">
        <v>80005</v>
      </c>
      <c r="F176" s="36" t="s">
        <v>122</v>
      </c>
      <c r="G176" s="36" t="s">
        <v>123</v>
      </c>
      <c r="H176" s="11">
        <v>559409</v>
      </c>
      <c r="I176" s="11">
        <v>173</v>
      </c>
      <c r="J176" s="10" t="s">
        <v>75</v>
      </c>
      <c r="K176" s="10" t="s">
        <v>13</v>
      </c>
      <c r="L176" s="11">
        <v>49</v>
      </c>
      <c r="M176" s="11"/>
      <c r="N176" s="12">
        <v>0</v>
      </c>
      <c r="O176" s="12"/>
      <c r="P176" s="12">
        <v>0</v>
      </c>
      <c r="Q176" s="12"/>
      <c r="R176" s="12">
        <v>0</v>
      </c>
      <c r="S176" s="12"/>
      <c r="T176" s="34">
        <v>0</v>
      </c>
      <c r="U176" s="12"/>
      <c r="V176" s="1" t="str">
        <f t="shared" si="2"/>
        <v>No</v>
      </c>
    </row>
    <row r="177" spans="1:22">
      <c r="A177" s="10" t="s">
        <v>512</v>
      </c>
      <c r="B177" s="10" t="s">
        <v>513</v>
      </c>
      <c r="C177" s="111" t="s">
        <v>41</v>
      </c>
      <c r="D177" s="168">
        <v>3010</v>
      </c>
      <c r="E177" s="171">
        <v>30010</v>
      </c>
      <c r="F177" s="36" t="s">
        <v>125</v>
      </c>
      <c r="G177" s="36" t="s">
        <v>123</v>
      </c>
      <c r="H177" s="11">
        <v>664651</v>
      </c>
      <c r="I177" s="11">
        <v>173</v>
      </c>
      <c r="J177" s="10" t="s">
        <v>75</v>
      </c>
      <c r="K177" s="10" t="s">
        <v>13</v>
      </c>
      <c r="L177" s="11">
        <v>1</v>
      </c>
      <c r="M177" s="11"/>
      <c r="N177" s="12">
        <v>0</v>
      </c>
      <c r="O177" s="12"/>
      <c r="P177" s="12">
        <v>0</v>
      </c>
      <c r="Q177" s="12"/>
      <c r="R177" s="12">
        <v>0</v>
      </c>
      <c r="S177" s="12"/>
      <c r="T177" s="34">
        <v>0</v>
      </c>
      <c r="U177" s="12"/>
      <c r="V177" s="1" t="str">
        <f t="shared" si="2"/>
        <v>No</v>
      </c>
    </row>
    <row r="178" spans="1:22">
      <c r="A178" s="10" t="s">
        <v>1092</v>
      </c>
      <c r="B178" s="10" t="s">
        <v>698</v>
      </c>
      <c r="C178" s="111" t="s">
        <v>14</v>
      </c>
      <c r="D178" s="168">
        <v>9008</v>
      </c>
      <c r="E178" s="171">
        <v>90008</v>
      </c>
      <c r="F178" s="36" t="s">
        <v>122</v>
      </c>
      <c r="G178" s="36" t="s">
        <v>123</v>
      </c>
      <c r="H178" s="11">
        <v>12150996</v>
      </c>
      <c r="I178" s="11">
        <v>172</v>
      </c>
      <c r="J178" s="10" t="s">
        <v>75</v>
      </c>
      <c r="K178" s="10" t="s">
        <v>9</v>
      </c>
      <c r="L178" s="11">
        <v>166</v>
      </c>
      <c r="M178" s="11"/>
      <c r="N178" s="12">
        <v>0.6</v>
      </c>
      <c r="O178" s="12"/>
      <c r="P178" s="12">
        <v>0</v>
      </c>
      <c r="Q178" s="12"/>
      <c r="R178" s="12">
        <v>0</v>
      </c>
      <c r="S178" s="12"/>
      <c r="T178" s="34">
        <v>0.6</v>
      </c>
      <c r="U178" s="12"/>
      <c r="V178" s="1" t="str">
        <f t="shared" si="2"/>
        <v>No</v>
      </c>
    </row>
    <row r="179" spans="1:22">
      <c r="A179" s="10" t="s">
        <v>215</v>
      </c>
      <c r="B179" s="10" t="s">
        <v>216</v>
      </c>
      <c r="C179" s="111" t="s">
        <v>22</v>
      </c>
      <c r="D179" s="168">
        <v>4041</v>
      </c>
      <c r="E179" s="171">
        <v>40041</v>
      </c>
      <c r="F179" s="36" t="s">
        <v>125</v>
      </c>
      <c r="G179" s="36" t="s">
        <v>123</v>
      </c>
      <c r="H179" s="11">
        <v>2441770</v>
      </c>
      <c r="I179" s="11">
        <v>172</v>
      </c>
      <c r="J179" s="10" t="s">
        <v>75</v>
      </c>
      <c r="K179" s="10" t="s">
        <v>9</v>
      </c>
      <c r="L179" s="11">
        <v>133</v>
      </c>
      <c r="M179" s="11"/>
      <c r="N179" s="12">
        <v>0</v>
      </c>
      <c r="O179" s="12"/>
      <c r="P179" s="12">
        <v>0</v>
      </c>
      <c r="Q179" s="12"/>
      <c r="R179" s="12">
        <v>1.1000000000000001</v>
      </c>
      <c r="S179" s="12"/>
      <c r="T179" s="34">
        <v>1.1000000000000001</v>
      </c>
      <c r="U179" s="12"/>
      <c r="V179" s="1" t="str">
        <f t="shared" si="2"/>
        <v>No</v>
      </c>
    </row>
    <row r="180" spans="1:22">
      <c r="A180" s="10" t="s">
        <v>227</v>
      </c>
      <c r="B180" s="10" t="s">
        <v>228</v>
      </c>
      <c r="C180" s="111" t="s">
        <v>27</v>
      </c>
      <c r="D180" s="168">
        <v>6032</v>
      </c>
      <c r="E180" s="171">
        <v>60032</v>
      </c>
      <c r="F180" s="36" t="s">
        <v>125</v>
      </c>
      <c r="G180" s="36" t="s">
        <v>123</v>
      </c>
      <c r="H180" s="11">
        <v>899703</v>
      </c>
      <c r="I180" s="11">
        <v>165</v>
      </c>
      <c r="J180" s="10" t="s">
        <v>75</v>
      </c>
      <c r="K180" s="10" t="s">
        <v>13</v>
      </c>
      <c r="L180" s="11">
        <v>90</v>
      </c>
      <c r="M180" s="11"/>
      <c r="N180" s="12">
        <v>0</v>
      </c>
      <c r="O180" s="12"/>
      <c r="P180" s="12">
        <v>7</v>
      </c>
      <c r="Q180" s="12"/>
      <c r="R180" s="12">
        <v>0</v>
      </c>
      <c r="S180" s="12"/>
      <c r="T180" s="34">
        <v>7</v>
      </c>
      <c r="U180" s="12"/>
      <c r="V180" s="1" t="str">
        <f t="shared" si="2"/>
        <v>No</v>
      </c>
    </row>
    <row r="181" spans="1:22">
      <c r="A181" s="10" t="s">
        <v>1093</v>
      </c>
      <c r="B181" s="10" t="s">
        <v>211</v>
      </c>
      <c r="C181" s="111" t="s">
        <v>7</v>
      </c>
      <c r="D181" s="168">
        <v>12</v>
      </c>
      <c r="E181" s="171">
        <v>12</v>
      </c>
      <c r="F181" s="36" t="s">
        <v>122</v>
      </c>
      <c r="G181" s="36" t="s">
        <v>123</v>
      </c>
      <c r="H181" s="11">
        <v>251243</v>
      </c>
      <c r="I181" s="11">
        <v>162</v>
      </c>
      <c r="J181" s="10" t="s">
        <v>75</v>
      </c>
      <c r="K181" s="10" t="s">
        <v>9</v>
      </c>
      <c r="L181" s="11">
        <v>36</v>
      </c>
      <c r="M181" s="11"/>
      <c r="N181" s="12">
        <v>0</v>
      </c>
      <c r="O181" s="12"/>
      <c r="P181" s="12">
        <v>0</v>
      </c>
      <c r="Q181" s="12"/>
      <c r="R181" s="12">
        <v>0</v>
      </c>
      <c r="S181" s="12"/>
      <c r="T181" s="34">
        <v>0</v>
      </c>
      <c r="U181" s="12"/>
      <c r="V181" s="1" t="str">
        <f t="shared" si="2"/>
        <v>No</v>
      </c>
    </row>
    <row r="182" spans="1:22">
      <c r="A182" s="10" t="s">
        <v>1093</v>
      </c>
      <c r="B182" s="10" t="s">
        <v>211</v>
      </c>
      <c r="C182" s="111" t="s">
        <v>7</v>
      </c>
      <c r="D182" s="168">
        <v>12</v>
      </c>
      <c r="E182" s="171">
        <v>12</v>
      </c>
      <c r="F182" s="36" t="s">
        <v>122</v>
      </c>
      <c r="G182" s="36" t="s">
        <v>123</v>
      </c>
      <c r="H182" s="11">
        <v>251243</v>
      </c>
      <c r="I182" s="11">
        <v>162</v>
      </c>
      <c r="J182" s="10" t="s">
        <v>75</v>
      </c>
      <c r="K182" s="10" t="s">
        <v>13</v>
      </c>
      <c r="L182" s="11">
        <v>10</v>
      </c>
      <c r="M182" s="11"/>
      <c r="N182" s="12">
        <v>0</v>
      </c>
      <c r="O182" s="12"/>
      <c r="P182" s="12">
        <v>0</v>
      </c>
      <c r="Q182" s="12"/>
      <c r="R182" s="12">
        <v>0</v>
      </c>
      <c r="S182" s="12"/>
      <c r="T182" s="34">
        <v>0</v>
      </c>
      <c r="U182" s="12"/>
      <c r="V182" s="1" t="str">
        <f t="shared" si="2"/>
        <v>No</v>
      </c>
    </row>
    <row r="183" spans="1:22">
      <c r="A183" s="10" t="s">
        <v>1094</v>
      </c>
      <c r="B183" s="10" t="s">
        <v>247</v>
      </c>
      <c r="C183" s="111" t="s">
        <v>22</v>
      </c>
      <c r="D183" s="168">
        <v>4030</v>
      </c>
      <c r="E183" s="171">
        <v>40030</v>
      </c>
      <c r="F183" s="36" t="s">
        <v>122</v>
      </c>
      <c r="G183" s="36" t="s">
        <v>123</v>
      </c>
      <c r="H183" s="11">
        <v>187781</v>
      </c>
      <c r="I183" s="11">
        <v>158</v>
      </c>
      <c r="J183" s="10" t="s">
        <v>75</v>
      </c>
      <c r="K183" s="10" t="s">
        <v>9</v>
      </c>
      <c r="L183" s="11">
        <v>112</v>
      </c>
      <c r="M183" s="11"/>
      <c r="N183" s="12">
        <v>0</v>
      </c>
      <c r="O183" s="12"/>
      <c r="P183" s="12">
        <v>0</v>
      </c>
      <c r="Q183" s="12"/>
      <c r="R183" s="12">
        <v>0</v>
      </c>
      <c r="S183" s="12"/>
      <c r="T183" s="34">
        <v>0</v>
      </c>
      <c r="U183" s="12"/>
      <c r="V183" s="1" t="str">
        <f t="shared" si="2"/>
        <v>No</v>
      </c>
    </row>
    <row r="184" spans="1:22">
      <c r="A184" s="10" t="s">
        <v>1095</v>
      </c>
      <c r="B184" s="10" t="s">
        <v>424</v>
      </c>
      <c r="C184" s="111" t="s">
        <v>22</v>
      </c>
      <c r="D184" s="168">
        <v>4032</v>
      </c>
      <c r="E184" s="171">
        <v>40032</v>
      </c>
      <c r="F184" s="36" t="s">
        <v>122</v>
      </c>
      <c r="G184" s="36" t="s">
        <v>123</v>
      </c>
      <c r="H184" s="11">
        <v>349064</v>
      </c>
      <c r="I184" s="11">
        <v>156</v>
      </c>
      <c r="J184" s="10" t="s">
        <v>75</v>
      </c>
      <c r="K184" s="10" t="s">
        <v>9</v>
      </c>
      <c r="L184" s="11">
        <v>60</v>
      </c>
      <c r="M184" s="11"/>
      <c r="N184" s="12">
        <v>0</v>
      </c>
      <c r="O184" s="12"/>
      <c r="P184" s="12">
        <v>0</v>
      </c>
      <c r="Q184" s="12"/>
      <c r="R184" s="12">
        <v>0</v>
      </c>
      <c r="S184" s="12"/>
      <c r="T184" s="34">
        <v>0</v>
      </c>
      <c r="U184" s="12"/>
      <c r="V184" s="1" t="str">
        <f t="shared" si="2"/>
        <v>No</v>
      </c>
    </row>
    <row r="185" spans="1:22">
      <c r="A185" s="10" t="s">
        <v>458</v>
      </c>
      <c r="B185" s="10" t="s">
        <v>121</v>
      </c>
      <c r="C185" s="111" t="s">
        <v>14</v>
      </c>
      <c r="D185" s="168">
        <v>9016</v>
      </c>
      <c r="E185" s="171">
        <v>90016</v>
      </c>
      <c r="F185" s="36" t="s">
        <v>125</v>
      </c>
      <c r="G185" s="36" t="s">
        <v>123</v>
      </c>
      <c r="H185" s="11">
        <v>3281212</v>
      </c>
      <c r="I185" s="11">
        <v>154</v>
      </c>
      <c r="J185" s="10" t="s">
        <v>75</v>
      </c>
      <c r="K185" s="10" t="s">
        <v>9</v>
      </c>
      <c r="L185" s="11">
        <v>132</v>
      </c>
      <c r="M185" s="11"/>
      <c r="N185" s="12">
        <v>0</v>
      </c>
      <c r="O185" s="12"/>
      <c r="P185" s="12">
        <v>0</v>
      </c>
      <c r="Q185" s="12"/>
      <c r="R185" s="12">
        <v>0</v>
      </c>
      <c r="S185" s="12"/>
      <c r="T185" s="34">
        <v>0</v>
      </c>
      <c r="U185" s="12"/>
      <c r="V185" s="1" t="str">
        <f t="shared" si="2"/>
        <v>No</v>
      </c>
    </row>
    <row r="186" spans="1:22">
      <c r="A186" s="10" t="s">
        <v>1096</v>
      </c>
      <c r="B186" s="10" t="s">
        <v>453</v>
      </c>
      <c r="C186" s="111" t="s">
        <v>14</v>
      </c>
      <c r="D186" s="168">
        <v>9027</v>
      </c>
      <c r="E186" s="171">
        <v>90027</v>
      </c>
      <c r="F186" s="36" t="s">
        <v>122</v>
      </c>
      <c r="G186" s="36" t="s">
        <v>123</v>
      </c>
      <c r="H186" s="11">
        <v>654628</v>
      </c>
      <c r="I186" s="11">
        <v>150</v>
      </c>
      <c r="J186" s="10" t="s">
        <v>75</v>
      </c>
      <c r="K186" s="10" t="s">
        <v>9</v>
      </c>
      <c r="L186" s="11">
        <v>98</v>
      </c>
      <c r="M186" s="11"/>
      <c r="N186" s="12">
        <v>0</v>
      </c>
      <c r="O186" s="12"/>
      <c r="P186" s="12">
        <v>0</v>
      </c>
      <c r="Q186" s="12"/>
      <c r="R186" s="12">
        <v>0</v>
      </c>
      <c r="S186" s="12"/>
      <c r="T186" s="34">
        <v>0</v>
      </c>
      <c r="U186" s="12"/>
      <c r="V186" s="1" t="str">
        <f t="shared" si="2"/>
        <v>No</v>
      </c>
    </row>
    <row r="187" spans="1:22">
      <c r="A187" s="10" t="s">
        <v>1058</v>
      </c>
      <c r="B187" s="10" t="s">
        <v>217</v>
      </c>
      <c r="C187" s="111" t="s">
        <v>44</v>
      </c>
      <c r="D187" s="168">
        <v>4003</v>
      </c>
      <c r="E187" s="171">
        <v>40003</v>
      </c>
      <c r="F187" s="36" t="s">
        <v>122</v>
      </c>
      <c r="G187" s="36" t="s">
        <v>123</v>
      </c>
      <c r="H187" s="11">
        <v>1060061</v>
      </c>
      <c r="I187" s="11">
        <v>145</v>
      </c>
      <c r="J187" s="10" t="s">
        <v>75</v>
      </c>
      <c r="K187" s="10" t="s">
        <v>9</v>
      </c>
      <c r="L187" s="11">
        <v>102</v>
      </c>
      <c r="M187" s="11"/>
      <c r="N187" s="12">
        <v>0</v>
      </c>
      <c r="O187" s="12"/>
      <c r="P187" s="12">
        <v>0</v>
      </c>
      <c r="Q187" s="12"/>
      <c r="R187" s="12">
        <v>0</v>
      </c>
      <c r="S187" s="12"/>
      <c r="T187" s="34">
        <v>0</v>
      </c>
      <c r="U187" s="12"/>
      <c r="V187" s="1" t="str">
        <f t="shared" si="2"/>
        <v>No</v>
      </c>
    </row>
    <row r="188" spans="1:22">
      <c r="A188" s="10" t="s">
        <v>522</v>
      </c>
      <c r="B188" s="10" t="s">
        <v>523</v>
      </c>
      <c r="C188" s="111" t="s">
        <v>25</v>
      </c>
      <c r="D188" s="168">
        <v>5146</v>
      </c>
      <c r="E188" s="171">
        <v>50146</v>
      </c>
      <c r="F188" s="36" t="s">
        <v>125</v>
      </c>
      <c r="G188" s="36" t="s">
        <v>123</v>
      </c>
      <c r="H188" s="11">
        <v>2150706</v>
      </c>
      <c r="I188" s="11">
        <v>144</v>
      </c>
      <c r="J188" s="10" t="s">
        <v>75</v>
      </c>
      <c r="K188" s="10" t="s">
        <v>13</v>
      </c>
      <c r="L188" s="11">
        <v>74</v>
      </c>
      <c r="M188" s="11"/>
      <c r="N188" s="12">
        <v>0</v>
      </c>
      <c r="O188" s="12"/>
      <c r="P188" s="12">
        <v>0</v>
      </c>
      <c r="Q188" s="12"/>
      <c r="R188" s="12">
        <v>0</v>
      </c>
      <c r="S188" s="12"/>
      <c r="T188" s="34">
        <v>0</v>
      </c>
      <c r="U188" s="12"/>
      <c r="V188" s="1" t="str">
        <f t="shared" si="2"/>
        <v>No</v>
      </c>
    </row>
    <row r="189" spans="1:22">
      <c r="A189" s="10" t="s">
        <v>1059</v>
      </c>
      <c r="B189" s="10" t="s">
        <v>170</v>
      </c>
      <c r="C189" s="111" t="s">
        <v>14</v>
      </c>
      <c r="D189" s="168">
        <v>9134</v>
      </c>
      <c r="E189" s="171">
        <v>90134</v>
      </c>
      <c r="F189" s="36" t="s">
        <v>125</v>
      </c>
      <c r="G189" s="36" t="s">
        <v>123</v>
      </c>
      <c r="H189" s="11">
        <v>3281212</v>
      </c>
      <c r="I189" s="11">
        <v>141</v>
      </c>
      <c r="J189" s="10" t="s">
        <v>75</v>
      </c>
      <c r="K189" s="10" t="s">
        <v>13</v>
      </c>
      <c r="L189" s="11">
        <v>33</v>
      </c>
      <c r="M189" s="11"/>
      <c r="N189" s="12">
        <v>0</v>
      </c>
      <c r="O189" s="12"/>
      <c r="P189" s="12">
        <v>0</v>
      </c>
      <c r="Q189" s="12"/>
      <c r="R189" s="12">
        <v>0</v>
      </c>
      <c r="S189" s="12"/>
      <c r="T189" s="34">
        <v>0</v>
      </c>
      <c r="U189" s="12"/>
      <c r="V189" s="1" t="str">
        <f t="shared" si="2"/>
        <v>No</v>
      </c>
    </row>
    <row r="190" spans="1:22">
      <c r="A190" s="10" t="s">
        <v>886</v>
      </c>
      <c r="B190" s="10" t="s">
        <v>898</v>
      </c>
      <c r="C190" s="111" t="s">
        <v>32</v>
      </c>
      <c r="D190" s="168">
        <v>5222</v>
      </c>
      <c r="E190" s="171">
        <v>50519</v>
      </c>
      <c r="F190" s="36" t="s">
        <v>125</v>
      </c>
      <c r="G190" s="36" t="s">
        <v>123</v>
      </c>
      <c r="H190" s="11">
        <v>2650890</v>
      </c>
      <c r="I190" s="11">
        <v>140</v>
      </c>
      <c r="J190" s="10" t="s">
        <v>75</v>
      </c>
      <c r="K190" s="10" t="s">
        <v>13</v>
      </c>
      <c r="L190" s="11">
        <v>140</v>
      </c>
      <c r="M190" s="11"/>
      <c r="N190" s="12">
        <v>2.5</v>
      </c>
      <c r="O190" s="12"/>
      <c r="P190" s="12">
        <v>43</v>
      </c>
      <c r="Q190" s="12"/>
      <c r="R190" s="12">
        <v>45</v>
      </c>
      <c r="S190" s="12"/>
      <c r="T190" s="34">
        <v>90.5</v>
      </c>
      <c r="U190" s="12"/>
      <c r="V190" s="1" t="str">
        <f t="shared" si="2"/>
        <v>No</v>
      </c>
    </row>
    <row r="191" spans="1:22">
      <c r="A191" s="10" t="s">
        <v>1097</v>
      </c>
      <c r="B191" s="10" t="s">
        <v>351</v>
      </c>
      <c r="C191" s="111" t="s">
        <v>14</v>
      </c>
      <c r="D191" s="168">
        <v>9078</v>
      </c>
      <c r="E191" s="171">
        <v>90078</v>
      </c>
      <c r="F191" s="36" t="s">
        <v>125</v>
      </c>
      <c r="G191" s="36" t="s">
        <v>123</v>
      </c>
      <c r="H191" s="11">
        <v>615968</v>
      </c>
      <c r="I191" s="11">
        <v>140</v>
      </c>
      <c r="J191" s="10" t="s">
        <v>75</v>
      </c>
      <c r="K191" s="10" t="s">
        <v>9</v>
      </c>
      <c r="L191" s="11">
        <v>92</v>
      </c>
      <c r="M191" s="11"/>
      <c r="N191" s="12">
        <v>0</v>
      </c>
      <c r="O191" s="12"/>
      <c r="P191" s="12">
        <v>0</v>
      </c>
      <c r="Q191" s="12"/>
      <c r="R191" s="12">
        <v>0</v>
      </c>
      <c r="S191" s="12"/>
      <c r="T191" s="34">
        <v>0</v>
      </c>
      <c r="U191" s="12"/>
      <c r="V191" s="1" t="str">
        <f t="shared" si="2"/>
        <v>No</v>
      </c>
    </row>
    <row r="192" spans="1:22">
      <c r="A192" s="10" t="s">
        <v>1098</v>
      </c>
      <c r="B192" s="10" t="s">
        <v>589</v>
      </c>
      <c r="C192" s="111" t="s">
        <v>34</v>
      </c>
      <c r="D192" s="168">
        <v>4108</v>
      </c>
      <c r="E192" s="171">
        <v>40108</v>
      </c>
      <c r="F192" s="36" t="s">
        <v>125</v>
      </c>
      <c r="G192" s="36" t="s">
        <v>123</v>
      </c>
      <c r="H192" s="11">
        <v>347602</v>
      </c>
      <c r="I192" s="11">
        <v>140</v>
      </c>
      <c r="J192" s="10" t="s">
        <v>75</v>
      </c>
      <c r="K192" s="10" t="s">
        <v>9</v>
      </c>
      <c r="L192" s="11">
        <v>57</v>
      </c>
      <c r="M192" s="11"/>
      <c r="N192" s="12">
        <v>0</v>
      </c>
      <c r="O192" s="12"/>
      <c r="P192" s="12">
        <v>0</v>
      </c>
      <c r="Q192" s="12"/>
      <c r="R192" s="12">
        <v>0</v>
      </c>
      <c r="S192" s="12"/>
      <c r="T192" s="34">
        <v>0</v>
      </c>
      <c r="U192" s="12"/>
      <c r="V192" s="1" t="str">
        <f t="shared" si="2"/>
        <v>No</v>
      </c>
    </row>
    <row r="193" spans="1:22">
      <c r="A193" s="10" t="s">
        <v>1098</v>
      </c>
      <c r="B193" s="10" t="s">
        <v>589</v>
      </c>
      <c r="C193" s="111" t="s">
        <v>34</v>
      </c>
      <c r="D193" s="168">
        <v>4108</v>
      </c>
      <c r="E193" s="171">
        <v>40108</v>
      </c>
      <c r="F193" s="36" t="s">
        <v>125</v>
      </c>
      <c r="G193" s="36" t="s">
        <v>123</v>
      </c>
      <c r="H193" s="11">
        <v>347602</v>
      </c>
      <c r="I193" s="11">
        <v>140</v>
      </c>
      <c r="J193" s="10" t="s">
        <v>75</v>
      </c>
      <c r="K193" s="10" t="s">
        <v>13</v>
      </c>
      <c r="L193" s="11">
        <v>13</v>
      </c>
      <c r="M193" s="11"/>
      <c r="N193" s="12">
        <v>0</v>
      </c>
      <c r="O193" s="12"/>
      <c r="P193" s="12">
        <v>0</v>
      </c>
      <c r="Q193" s="12"/>
      <c r="R193" s="12">
        <v>0</v>
      </c>
      <c r="S193" s="12"/>
      <c r="T193" s="34">
        <v>0</v>
      </c>
      <c r="U193" s="12"/>
      <c r="V193" s="1" t="str">
        <f t="shared" si="2"/>
        <v>No</v>
      </c>
    </row>
    <row r="194" spans="1:22">
      <c r="A194" s="10" t="s">
        <v>1099</v>
      </c>
      <c r="B194" s="10" t="s">
        <v>624</v>
      </c>
      <c r="C194" s="111" t="s">
        <v>22</v>
      </c>
      <c r="D194" s="168">
        <v>4063</v>
      </c>
      <c r="E194" s="171">
        <v>40063</v>
      </c>
      <c r="F194" s="36" t="s">
        <v>122</v>
      </c>
      <c r="G194" s="36" t="s">
        <v>123</v>
      </c>
      <c r="H194" s="11">
        <v>452791</v>
      </c>
      <c r="I194" s="11">
        <v>135</v>
      </c>
      <c r="J194" s="10" t="s">
        <v>75</v>
      </c>
      <c r="K194" s="10" t="s">
        <v>9</v>
      </c>
      <c r="L194" s="11">
        <v>32</v>
      </c>
      <c r="M194" s="11"/>
      <c r="N194" s="12">
        <v>0</v>
      </c>
      <c r="O194" s="12"/>
      <c r="P194" s="12">
        <v>0</v>
      </c>
      <c r="Q194" s="12"/>
      <c r="R194" s="12">
        <v>0</v>
      </c>
      <c r="S194" s="12"/>
      <c r="T194" s="34">
        <v>0</v>
      </c>
      <c r="U194" s="12"/>
      <c r="V194" s="1" t="str">
        <f t="shared" si="2"/>
        <v>No</v>
      </c>
    </row>
    <row r="195" spans="1:22">
      <c r="A195" s="10" t="s">
        <v>391</v>
      </c>
      <c r="B195" s="10" t="s">
        <v>184</v>
      </c>
      <c r="C195" s="111" t="s">
        <v>25</v>
      </c>
      <c r="D195" s="168">
        <v>5211</v>
      </c>
      <c r="E195" s="171">
        <v>50211</v>
      </c>
      <c r="F195" s="36" t="s">
        <v>125</v>
      </c>
      <c r="G195" s="36" t="s">
        <v>123</v>
      </c>
      <c r="H195" s="11">
        <v>67821</v>
      </c>
      <c r="I195" s="11">
        <v>125</v>
      </c>
      <c r="J195" s="10" t="s">
        <v>75</v>
      </c>
      <c r="K195" s="10" t="s">
        <v>9</v>
      </c>
      <c r="L195" s="11">
        <v>125</v>
      </c>
      <c r="M195" s="11"/>
      <c r="N195" s="12">
        <v>0</v>
      </c>
      <c r="O195" s="12"/>
      <c r="P195" s="12">
        <v>0</v>
      </c>
      <c r="Q195" s="12"/>
      <c r="R195" s="12">
        <v>0</v>
      </c>
      <c r="S195" s="12"/>
      <c r="T195" s="34">
        <v>0</v>
      </c>
      <c r="U195" s="12"/>
      <c r="V195" s="1" t="str">
        <f t="shared" ref="V195:V258" si="3">IF(O195&amp;Q195&amp;S195&amp;U195&lt;&gt;"","Yes","No")</f>
        <v>No</v>
      </c>
    </row>
    <row r="196" spans="1:22">
      <c r="A196" s="10" t="s">
        <v>1100</v>
      </c>
      <c r="B196" s="10" t="s">
        <v>184</v>
      </c>
      <c r="C196" s="111" t="s">
        <v>41</v>
      </c>
      <c r="D196" s="168">
        <v>3014</v>
      </c>
      <c r="E196" s="171">
        <v>30014</v>
      </c>
      <c r="F196" s="36" t="s">
        <v>125</v>
      </c>
      <c r="G196" s="36" t="s">
        <v>123</v>
      </c>
      <c r="H196" s="11">
        <v>444474</v>
      </c>
      <c r="I196" s="11">
        <v>125</v>
      </c>
      <c r="J196" s="10" t="s">
        <v>75</v>
      </c>
      <c r="K196" s="10" t="s">
        <v>9</v>
      </c>
      <c r="L196" s="11">
        <v>68</v>
      </c>
      <c r="M196" s="11"/>
      <c r="N196" s="12">
        <v>0</v>
      </c>
      <c r="O196" s="12"/>
      <c r="P196" s="12">
        <v>0</v>
      </c>
      <c r="Q196" s="12"/>
      <c r="R196" s="12">
        <v>0</v>
      </c>
      <c r="S196" s="12"/>
      <c r="T196" s="34">
        <v>0</v>
      </c>
      <c r="U196" s="12"/>
      <c r="V196" s="1" t="str">
        <f t="shared" si="3"/>
        <v>No</v>
      </c>
    </row>
    <row r="197" spans="1:22">
      <c r="A197" s="10" t="s">
        <v>1100</v>
      </c>
      <c r="B197" s="10" t="s">
        <v>184</v>
      </c>
      <c r="C197" s="111" t="s">
        <v>41</v>
      </c>
      <c r="D197" s="168">
        <v>3014</v>
      </c>
      <c r="E197" s="171">
        <v>30014</v>
      </c>
      <c r="F197" s="36" t="s">
        <v>125</v>
      </c>
      <c r="G197" s="36" t="s">
        <v>123</v>
      </c>
      <c r="H197" s="11">
        <v>444474</v>
      </c>
      <c r="I197" s="11">
        <v>125</v>
      </c>
      <c r="J197" s="10" t="s">
        <v>75</v>
      </c>
      <c r="K197" s="10" t="s">
        <v>13</v>
      </c>
      <c r="L197" s="11">
        <v>4</v>
      </c>
      <c r="M197" s="11"/>
      <c r="N197" s="12">
        <v>0</v>
      </c>
      <c r="O197" s="12"/>
      <c r="P197" s="12">
        <v>0</v>
      </c>
      <c r="Q197" s="12"/>
      <c r="R197" s="12">
        <v>0</v>
      </c>
      <c r="S197" s="12"/>
      <c r="T197" s="34">
        <v>0</v>
      </c>
      <c r="U197" s="12"/>
      <c r="V197" s="1" t="str">
        <f t="shared" si="3"/>
        <v>No</v>
      </c>
    </row>
    <row r="198" spans="1:22">
      <c r="A198" s="10" t="s">
        <v>532</v>
      </c>
      <c r="B198" s="10" t="s">
        <v>194</v>
      </c>
      <c r="C198" s="111" t="s">
        <v>43</v>
      </c>
      <c r="D198" s="168">
        <v>4086</v>
      </c>
      <c r="E198" s="171">
        <v>40086</v>
      </c>
      <c r="F198" s="36" t="s">
        <v>125</v>
      </c>
      <c r="G198" s="36" t="s">
        <v>123</v>
      </c>
      <c r="H198" s="11">
        <v>2148346</v>
      </c>
      <c r="I198" s="11">
        <v>124</v>
      </c>
      <c r="J198" s="10" t="s">
        <v>75</v>
      </c>
      <c r="K198" s="10" t="s">
        <v>9</v>
      </c>
      <c r="L198" s="11">
        <v>87</v>
      </c>
      <c r="M198" s="11"/>
      <c r="N198" s="12">
        <v>16.3</v>
      </c>
      <c r="O198" s="12"/>
      <c r="P198" s="12">
        <v>0</v>
      </c>
      <c r="Q198" s="12"/>
      <c r="R198" s="12">
        <v>0</v>
      </c>
      <c r="S198" s="12"/>
      <c r="T198" s="34">
        <v>16.3</v>
      </c>
      <c r="U198" s="12"/>
      <c r="V198" s="1" t="str">
        <f t="shared" si="3"/>
        <v>No</v>
      </c>
    </row>
    <row r="199" spans="1:22">
      <c r="A199" s="10" t="s">
        <v>652</v>
      </c>
      <c r="B199" s="10" t="s">
        <v>653</v>
      </c>
      <c r="C199" s="111" t="s">
        <v>91</v>
      </c>
      <c r="D199" s="168">
        <v>4019</v>
      </c>
      <c r="E199" s="171">
        <v>40019</v>
      </c>
      <c r="F199" s="36" t="s">
        <v>125</v>
      </c>
      <c r="G199" s="36" t="s">
        <v>123</v>
      </c>
      <c r="H199" s="11">
        <v>1624827</v>
      </c>
      <c r="I199" s="11">
        <v>123</v>
      </c>
      <c r="J199" s="10" t="s">
        <v>75</v>
      </c>
      <c r="K199" s="10" t="s">
        <v>9</v>
      </c>
      <c r="L199" s="11">
        <v>97</v>
      </c>
      <c r="M199" s="11"/>
      <c r="N199" s="12">
        <v>0</v>
      </c>
      <c r="O199" s="12"/>
      <c r="P199" s="12">
        <v>0</v>
      </c>
      <c r="Q199" s="12"/>
      <c r="R199" s="12">
        <v>0</v>
      </c>
      <c r="S199" s="12"/>
      <c r="T199" s="34">
        <v>0</v>
      </c>
      <c r="U199" s="12"/>
      <c r="V199" s="1" t="str">
        <f t="shared" si="3"/>
        <v>No</v>
      </c>
    </row>
    <row r="200" spans="1:22">
      <c r="A200" s="10" t="s">
        <v>988</v>
      </c>
      <c r="B200" s="10" t="s">
        <v>148</v>
      </c>
      <c r="C200" s="111" t="s">
        <v>24</v>
      </c>
      <c r="D200" s="168"/>
      <c r="E200" s="171">
        <v>40264</v>
      </c>
      <c r="F200" s="36" t="s">
        <v>161</v>
      </c>
      <c r="G200" s="36" t="s">
        <v>123</v>
      </c>
      <c r="H200" s="11">
        <v>4515419</v>
      </c>
      <c r="I200" s="11">
        <v>121</v>
      </c>
      <c r="J200" s="10" t="s">
        <v>77</v>
      </c>
      <c r="K200" s="10" t="s">
        <v>13</v>
      </c>
      <c r="L200" s="11">
        <v>121</v>
      </c>
      <c r="M200" s="11"/>
      <c r="N200" s="12">
        <v>0</v>
      </c>
      <c r="O200" s="12"/>
      <c r="P200" s="12">
        <v>91.2</v>
      </c>
      <c r="Q200" s="12"/>
      <c r="R200" s="12">
        <v>0</v>
      </c>
      <c r="S200" s="12"/>
      <c r="T200" s="34">
        <v>91.2</v>
      </c>
      <c r="U200" s="12"/>
      <c r="V200" s="1" t="str">
        <f t="shared" si="3"/>
        <v>No</v>
      </c>
    </row>
    <row r="201" spans="1:22">
      <c r="A201" s="10" t="s">
        <v>552</v>
      </c>
      <c r="B201" s="10" t="s">
        <v>553</v>
      </c>
      <c r="C201" s="111" t="s">
        <v>14</v>
      </c>
      <c r="D201" s="168">
        <v>9062</v>
      </c>
      <c r="E201" s="171">
        <v>90062</v>
      </c>
      <c r="F201" s="36" t="s">
        <v>125</v>
      </c>
      <c r="G201" s="36" t="s">
        <v>123</v>
      </c>
      <c r="H201" s="11">
        <v>114237</v>
      </c>
      <c r="I201" s="11">
        <v>120</v>
      </c>
      <c r="J201" s="10" t="s">
        <v>75</v>
      </c>
      <c r="K201" s="10" t="s">
        <v>9</v>
      </c>
      <c r="L201" s="11">
        <v>54</v>
      </c>
      <c r="M201" s="11"/>
      <c r="N201" s="12">
        <v>0</v>
      </c>
      <c r="O201" s="12"/>
      <c r="P201" s="12">
        <v>0</v>
      </c>
      <c r="Q201" s="12"/>
      <c r="R201" s="12">
        <v>0</v>
      </c>
      <c r="S201" s="12"/>
      <c r="T201" s="34">
        <v>0</v>
      </c>
      <c r="U201" s="12"/>
      <c r="V201" s="1" t="str">
        <f t="shared" si="3"/>
        <v>No</v>
      </c>
    </row>
    <row r="202" spans="1:22">
      <c r="A202" s="10" t="s">
        <v>552</v>
      </c>
      <c r="B202" s="10" t="s">
        <v>553</v>
      </c>
      <c r="C202" s="111" t="s">
        <v>14</v>
      </c>
      <c r="D202" s="168">
        <v>9062</v>
      </c>
      <c r="E202" s="171">
        <v>90062</v>
      </c>
      <c r="F202" s="36" t="s">
        <v>125</v>
      </c>
      <c r="G202" s="36" t="s">
        <v>123</v>
      </c>
      <c r="H202" s="11">
        <v>114237</v>
      </c>
      <c r="I202" s="11">
        <v>120</v>
      </c>
      <c r="J202" s="10" t="s">
        <v>75</v>
      </c>
      <c r="K202" s="10" t="s">
        <v>13</v>
      </c>
      <c r="L202" s="11">
        <v>22</v>
      </c>
      <c r="M202" s="11"/>
      <c r="N202" s="12">
        <v>0</v>
      </c>
      <c r="O202" s="12"/>
      <c r="P202" s="12">
        <v>0</v>
      </c>
      <c r="Q202" s="12"/>
      <c r="R202" s="12">
        <v>0</v>
      </c>
      <c r="S202" s="12"/>
      <c r="T202" s="34">
        <v>0</v>
      </c>
      <c r="U202" s="12"/>
      <c r="V202" s="1" t="str">
        <f t="shared" si="3"/>
        <v>No</v>
      </c>
    </row>
    <row r="203" spans="1:22">
      <c r="A203" s="10" t="s">
        <v>552</v>
      </c>
      <c r="B203" s="10" t="s">
        <v>553</v>
      </c>
      <c r="C203" s="111" t="s">
        <v>14</v>
      </c>
      <c r="D203" s="168">
        <v>9062</v>
      </c>
      <c r="E203" s="171">
        <v>90062</v>
      </c>
      <c r="F203" s="36" t="s">
        <v>125</v>
      </c>
      <c r="G203" s="36" t="s">
        <v>123</v>
      </c>
      <c r="H203" s="11">
        <v>114237</v>
      </c>
      <c r="I203" s="11">
        <v>120</v>
      </c>
      <c r="J203" s="10" t="s">
        <v>77</v>
      </c>
      <c r="K203" s="10" t="s">
        <v>9</v>
      </c>
      <c r="L203" s="11">
        <v>6</v>
      </c>
      <c r="M203" s="11"/>
      <c r="N203" s="12">
        <v>0</v>
      </c>
      <c r="O203" s="12"/>
      <c r="P203" s="12">
        <v>0</v>
      </c>
      <c r="Q203" s="12"/>
      <c r="R203" s="12">
        <v>0</v>
      </c>
      <c r="S203" s="12"/>
      <c r="T203" s="34">
        <v>0</v>
      </c>
      <c r="U203" s="12"/>
      <c r="V203" s="1" t="str">
        <f t="shared" si="3"/>
        <v>No</v>
      </c>
    </row>
    <row r="204" spans="1:22">
      <c r="A204" s="10" t="s">
        <v>440</v>
      </c>
      <c r="B204" s="10" t="s">
        <v>441</v>
      </c>
      <c r="C204" s="111" t="s">
        <v>41</v>
      </c>
      <c r="D204" s="168">
        <v>3013</v>
      </c>
      <c r="E204" s="171">
        <v>30013</v>
      </c>
      <c r="F204" s="36" t="s">
        <v>125</v>
      </c>
      <c r="G204" s="36" t="s">
        <v>123</v>
      </c>
      <c r="H204" s="11">
        <v>196611</v>
      </c>
      <c r="I204" s="11">
        <v>117</v>
      </c>
      <c r="J204" s="10" t="s">
        <v>75</v>
      </c>
      <c r="K204" s="10" t="s">
        <v>9</v>
      </c>
      <c r="L204" s="11">
        <v>70</v>
      </c>
      <c r="M204" s="11"/>
      <c r="N204" s="12">
        <v>0</v>
      </c>
      <c r="O204" s="12"/>
      <c r="P204" s="12">
        <v>0</v>
      </c>
      <c r="Q204" s="12"/>
      <c r="R204" s="12">
        <v>0</v>
      </c>
      <c r="S204" s="12"/>
      <c r="T204" s="34">
        <v>0</v>
      </c>
      <c r="U204" s="12"/>
      <c r="V204" s="1" t="str">
        <f t="shared" si="3"/>
        <v>No</v>
      </c>
    </row>
    <row r="205" spans="1:22">
      <c r="A205" s="10" t="s">
        <v>674</v>
      </c>
      <c r="B205" s="10" t="s">
        <v>675</v>
      </c>
      <c r="C205" s="111" t="s">
        <v>48</v>
      </c>
      <c r="D205" s="168">
        <v>21</v>
      </c>
      <c r="E205" s="171">
        <v>21</v>
      </c>
      <c r="F205" s="36" t="s">
        <v>125</v>
      </c>
      <c r="G205" s="36" t="s">
        <v>123</v>
      </c>
      <c r="H205" s="11">
        <v>114473</v>
      </c>
      <c r="I205" s="11">
        <v>114</v>
      </c>
      <c r="J205" s="10" t="s">
        <v>75</v>
      </c>
      <c r="K205" s="10" t="s">
        <v>9</v>
      </c>
      <c r="L205" s="11">
        <v>47</v>
      </c>
      <c r="M205" s="11"/>
      <c r="N205" s="12">
        <v>0</v>
      </c>
      <c r="O205" s="12"/>
      <c r="P205" s="12">
        <v>0</v>
      </c>
      <c r="Q205" s="12"/>
      <c r="R205" s="12">
        <v>0</v>
      </c>
      <c r="S205" s="12"/>
      <c r="T205" s="34">
        <v>0</v>
      </c>
      <c r="U205" s="12"/>
      <c r="V205" s="1" t="str">
        <f t="shared" si="3"/>
        <v>No</v>
      </c>
    </row>
    <row r="206" spans="1:22">
      <c r="A206" s="10" t="s">
        <v>359</v>
      </c>
      <c r="B206" s="10" t="s">
        <v>360</v>
      </c>
      <c r="C206" s="111" t="s">
        <v>25</v>
      </c>
      <c r="D206" s="168">
        <v>5060</v>
      </c>
      <c r="E206" s="171">
        <v>50060</v>
      </c>
      <c r="F206" s="36" t="s">
        <v>125</v>
      </c>
      <c r="G206" s="36" t="s">
        <v>123</v>
      </c>
      <c r="H206" s="11">
        <v>145361</v>
      </c>
      <c r="I206" s="11">
        <v>113</v>
      </c>
      <c r="J206" s="10" t="s">
        <v>75</v>
      </c>
      <c r="K206" s="10" t="s">
        <v>9</v>
      </c>
      <c r="L206" s="11">
        <v>93</v>
      </c>
      <c r="M206" s="11"/>
      <c r="N206" s="12">
        <v>0</v>
      </c>
      <c r="O206" s="12"/>
      <c r="P206" s="12">
        <v>0</v>
      </c>
      <c r="Q206" s="12"/>
      <c r="R206" s="12">
        <v>0</v>
      </c>
      <c r="S206" s="12"/>
      <c r="T206" s="34">
        <v>0</v>
      </c>
      <c r="U206" s="12"/>
      <c r="V206" s="1" t="str">
        <f t="shared" si="3"/>
        <v>No</v>
      </c>
    </row>
    <row r="207" spans="1:22">
      <c r="A207" s="10" t="s">
        <v>654</v>
      </c>
      <c r="B207" s="10" t="s">
        <v>655</v>
      </c>
      <c r="C207" s="111" t="s">
        <v>96</v>
      </c>
      <c r="D207" s="168">
        <v>7002</v>
      </c>
      <c r="E207" s="171">
        <v>70002</v>
      </c>
      <c r="F207" s="36" t="s">
        <v>125</v>
      </c>
      <c r="G207" s="36" t="s">
        <v>123</v>
      </c>
      <c r="H207" s="11">
        <v>725008</v>
      </c>
      <c r="I207" s="11">
        <v>113</v>
      </c>
      <c r="J207" s="10" t="s">
        <v>75</v>
      </c>
      <c r="K207" s="10" t="s">
        <v>9</v>
      </c>
      <c r="L207" s="11">
        <v>88</v>
      </c>
      <c r="M207" s="11"/>
      <c r="N207" s="12">
        <v>0</v>
      </c>
      <c r="O207" s="12"/>
      <c r="P207" s="12">
        <v>0</v>
      </c>
      <c r="Q207" s="12"/>
      <c r="R207" s="12">
        <v>0</v>
      </c>
      <c r="S207" s="12"/>
      <c r="T207" s="34">
        <v>0</v>
      </c>
      <c r="U207" s="12"/>
      <c r="V207" s="1" t="str">
        <f t="shared" si="3"/>
        <v>No</v>
      </c>
    </row>
    <row r="208" spans="1:22">
      <c r="A208" s="10" t="s">
        <v>463</v>
      </c>
      <c r="B208" s="10" t="s">
        <v>464</v>
      </c>
      <c r="C208" s="111" t="s">
        <v>28</v>
      </c>
      <c r="D208" s="168">
        <v>1064</v>
      </c>
      <c r="E208" s="171">
        <v>10064</v>
      </c>
      <c r="F208" s="36" t="s">
        <v>125</v>
      </c>
      <c r="G208" s="36" t="s">
        <v>123</v>
      </c>
      <c r="H208" s="11">
        <v>1190956</v>
      </c>
      <c r="I208" s="11">
        <v>113</v>
      </c>
      <c r="J208" s="10" t="s">
        <v>75</v>
      </c>
      <c r="K208" s="10" t="s">
        <v>13</v>
      </c>
      <c r="L208" s="11">
        <v>41</v>
      </c>
      <c r="M208" s="11"/>
      <c r="N208" s="12">
        <v>0</v>
      </c>
      <c r="O208" s="12"/>
      <c r="P208" s="12">
        <v>0</v>
      </c>
      <c r="Q208" s="12"/>
      <c r="R208" s="12">
        <v>0</v>
      </c>
      <c r="S208" s="12"/>
      <c r="T208" s="34">
        <v>0</v>
      </c>
      <c r="U208" s="12"/>
      <c r="V208" s="1" t="str">
        <f t="shared" si="3"/>
        <v>No</v>
      </c>
    </row>
    <row r="209" spans="1:22">
      <c r="A209" s="10" t="s">
        <v>420</v>
      </c>
      <c r="B209" s="10" t="s">
        <v>421</v>
      </c>
      <c r="C209" s="111" t="s">
        <v>45</v>
      </c>
      <c r="D209" s="168">
        <v>6051</v>
      </c>
      <c r="E209" s="171">
        <v>60051</v>
      </c>
      <c r="F209" s="36" t="s">
        <v>125</v>
      </c>
      <c r="G209" s="36" t="s">
        <v>123</v>
      </c>
      <c r="H209" s="11">
        <v>320069</v>
      </c>
      <c r="I209" s="11">
        <v>112</v>
      </c>
      <c r="J209" s="10" t="s">
        <v>75</v>
      </c>
      <c r="K209" s="10" t="s">
        <v>9</v>
      </c>
      <c r="L209" s="11">
        <v>58</v>
      </c>
      <c r="M209" s="11"/>
      <c r="N209" s="12">
        <v>0</v>
      </c>
      <c r="O209" s="12"/>
      <c r="P209" s="12">
        <v>0</v>
      </c>
      <c r="Q209" s="12"/>
      <c r="R209" s="12">
        <v>0</v>
      </c>
      <c r="S209" s="12"/>
      <c r="T209" s="34">
        <v>0</v>
      </c>
      <c r="U209" s="12"/>
      <c r="V209" s="1" t="str">
        <f t="shared" si="3"/>
        <v>No</v>
      </c>
    </row>
    <row r="210" spans="1:22">
      <c r="A210" s="10" t="s">
        <v>420</v>
      </c>
      <c r="B210" s="10" t="s">
        <v>421</v>
      </c>
      <c r="C210" s="111" t="s">
        <v>45</v>
      </c>
      <c r="D210" s="168">
        <v>6051</v>
      </c>
      <c r="E210" s="171">
        <v>60051</v>
      </c>
      <c r="F210" s="36" t="s">
        <v>125</v>
      </c>
      <c r="G210" s="36" t="s">
        <v>123</v>
      </c>
      <c r="H210" s="11">
        <v>320069</v>
      </c>
      <c r="I210" s="11">
        <v>112</v>
      </c>
      <c r="J210" s="10" t="s">
        <v>75</v>
      </c>
      <c r="K210" s="10" t="s">
        <v>13</v>
      </c>
      <c r="L210" s="11">
        <v>16</v>
      </c>
      <c r="M210" s="11"/>
      <c r="N210" s="12">
        <v>0</v>
      </c>
      <c r="O210" s="12"/>
      <c r="P210" s="12">
        <v>0</v>
      </c>
      <c r="Q210" s="12"/>
      <c r="R210" s="12">
        <v>0</v>
      </c>
      <c r="S210" s="12"/>
      <c r="T210" s="34">
        <v>0</v>
      </c>
      <c r="U210" s="12"/>
      <c r="V210" s="1" t="str">
        <f t="shared" si="3"/>
        <v>No</v>
      </c>
    </row>
    <row r="211" spans="1:22">
      <c r="A211" s="10" t="s">
        <v>1101</v>
      </c>
      <c r="B211" s="10" t="s">
        <v>511</v>
      </c>
      <c r="C211" s="111" t="s">
        <v>22</v>
      </c>
      <c r="D211" s="168">
        <v>4028</v>
      </c>
      <c r="E211" s="171">
        <v>40028</v>
      </c>
      <c r="F211" s="36" t="s">
        <v>122</v>
      </c>
      <c r="G211" s="36" t="s">
        <v>123</v>
      </c>
      <c r="H211" s="11">
        <v>530290</v>
      </c>
      <c r="I211" s="11">
        <v>111</v>
      </c>
      <c r="J211" s="10" t="s">
        <v>75</v>
      </c>
      <c r="K211" s="10" t="s">
        <v>9</v>
      </c>
      <c r="L211" s="11">
        <v>48</v>
      </c>
      <c r="M211" s="11"/>
      <c r="N211" s="12">
        <v>0</v>
      </c>
      <c r="O211" s="12"/>
      <c r="P211" s="12">
        <v>0</v>
      </c>
      <c r="Q211" s="12"/>
      <c r="R211" s="12">
        <v>0</v>
      </c>
      <c r="S211" s="12"/>
      <c r="T211" s="34">
        <v>0</v>
      </c>
      <c r="U211" s="12"/>
      <c r="V211" s="1" t="str">
        <f t="shared" si="3"/>
        <v>No</v>
      </c>
    </row>
    <row r="212" spans="1:22">
      <c r="A212" s="10" t="s">
        <v>357</v>
      </c>
      <c r="B212" s="10" t="s">
        <v>358</v>
      </c>
      <c r="C212" s="111" t="s">
        <v>41</v>
      </c>
      <c r="D212" s="168">
        <v>3054</v>
      </c>
      <c r="E212" s="171">
        <v>30054</v>
      </c>
      <c r="F212" s="36" t="s">
        <v>125</v>
      </c>
      <c r="G212" s="36" t="s">
        <v>123</v>
      </c>
      <c r="H212" s="11">
        <v>87454</v>
      </c>
      <c r="I212" s="11">
        <v>110</v>
      </c>
      <c r="J212" s="10" t="s">
        <v>75</v>
      </c>
      <c r="K212" s="10" t="s">
        <v>9</v>
      </c>
      <c r="L212" s="11">
        <v>62</v>
      </c>
      <c r="M212" s="11"/>
      <c r="N212" s="12">
        <v>0</v>
      </c>
      <c r="O212" s="12"/>
      <c r="P212" s="12">
        <v>0</v>
      </c>
      <c r="Q212" s="12"/>
      <c r="R212" s="12">
        <v>0</v>
      </c>
      <c r="S212" s="12"/>
      <c r="T212" s="34">
        <v>0</v>
      </c>
      <c r="U212" s="12"/>
      <c r="V212" s="1" t="str">
        <f t="shared" si="3"/>
        <v>No</v>
      </c>
    </row>
    <row r="213" spans="1:22">
      <c r="A213" s="10" t="s">
        <v>1102</v>
      </c>
      <c r="B213" s="10" t="s">
        <v>705</v>
      </c>
      <c r="C213" s="111" t="s">
        <v>29</v>
      </c>
      <c r="D213" s="168">
        <v>3085</v>
      </c>
      <c r="E213" s="171">
        <v>30085</v>
      </c>
      <c r="F213" s="36" t="s">
        <v>122</v>
      </c>
      <c r="G213" s="36" t="s">
        <v>123</v>
      </c>
      <c r="H213" s="11">
        <v>4586770</v>
      </c>
      <c r="I213" s="11">
        <v>109</v>
      </c>
      <c r="J213" s="10" t="s">
        <v>75</v>
      </c>
      <c r="K213" s="10" t="s">
        <v>13</v>
      </c>
      <c r="L213" s="11">
        <v>78</v>
      </c>
      <c r="M213" s="11"/>
      <c r="N213" s="12">
        <v>0</v>
      </c>
      <c r="O213" s="12"/>
      <c r="P213" s="12">
        <v>0</v>
      </c>
      <c r="Q213" s="12"/>
      <c r="R213" s="12">
        <v>0</v>
      </c>
      <c r="S213" s="12"/>
      <c r="T213" s="34">
        <v>0</v>
      </c>
      <c r="U213" s="12"/>
      <c r="V213" s="1" t="str">
        <f t="shared" si="3"/>
        <v>No</v>
      </c>
    </row>
    <row r="214" spans="1:22">
      <c r="A214" s="10" t="s">
        <v>650</v>
      </c>
      <c r="B214" s="10" t="s">
        <v>651</v>
      </c>
      <c r="C214" s="111" t="s">
        <v>91</v>
      </c>
      <c r="D214" s="168">
        <v>4017</v>
      </c>
      <c r="E214" s="171">
        <v>40017</v>
      </c>
      <c r="F214" s="36" t="s">
        <v>125</v>
      </c>
      <c r="G214" s="36" t="s">
        <v>123</v>
      </c>
      <c r="H214" s="11">
        <v>290263</v>
      </c>
      <c r="I214" s="11">
        <v>108</v>
      </c>
      <c r="J214" s="10" t="s">
        <v>75</v>
      </c>
      <c r="K214" s="10" t="s">
        <v>9</v>
      </c>
      <c r="L214" s="11">
        <v>52</v>
      </c>
      <c r="M214" s="11"/>
      <c r="N214" s="12">
        <v>0</v>
      </c>
      <c r="O214" s="12"/>
      <c r="P214" s="12">
        <v>0</v>
      </c>
      <c r="Q214" s="12"/>
      <c r="R214" s="12">
        <v>0</v>
      </c>
      <c r="S214" s="12"/>
      <c r="T214" s="34">
        <v>0</v>
      </c>
      <c r="U214" s="12"/>
      <c r="V214" s="1" t="str">
        <f t="shared" si="3"/>
        <v>No</v>
      </c>
    </row>
    <row r="215" spans="1:22">
      <c r="A215" s="10" t="s">
        <v>1103</v>
      </c>
      <c r="B215" s="10" t="s">
        <v>551</v>
      </c>
      <c r="C215" s="111" t="s">
        <v>14</v>
      </c>
      <c r="D215" s="168">
        <v>9041</v>
      </c>
      <c r="E215" s="171">
        <v>90041</v>
      </c>
      <c r="F215" s="36" t="s">
        <v>122</v>
      </c>
      <c r="G215" s="36" t="s">
        <v>123</v>
      </c>
      <c r="H215" s="11">
        <v>12150996</v>
      </c>
      <c r="I215" s="11">
        <v>107</v>
      </c>
      <c r="J215" s="10" t="s">
        <v>75</v>
      </c>
      <c r="K215" s="10" t="s">
        <v>9</v>
      </c>
      <c r="L215" s="11">
        <v>62</v>
      </c>
      <c r="M215" s="11"/>
      <c r="N215" s="12">
        <v>0</v>
      </c>
      <c r="O215" s="12"/>
      <c r="P215" s="12">
        <v>0</v>
      </c>
      <c r="Q215" s="12"/>
      <c r="R215" s="12">
        <v>0</v>
      </c>
      <c r="S215" s="12"/>
      <c r="T215" s="34">
        <v>0</v>
      </c>
      <c r="U215" s="12"/>
      <c r="V215" s="1" t="str">
        <f t="shared" si="3"/>
        <v>No</v>
      </c>
    </row>
    <row r="216" spans="1:22">
      <c r="A216" s="10" t="s">
        <v>1103</v>
      </c>
      <c r="B216" s="10" t="s">
        <v>551</v>
      </c>
      <c r="C216" s="111" t="s">
        <v>14</v>
      </c>
      <c r="D216" s="168">
        <v>9041</v>
      </c>
      <c r="E216" s="171">
        <v>90041</v>
      </c>
      <c r="F216" s="36" t="s">
        <v>122</v>
      </c>
      <c r="G216" s="36" t="s">
        <v>123</v>
      </c>
      <c r="H216" s="11">
        <v>12150996</v>
      </c>
      <c r="I216" s="11">
        <v>107</v>
      </c>
      <c r="J216" s="10" t="s">
        <v>75</v>
      </c>
      <c r="K216" s="10" t="s">
        <v>13</v>
      </c>
      <c r="L216" s="11">
        <v>5</v>
      </c>
      <c r="M216" s="11"/>
      <c r="N216" s="12">
        <v>0</v>
      </c>
      <c r="O216" s="12"/>
      <c r="P216" s="12">
        <v>0</v>
      </c>
      <c r="Q216" s="12"/>
      <c r="R216" s="12">
        <v>0</v>
      </c>
      <c r="S216" s="12"/>
      <c r="T216" s="34">
        <v>0</v>
      </c>
      <c r="U216" s="12"/>
      <c r="V216" s="1" t="str">
        <f t="shared" si="3"/>
        <v>No</v>
      </c>
    </row>
    <row r="217" spans="1:22">
      <c r="A217" s="10" t="s">
        <v>1104</v>
      </c>
      <c r="B217" s="10" t="s">
        <v>169</v>
      </c>
      <c r="C217" s="111" t="s">
        <v>47</v>
      </c>
      <c r="D217" s="168">
        <v>3071</v>
      </c>
      <c r="E217" s="171">
        <v>30071</v>
      </c>
      <c r="F217" s="36" t="s">
        <v>122</v>
      </c>
      <c r="G217" s="36" t="s">
        <v>123</v>
      </c>
      <c r="H217" s="11">
        <v>4586770</v>
      </c>
      <c r="I217" s="11">
        <v>105</v>
      </c>
      <c r="J217" s="10" t="s">
        <v>75</v>
      </c>
      <c r="K217" s="10" t="s">
        <v>9</v>
      </c>
      <c r="L217" s="11">
        <v>72</v>
      </c>
      <c r="M217" s="11"/>
      <c r="N217" s="12">
        <v>0</v>
      </c>
      <c r="O217" s="12"/>
      <c r="P217" s="12">
        <v>0</v>
      </c>
      <c r="Q217" s="12"/>
      <c r="R217" s="12">
        <v>3.7</v>
      </c>
      <c r="S217" s="12"/>
      <c r="T217" s="34">
        <v>3.7</v>
      </c>
      <c r="U217" s="12"/>
      <c r="V217" s="1" t="str">
        <f t="shared" si="3"/>
        <v>No</v>
      </c>
    </row>
    <row r="218" spans="1:22">
      <c r="A218" s="10" t="s">
        <v>607</v>
      </c>
      <c r="B218" s="10" t="s">
        <v>608</v>
      </c>
      <c r="C218" s="111" t="s">
        <v>14</v>
      </c>
      <c r="D218" s="168">
        <v>9006</v>
      </c>
      <c r="E218" s="171">
        <v>90006</v>
      </c>
      <c r="F218" s="36" t="s">
        <v>125</v>
      </c>
      <c r="G218" s="36" t="s">
        <v>123</v>
      </c>
      <c r="H218" s="11">
        <v>163703</v>
      </c>
      <c r="I218" s="11">
        <v>105</v>
      </c>
      <c r="J218" s="10" t="s">
        <v>75</v>
      </c>
      <c r="K218" s="10" t="s">
        <v>9</v>
      </c>
      <c r="L218" s="11">
        <v>64</v>
      </c>
      <c r="M218" s="11"/>
      <c r="N218" s="12">
        <v>0</v>
      </c>
      <c r="O218" s="12"/>
      <c r="P218" s="12">
        <v>0</v>
      </c>
      <c r="Q218" s="12"/>
      <c r="R218" s="12">
        <v>0</v>
      </c>
      <c r="S218" s="12"/>
      <c r="T218" s="34">
        <v>0</v>
      </c>
      <c r="U218" s="12"/>
      <c r="V218" s="1" t="str">
        <f t="shared" si="3"/>
        <v>No</v>
      </c>
    </row>
    <row r="219" spans="1:22">
      <c r="A219" s="10" t="s">
        <v>607</v>
      </c>
      <c r="B219" s="10" t="s">
        <v>608</v>
      </c>
      <c r="C219" s="111" t="s">
        <v>14</v>
      </c>
      <c r="D219" s="168">
        <v>9006</v>
      </c>
      <c r="E219" s="171">
        <v>90006</v>
      </c>
      <c r="F219" s="36" t="s">
        <v>125</v>
      </c>
      <c r="G219" s="36" t="s">
        <v>123</v>
      </c>
      <c r="H219" s="11">
        <v>163703</v>
      </c>
      <c r="I219" s="11">
        <v>105</v>
      </c>
      <c r="J219" s="10" t="s">
        <v>77</v>
      </c>
      <c r="K219" s="10" t="s">
        <v>9</v>
      </c>
      <c r="L219" s="11">
        <v>12</v>
      </c>
      <c r="M219" s="11"/>
      <c r="N219" s="12">
        <v>0</v>
      </c>
      <c r="O219" s="12"/>
      <c r="P219" s="12">
        <v>0</v>
      </c>
      <c r="Q219" s="12"/>
      <c r="R219" s="12">
        <v>0</v>
      </c>
      <c r="S219" s="12"/>
      <c r="T219" s="34">
        <v>0</v>
      </c>
      <c r="U219" s="12"/>
      <c r="V219" s="1" t="str">
        <f t="shared" si="3"/>
        <v>No</v>
      </c>
    </row>
    <row r="220" spans="1:22">
      <c r="A220" s="10" t="s">
        <v>229</v>
      </c>
      <c r="B220" s="10" t="s">
        <v>230</v>
      </c>
      <c r="C220" s="111" t="s">
        <v>45</v>
      </c>
      <c r="D220" s="168">
        <v>6101</v>
      </c>
      <c r="E220" s="171">
        <v>60101</v>
      </c>
      <c r="F220" s="36" t="s">
        <v>125</v>
      </c>
      <c r="G220" s="36" t="s">
        <v>123</v>
      </c>
      <c r="H220" s="11">
        <v>366174</v>
      </c>
      <c r="I220" s="11">
        <v>104</v>
      </c>
      <c r="J220" s="10" t="s">
        <v>75</v>
      </c>
      <c r="K220" s="10" t="s">
        <v>9</v>
      </c>
      <c r="L220" s="11">
        <v>52</v>
      </c>
      <c r="M220" s="11"/>
      <c r="N220" s="12">
        <v>0</v>
      </c>
      <c r="O220" s="12"/>
      <c r="P220" s="12">
        <v>0</v>
      </c>
      <c r="Q220" s="12"/>
      <c r="R220" s="12">
        <v>0</v>
      </c>
      <c r="S220" s="12"/>
      <c r="T220" s="34">
        <v>0</v>
      </c>
      <c r="U220" s="12"/>
      <c r="V220" s="1" t="str">
        <f t="shared" si="3"/>
        <v>No</v>
      </c>
    </row>
    <row r="221" spans="1:22">
      <c r="A221" s="10" t="s">
        <v>1105</v>
      </c>
      <c r="B221" s="10" t="s">
        <v>498</v>
      </c>
      <c r="C221" s="111" t="s">
        <v>89</v>
      </c>
      <c r="D221" s="168">
        <v>7035</v>
      </c>
      <c r="E221" s="171">
        <v>70035</v>
      </c>
      <c r="F221" s="36" t="s">
        <v>122</v>
      </c>
      <c r="G221" s="36" t="s">
        <v>123</v>
      </c>
      <c r="H221" s="11">
        <v>1519417</v>
      </c>
      <c r="I221" s="11">
        <v>100</v>
      </c>
      <c r="J221" s="10" t="s">
        <v>75</v>
      </c>
      <c r="K221" s="10" t="s">
        <v>13</v>
      </c>
      <c r="L221" s="11">
        <v>22</v>
      </c>
      <c r="M221" s="11"/>
      <c r="N221" s="12">
        <v>0</v>
      </c>
      <c r="O221" s="12"/>
      <c r="P221" s="12">
        <v>0</v>
      </c>
      <c r="Q221" s="12"/>
      <c r="R221" s="12">
        <v>0</v>
      </c>
      <c r="S221" s="12"/>
      <c r="T221" s="34">
        <v>0</v>
      </c>
      <c r="U221" s="12"/>
      <c r="V221" s="1" t="str">
        <f t="shared" si="3"/>
        <v>No</v>
      </c>
    </row>
    <row r="222" spans="1:22">
      <c r="A222" s="10" t="s">
        <v>1105</v>
      </c>
      <c r="B222" s="10" t="s">
        <v>498</v>
      </c>
      <c r="C222" s="111" t="s">
        <v>89</v>
      </c>
      <c r="D222" s="168">
        <v>7035</v>
      </c>
      <c r="E222" s="171">
        <v>70035</v>
      </c>
      <c r="F222" s="36" t="s">
        <v>122</v>
      </c>
      <c r="G222" s="36" t="s">
        <v>123</v>
      </c>
      <c r="H222" s="11">
        <v>1519417</v>
      </c>
      <c r="I222" s="11">
        <v>100</v>
      </c>
      <c r="J222" s="10" t="s">
        <v>77</v>
      </c>
      <c r="K222" s="10" t="s">
        <v>13</v>
      </c>
      <c r="L222" s="11">
        <v>21</v>
      </c>
      <c r="M222" s="11"/>
      <c r="N222" s="12">
        <v>0</v>
      </c>
      <c r="O222" s="12"/>
      <c r="P222" s="12">
        <v>0</v>
      </c>
      <c r="Q222" s="12"/>
      <c r="R222" s="12">
        <v>0</v>
      </c>
      <c r="S222" s="12"/>
      <c r="T222" s="34">
        <v>0</v>
      </c>
      <c r="U222" s="12"/>
      <c r="V222" s="1" t="str">
        <f t="shared" si="3"/>
        <v>No</v>
      </c>
    </row>
    <row r="223" spans="1:22">
      <c r="A223" s="10" t="s">
        <v>316</v>
      </c>
      <c r="B223" s="10" t="s">
        <v>317</v>
      </c>
      <c r="C223" s="111" t="s">
        <v>76</v>
      </c>
      <c r="D223" s="168">
        <v>4042</v>
      </c>
      <c r="E223" s="171">
        <v>40042</v>
      </c>
      <c r="F223" s="36" t="s">
        <v>125</v>
      </c>
      <c r="G223" s="36" t="s">
        <v>123</v>
      </c>
      <c r="H223" s="11">
        <v>749495</v>
      </c>
      <c r="I223" s="11">
        <v>99</v>
      </c>
      <c r="J223" s="10" t="s">
        <v>75</v>
      </c>
      <c r="K223" s="10" t="s">
        <v>9</v>
      </c>
      <c r="L223" s="11">
        <v>70</v>
      </c>
      <c r="M223" s="11"/>
      <c r="N223" s="12">
        <v>0</v>
      </c>
      <c r="O223" s="12"/>
      <c r="P223" s="12">
        <v>0</v>
      </c>
      <c r="Q223" s="12"/>
      <c r="R223" s="12">
        <v>0</v>
      </c>
      <c r="S223" s="12"/>
      <c r="T223" s="34">
        <v>0</v>
      </c>
      <c r="U223" s="12"/>
      <c r="V223" s="1" t="str">
        <f t="shared" si="3"/>
        <v>No</v>
      </c>
    </row>
    <row r="224" spans="1:22">
      <c r="A224" s="10" t="s">
        <v>680</v>
      </c>
      <c r="B224" s="10" t="s">
        <v>326</v>
      </c>
      <c r="C224" s="111" t="s">
        <v>28</v>
      </c>
      <c r="D224" s="168">
        <v>1014</v>
      </c>
      <c r="E224" s="171">
        <v>10014</v>
      </c>
      <c r="F224" s="36" t="s">
        <v>125</v>
      </c>
      <c r="G224" s="36" t="s">
        <v>123</v>
      </c>
      <c r="H224" s="11">
        <v>486514</v>
      </c>
      <c r="I224" s="11">
        <v>99</v>
      </c>
      <c r="J224" s="10" t="s">
        <v>75</v>
      </c>
      <c r="K224" s="10" t="s">
        <v>9</v>
      </c>
      <c r="L224" s="11">
        <v>41</v>
      </c>
      <c r="M224" s="11"/>
      <c r="N224" s="12">
        <v>0</v>
      </c>
      <c r="O224" s="12"/>
      <c r="P224" s="12">
        <v>0</v>
      </c>
      <c r="Q224" s="12"/>
      <c r="R224" s="12">
        <v>0</v>
      </c>
      <c r="S224" s="12"/>
      <c r="T224" s="34">
        <v>0</v>
      </c>
      <c r="U224" s="12"/>
      <c r="V224" s="1" t="str">
        <f t="shared" si="3"/>
        <v>No</v>
      </c>
    </row>
    <row r="225" spans="1:22">
      <c r="A225" s="10" t="s">
        <v>632</v>
      </c>
      <c r="B225" s="10" t="s">
        <v>297</v>
      </c>
      <c r="C225" s="111" t="s">
        <v>35</v>
      </c>
      <c r="D225" s="168">
        <v>2128</v>
      </c>
      <c r="E225" s="171">
        <v>20128</v>
      </c>
      <c r="F225" s="36" t="s">
        <v>234</v>
      </c>
      <c r="G225" s="36" t="s">
        <v>123</v>
      </c>
      <c r="H225" s="11">
        <v>18351295</v>
      </c>
      <c r="I225" s="11">
        <v>98</v>
      </c>
      <c r="J225" s="10" t="s">
        <v>77</v>
      </c>
      <c r="K225" s="10" t="s">
        <v>9</v>
      </c>
      <c r="L225" s="11">
        <v>98</v>
      </c>
      <c r="M225" s="11"/>
      <c r="N225" s="12">
        <v>0</v>
      </c>
      <c r="O225" s="12"/>
      <c r="P225" s="12">
        <v>0</v>
      </c>
      <c r="Q225" s="12"/>
      <c r="R225" s="12">
        <v>2.9</v>
      </c>
      <c r="S225" s="12"/>
      <c r="T225" s="34">
        <v>2.9</v>
      </c>
      <c r="U225" s="12"/>
      <c r="V225" s="1" t="str">
        <f t="shared" si="3"/>
        <v>No</v>
      </c>
    </row>
    <row r="226" spans="1:22">
      <c r="A226" s="10" t="s">
        <v>417</v>
      </c>
      <c r="B226" s="10" t="s">
        <v>416</v>
      </c>
      <c r="C226" s="111" t="s">
        <v>20</v>
      </c>
      <c r="D226" s="168">
        <v>1055</v>
      </c>
      <c r="E226" s="171">
        <v>10055</v>
      </c>
      <c r="F226" s="36" t="s">
        <v>161</v>
      </c>
      <c r="G226" s="36" t="s">
        <v>123</v>
      </c>
      <c r="H226" s="11">
        <v>562839</v>
      </c>
      <c r="I226" s="11">
        <v>98</v>
      </c>
      <c r="J226" s="10" t="s">
        <v>75</v>
      </c>
      <c r="K226" s="10" t="s">
        <v>9</v>
      </c>
      <c r="L226" s="11">
        <v>98</v>
      </c>
      <c r="M226" s="11"/>
      <c r="N226" s="12">
        <v>0</v>
      </c>
      <c r="O226" s="12"/>
      <c r="P226" s="12">
        <v>0</v>
      </c>
      <c r="Q226" s="12"/>
      <c r="R226" s="12">
        <v>0</v>
      </c>
      <c r="S226" s="12"/>
      <c r="T226" s="34">
        <v>0</v>
      </c>
      <c r="U226" s="12"/>
      <c r="V226" s="1" t="str">
        <f t="shared" si="3"/>
        <v>No</v>
      </c>
    </row>
    <row r="227" spans="1:22">
      <c r="A227" s="10" t="s">
        <v>273</v>
      </c>
      <c r="B227" s="10" t="s">
        <v>274</v>
      </c>
      <c r="C227" s="111" t="s">
        <v>28</v>
      </c>
      <c r="D227" s="168">
        <v>1118</v>
      </c>
      <c r="E227" s="171">
        <v>10118</v>
      </c>
      <c r="F227" s="36" t="s">
        <v>125</v>
      </c>
      <c r="G227" s="36" t="s">
        <v>123</v>
      </c>
      <c r="H227" s="11">
        <v>4181019</v>
      </c>
      <c r="I227" s="11">
        <v>98</v>
      </c>
      <c r="J227" s="10" t="s">
        <v>75</v>
      </c>
      <c r="K227" s="10" t="s">
        <v>13</v>
      </c>
      <c r="L227" s="11">
        <v>33</v>
      </c>
      <c r="M227" s="11"/>
      <c r="N227" s="12">
        <v>0</v>
      </c>
      <c r="O227" s="12"/>
      <c r="P227" s="12">
        <v>0</v>
      </c>
      <c r="Q227" s="12"/>
      <c r="R227" s="12">
        <v>0</v>
      </c>
      <c r="S227" s="12"/>
      <c r="T227" s="34">
        <v>0</v>
      </c>
      <c r="U227" s="12"/>
      <c r="V227" s="1" t="str">
        <f t="shared" si="3"/>
        <v>No</v>
      </c>
    </row>
    <row r="228" spans="1:22">
      <c r="A228" s="10" t="s">
        <v>1106</v>
      </c>
      <c r="B228" s="10" t="s">
        <v>408</v>
      </c>
      <c r="C228" s="111" t="s">
        <v>24</v>
      </c>
      <c r="D228" s="168">
        <v>4078</v>
      </c>
      <c r="E228" s="171">
        <v>40078</v>
      </c>
      <c r="F228" s="36" t="s">
        <v>122</v>
      </c>
      <c r="G228" s="36" t="s">
        <v>123</v>
      </c>
      <c r="H228" s="11">
        <v>4515419</v>
      </c>
      <c r="I228" s="11">
        <v>97</v>
      </c>
      <c r="J228" s="10" t="s">
        <v>75</v>
      </c>
      <c r="K228" s="10" t="s">
        <v>13</v>
      </c>
      <c r="L228" s="11">
        <v>43</v>
      </c>
      <c r="M228" s="11"/>
      <c r="N228" s="12">
        <v>0</v>
      </c>
      <c r="O228" s="12"/>
      <c r="P228" s="12">
        <v>0</v>
      </c>
      <c r="Q228" s="12"/>
      <c r="R228" s="12">
        <v>0</v>
      </c>
      <c r="S228" s="12"/>
      <c r="T228" s="34">
        <v>0</v>
      </c>
      <c r="U228" s="12"/>
      <c r="V228" s="1" t="str">
        <f t="shared" si="3"/>
        <v>No</v>
      </c>
    </row>
    <row r="229" spans="1:22">
      <c r="A229" s="10" t="s">
        <v>1106</v>
      </c>
      <c r="B229" s="10" t="s">
        <v>408</v>
      </c>
      <c r="C229" s="111" t="s">
        <v>24</v>
      </c>
      <c r="D229" s="168">
        <v>4078</v>
      </c>
      <c r="E229" s="171">
        <v>40078</v>
      </c>
      <c r="F229" s="36" t="s">
        <v>122</v>
      </c>
      <c r="G229" s="36" t="s">
        <v>123</v>
      </c>
      <c r="H229" s="11">
        <v>4515419</v>
      </c>
      <c r="I229" s="11">
        <v>97</v>
      </c>
      <c r="J229" s="10" t="s">
        <v>77</v>
      </c>
      <c r="K229" s="10" t="s">
        <v>13</v>
      </c>
      <c r="L229" s="11">
        <v>29</v>
      </c>
      <c r="M229" s="11"/>
      <c r="N229" s="12">
        <v>0</v>
      </c>
      <c r="O229" s="12"/>
      <c r="P229" s="12">
        <v>0</v>
      </c>
      <c r="Q229" s="12"/>
      <c r="R229" s="12">
        <v>19.5</v>
      </c>
      <c r="S229" s="12"/>
      <c r="T229" s="34">
        <v>19.5</v>
      </c>
      <c r="U229" s="12"/>
      <c r="V229" s="1" t="str">
        <f t="shared" si="3"/>
        <v>No</v>
      </c>
    </row>
    <row r="230" spans="1:22">
      <c r="A230" s="10" t="s">
        <v>635</v>
      </c>
      <c r="B230" s="10" t="s">
        <v>636</v>
      </c>
      <c r="C230" s="111" t="s">
        <v>14</v>
      </c>
      <c r="D230" s="168">
        <v>9079</v>
      </c>
      <c r="E230" s="171">
        <v>90079</v>
      </c>
      <c r="F230" s="36" t="s">
        <v>125</v>
      </c>
      <c r="G230" s="36" t="s">
        <v>123</v>
      </c>
      <c r="H230" s="11">
        <v>345580</v>
      </c>
      <c r="I230" s="11">
        <v>96</v>
      </c>
      <c r="J230" s="10" t="s">
        <v>75</v>
      </c>
      <c r="K230" s="10" t="s">
        <v>9</v>
      </c>
      <c r="L230" s="11">
        <v>57</v>
      </c>
      <c r="M230" s="11"/>
      <c r="N230" s="12">
        <v>0</v>
      </c>
      <c r="O230" s="12"/>
      <c r="P230" s="12">
        <v>0</v>
      </c>
      <c r="Q230" s="12"/>
      <c r="R230" s="12">
        <v>0</v>
      </c>
      <c r="S230" s="12"/>
      <c r="T230" s="34">
        <v>0</v>
      </c>
      <c r="U230" s="12"/>
      <c r="V230" s="1" t="str">
        <f t="shared" si="3"/>
        <v>No</v>
      </c>
    </row>
    <row r="231" spans="1:22">
      <c r="A231" s="10" t="s">
        <v>1107</v>
      </c>
      <c r="B231" s="10" t="s">
        <v>371</v>
      </c>
      <c r="C231" s="111" t="s">
        <v>45</v>
      </c>
      <c r="D231" s="168">
        <v>6010</v>
      </c>
      <c r="E231" s="171">
        <v>60010</v>
      </c>
      <c r="F231" s="36" t="s">
        <v>122</v>
      </c>
      <c r="G231" s="36" t="s">
        <v>123</v>
      </c>
      <c r="H231" s="11">
        <v>237356</v>
      </c>
      <c r="I231" s="11">
        <v>94</v>
      </c>
      <c r="J231" s="10" t="s">
        <v>75</v>
      </c>
      <c r="K231" s="10" t="s">
        <v>9</v>
      </c>
      <c r="L231" s="11">
        <v>65</v>
      </c>
      <c r="M231" s="11"/>
      <c r="N231" s="12">
        <v>0</v>
      </c>
      <c r="O231" s="12"/>
      <c r="P231" s="12">
        <v>0</v>
      </c>
      <c r="Q231" s="12"/>
      <c r="R231" s="12">
        <v>0</v>
      </c>
      <c r="S231" s="12"/>
      <c r="T231" s="34">
        <v>0</v>
      </c>
      <c r="U231" s="12"/>
      <c r="V231" s="1" t="str">
        <f t="shared" si="3"/>
        <v>No</v>
      </c>
    </row>
    <row r="232" spans="1:22">
      <c r="A232" s="10" t="s">
        <v>604</v>
      </c>
      <c r="B232" s="10" t="s">
        <v>605</v>
      </c>
      <c r="C232" s="111" t="s">
        <v>14</v>
      </c>
      <c r="D232" s="168">
        <v>9020</v>
      </c>
      <c r="E232" s="171">
        <v>90020</v>
      </c>
      <c r="F232" s="36" t="s">
        <v>125</v>
      </c>
      <c r="G232" s="36" t="s">
        <v>123</v>
      </c>
      <c r="H232" s="11">
        <v>195861</v>
      </c>
      <c r="I232" s="11">
        <v>93</v>
      </c>
      <c r="J232" s="10" t="s">
        <v>75</v>
      </c>
      <c r="K232" s="10" t="s">
        <v>9</v>
      </c>
      <c r="L232" s="11">
        <v>93</v>
      </c>
      <c r="M232" s="11"/>
      <c r="N232" s="12">
        <v>0</v>
      </c>
      <c r="O232" s="12"/>
      <c r="P232" s="12">
        <v>0</v>
      </c>
      <c r="Q232" s="12"/>
      <c r="R232" s="12">
        <v>0</v>
      </c>
      <c r="S232" s="12"/>
      <c r="T232" s="34">
        <v>0</v>
      </c>
      <c r="U232" s="12"/>
      <c r="V232" s="1" t="str">
        <f t="shared" si="3"/>
        <v>No</v>
      </c>
    </row>
    <row r="233" spans="1:22">
      <c r="A233" s="10" t="s">
        <v>1108</v>
      </c>
      <c r="B233" s="10" t="s">
        <v>361</v>
      </c>
      <c r="C233" s="111" t="s">
        <v>34</v>
      </c>
      <c r="D233" s="168">
        <v>4051</v>
      </c>
      <c r="E233" s="171">
        <v>40051</v>
      </c>
      <c r="F233" s="36" t="s">
        <v>122</v>
      </c>
      <c r="G233" s="36" t="s">
        <v>123</v>
      </c>
      <c r="H233" s="11">
        <v>347602</v>
      </c>
      <c r="I233" s="11">
        <v>93</v>
      </c>
      <c r="J233" s="10" t="s">
        <v>75</v>
      </c>
      <c r="K233" s="10" t="s">
        <v>9</v>
      </c>
      <c r="L233" s="11">
        <v>79</v>
      </c>
      <c r="M233" s="11"/>
      <c r="N233" s="12">
        <v>0</v>
      </c>
      <c r="O233" s="12"/>
      <c r="P233" s="12">
        <v>0</v>
      </c>
      <c r="Q233" s="12"/>
      <c r="R233" s="12">
        <v>0</v>
      </c>
      <c r="S233" s="12"/>
      <c r="T233" s="34">
        <v>0</v>
      </c>
      <c r="U233" s="12"/>
      <c r="V233" s="1" t="str">
        <f t="shared" si="3"/>
        <v>No</v>
      </c>
    </row>
    <row r="234" spans="1:22">
      <c r="A234" s="10" t="s">
        <v>1109</v>
      </c>
      <c r="B234" s="10" t="s">
        <v>282</v>
      </c>
      <c r="C234" s="111" t="s">
        <v>34</v>
      </c>
      <c r="D234" s="168">
        <v>4087</v>
      </c>
      <c r="E234" s="171">
        <v>40087</v>
      </c>
      <c r="F234" s="36" t="s">
        <v>122</v>
      </c>
      <c r="G234" s="36" t="s">
        <v>123</v>
      </c>
      <c r="H234" s="11">
        <v>347602</v>
      </c>
      <c r="I234" s="11">
        <v>93</v>
      </c>
      <c r="J234" s="10" t="s">
        <v>75</v>
      </c>
      <c r="K234" s="10" t="s">
        <v>13</v>
      </c>
      <c r="L234" s="11">
        <v>45</v>
      </c>
      <c r="M234" s="11"/>
      <c r="N234" s="12">
        <v>0</v>
      </c>
      <c r="O234" s="12"/>
      <c r="P234" s="12">
        <v>0</v>
      </c>
      <c r="Q234" s="12"/>
      <c r="R234" s="12">
        <v>0</v>
      </c>
      <c r="S234" s="12"/>
      <c r="T234" s="34">
        <v>0</v>
      </c>
      <c r="U234" s="12"/>
      <c r="V234" s="1" t="str">
        <f t="shared" si="3"/>
        <v>No</v>
      </c>
    </row>
    <row r="235" spans="1:22">
      <c r="A235" s="10" t="s">
        <v>536</v>
      </c>
      <c r="B235" s="10" t="s">
        <v>537</v>
      </c>
      <c r="C235" s="111" t="s">
        <v>107</v>
      </c>
      <c r="D235" s="168">
        <v>6018</v>
      </c>
      <c r="E235" s="171">
        <v>60018</v>
      </c>
      <c r="F235" s="36" t="s">
        <v>122</v>
      </c>
      <c r="G235" s="36" t="s">
        <v>123</v>
      </c>
      <c r="H235" s="11">
        <v>655479</v>
      </c>
      <c r="I235" s="11">
        <v>92</v>
      </c>
      <c r="J235" s="10" t="s">
        <v>75</v>
      </c>
      <c r="K235" s="10" t="s">
        <v>9</v>
      </c>
      <c r="L235" s="11">
        <v>52</v>
      </c>
      <c r="M235" s="11"/>
      <c r="N235" s="12">
        <v>0</v>
      </c>
      <c r="O235" s="12"/>
      <c r="P235" s="12">
        <v>0</v>
      </c>
      <c r="Q235" s="12"/>
      <c r="R235" s="12">
        <v>0</v>
      </c>
      <c r="S235" s="12"/>
      <c r="T235" s="34">
        <v>0</v>
      </c>
      <c r="U235" s="12"/>
      <c r="V235" s="1" t="str">
        <f t="shared" si="3"/>
        <v>No</v>
      </c>
    </row>
    <row r="236" spans="1:22">
      <c r="A236" s="10" t="s">
        <v>603</v>
      </c>
      <c r="B236" s="10" t="s">
        <v>180</v>
      </c>
      <c r="C236" s="111" t="s">
        <v>14</v>
      </c>
      <c r="D236" s="168">
        <v>9012</v>
      </c>
      <c r="E236" s="171">
        <v>90012</v>
      </c>
      <c r="F236" s="36" t="s">
        <v>125</v>
      </c>
      <c r="G236" s="36" t="s">
        <v>123</v>
      </c>
      <c r="H236" s="11">
        <v>370583</v>
      </c>
      <c r="I236" s="11">
        <v>92</v>
      </c>
      <c r="J236" s="10" t="s">
        <v>75</v>
      </c>
      <c r="K236" s="10" t="s">
        <v>9</v>
      </c>
      <c r="L236" s="11">
        <v>41</v>
      </c>
      <c r="M236" s="11"/>
      <c r="N236" s="12">
        <v>0</v>
      </c>
      <c r="O236" s="12"/>
      <c r="P236" s="12">
        <v>0</v>
      </c>
      <c r="Q236" s="12"/>
      <c r="R236" s="12">
        <v>0</v>
      </c>
      <c r="S236" s="12"/>
      <c r="T236" s="34">
        <v>0</v>
      </c>
      <c r="U236" s="12"/>
      <c r="V236" s="1" t="str">
        <f t="shared" si="3"/>
        <v>No</v>
      </c>
    </row>
    <row r="237" spans="1:22">
      <c r="A237" s="10" t="s">
        <v>603</v>
      </c>
      <c r="B237" s="10" t="s">
        <v>180</v>
      </c>
      <c r="C237" s="111" t="s">
        <v>14</v>
      </c>
      <c r="D237" s="168">
        <v>9012</v>
      </c>
      <c r="E237" s="171">
        <v>90012</v>
      </c>
      <c r="F237" s="36" t="s">
        <v>125</v>
      </c>
      <c r="G237" s="36" t="s">
        <v>123</v>
      </c>
      <c r="H237" s="11">
        <v>370583</v>
      </c>
      <c r="I237" s="11">
        <v>92</v>
      </c>
      <c r="J237" s="10" t="s">
        <v>75</v>
      </c>
      <c r="K237" s="10" t="s">
        <v>13</v>
      </c>
      <c r="L237" s="11">
        <v>22</v>
      </c>
      <c r="M237" s="11"/>
      <c r="N237" s="12">
        <v>0</v>
      </c>
      <c r="O237" s="12"/>
      <c r="P237" s="12">
        <v>0</v>
      </c>
      <c r="Q237" s="12"/>
      <c r="R237" s="12">
        <v>0</v>
      </c>
      <c r="S237" s="12"/>
      <c r="T237" s="34">
        <v>0</v>
      </c>
      <c r="U237" s="12"/>
      <c r="V237" s="1" t="str">
        <f t="shared" si="3"/>
        <v>No</v>
      </c>
    </row>
    <row r="238" spans="1:22">
      <c r="A238" s="10" t="s">
        <v>536</v>
      </c>
      <c r="B238" s="10" t="s">
        <v>537</v>
      </c>
      <c r="C238" s="111" t="s">
        <v>107</v>
      </c>
      <c r="D238" s="168">
        <v>6018</v>
      </c>
      <c r="E238" s="171">
        <v>60018</v>
      </c>
      <c r="F238" s="36" t="s">
        <v>122</v>
      </c>
      <c r="G238" s="36" t="s">
        <v>123</v>
      </c>
      <c r="H238" s="11">
        <v>655479</v>
      </c>
      <c r="I238" s="11">
        <v>92</v>
      </c>
      <c r="J238" s="10" t="s">
        <v>75</v>
      </c>
      <c r="K238" s="10" t="s">
        <v>13</v>
      </c>
      <c r="L238" s="11">
        <v>12</v>
      </c>
      <c r="M238" s="11"/>
      <c r="N238" s="12">
        <v>0</v>
      </c>
      <c r="O238" s="12"/>
      <c r="P238" s="12">
        <v>0</v>
      </c>
      <c r="Q238" s="12"/>
      <c r="R238" s="12">
        <v>0</v>
      </c>
      <c r="S238" s="12"/>
      <c r="T238" s="34">
        <v>0</v>
      </c>
      <c r="U238" s="12"/>
      <c r="V238" s="1" t="str">
        <f t="shared" si="3"/>
        <v>No</v>
      </c>
    </row>
    <row r="239" spans="1:22">
      <c r="A239" s="10" t="s">
        <v>603</v>
      </c>
      <c r="B239" s="10" t="s">
        <v>180</v>
      </c>
      <c r="C239" s="111" t="s">
        <v>14</v>
      </c>
      <c r="D239" s="168">
        <v>9012</v>
      </c>
      <c r="E239" s="171">
        <v>90012</v>
      </c>
      <c r="F239" s="36" t="s">
        <v>125</v>
      </c>
      <c r="G239" s="36" t="s">
        <v>123</v>
      </c>
      <c r="H239" s="11">
        <v>370583</v>
      </c>
      <c r="I239" s="11">
        <v>92</v>
      </c>
      <c r="J239" s="10" t="s">
        <v>77</v>
      </c>
      <c r="K239" s="10" t="s">
        <v>13</v>
      </c>
      <c r="L239" s="11">
        <v>11</v>
      </c>
      <c r="M239" s="11"/>
      <c r="N239" s="12">
        <v>0</v>
      </c>
      <c r="O239" s="12"/>
      <c r="P239" s="12">
        <v>0</v>
      </c>
      <c r="Q239" s="12"/>
      <c r="R239" s="12">
        <v>0</v>
      </c>
      <c r="S239" s="12"/>
      <c r="T239" s="34">
        <v>0</v>
      </c>
      <c r="U239" s="12"/>
      <c r="V239" s="1" t="str">
        <f t="shared" si="3"/>
        <v>No</v>
      </c>
    </row>
    <row r="240" spans="1:22">
      <c r="A240" s="10" t="s">
        <v>1110</v>
      </c>
      <c r="B240" s="10" t="s">
        <v>517</v>
      </c>
      <c r="C240" s="111" t="s">
        <v>47</v>
      </c>
      <c r="D240" s="168">
        <v>3081</v>
      </c>
      <c r="E240" s="171">
        <v>30081</v>
      </c>
      <c r="F240" s="36" t="s">
        <v>122</v>
      </c>
      <c r="G240" s="36" t="s">
        <v>123</v>
      </c>
      <c r="H240" s="11">
        <v>4586770</v>
      </c>
      <c r="I240" s="11">
        <v>91</v>
      </c>
      <c r="J240" s="10" t="s">
        <v>77</v>
      </c>
      <c r="K240" s="10" t="s">
        <v>13</v>
      </c>
      <c r="L240" s="11">
        <v>65</v>
      </c>
      <c r="M240" s="11"/>
      <c r="N240" s="12">
        <v>0</v>
      </c>
      <c r="O240" s="12"/>
      <c r="P240" s="12">
        <v>0</v>
      </c>
      <c r="Q240" s="12"/>
      <c r="R240" s="12">
        <v>1.9</v>
      </c>
      <c r="S240" s="12"/>
      <c r="T240" s="34">
        <v>1.9</v>
      </c>
      <c r="U240" s="12"/>
      <c r="V240" s="1" t="str">
        <f t="shared" si="3"/>
        <v>No</v>
      </c>
    </row>
    <row r="241" spans="1:22">
      <c r="A241" s="10" t="s">
        <v>333</v>
      </c>
      <c r="B241" s="10" t="s">
        <v>334</v>
      </c>
      <c r="C241" s="111" t="s">
        <v>28</v>
      </c>
      <c r="D241" s="168">
        <v>1004</v>
      </c>
      <c r="E241" s="171">
        <v>10004</v>
      </c>
      <c r="F241" s="36" t="s">
        <v>125</v>
      </c>
      <c r="G241" s="36" t="s">
        <v>123</v>
      </c>
      <c r="H241" s="11">
        <v>4181019</v>
      </c>
      <c r="I241" s="11">
        <v>91</v>
      </c>
      <c r="J241" s="10" t="s">
        <v>75</v>
      </c>
      <c r="K241" s="10" t="s">
        <v>13</v>
      </c>
      <c r="L241" s="11">
        <v>44</v>
      </c>
      <c r="M241" s="11"/>
      <c r="N241" s="12">
        <v>0</v>
      </c>
      <c r="O241" s="12"/>
      <c r="P241" s="12">
        <v>0</v>
      </c>
      <c r="Q241" s="12"/>
      <c r="R241" s="12">
        <v>0</v>
      </c>
      <c r="S241" s="12"/>
      <c r="T241" s="34">
        <v>0</v>
      </c>
      <c r="U241" s="12"/>
      <c r="V241" s="1" t="str">
        <f t="shared" si="3"/>
        <v>No</v>
      </c>
    </row>
    <row r="242" spans="1:22">
      <c r="A242" s="10" t="s">
        <v>1111</v>
      </c>
      <c r="B242" s="10" t="s">
        <v>606</v>
      </c>
      <c r="C242" s="111" t="s">
        <v>14</v>
      </c>
      <c r="D242" s="168">
        <v>9171</v>
      </c>
      <c r="E242" s="171">
        <v>90171</v>
      </c>
      <c r="F242" s="36" t="s">
        <v>122</v>
      </c>
      <c r="G242" s="36" t="s">
        <v>123</v>
      </c>
      <c r="H242" s="11">
        <v>258653</v>
      </c>
      <c r="I242" s="11">
        <v>91</v>
      </c>
      <c r="J242" s="10" t="s">
        <v>75</v>
      </c>
      <c r="K242" s="10" t="s">
        <v>13</v>
      </c>
      <c r="L242" s="11">
        <v>44</v>
      </c>
      <c r="M242" s="11"/>
      <c r="N242" s="12">
        <v>0</v>
      </c>
      <c r="O242" s="12"/>
      <c r="P242" s="12">
        <v>0</v>
      </c>
      <c r="Q242" s="12"/>
      <c r="R242" s="12">
        <v>0</v>
      </c>
      <c r="S242" s="12"/>
      <c r="T242" s="34">
        <v>0</v>
      </c>
      <c r="U242" s="12"/>
      <c r="V242" s="1" t="str">
        <f t="shared" si="3"/>
        <v>No</v>
      </c>
    </row>
    <row r="243" spans="1:22">
      <c r="A243" s="10" t="s">
        <v>1111</v>
      </c>
      <c r="B243" s="10" t="s">
        <v>606</v>
      </c>
      <c r="C243" s="111" t="s">
        <v>14</v>
      </c>
      <c r="D243" s="168">
        <v>9171</v>
      </c>
      <c r="E243" s="171">
        <v>90171</v>
      </c>
      <c r="F243" s="36" t="s">
        <v>122</v>
      </c>
      <c r="G243" s="36" t="s">
        <v>123</v>
      </c>
      <c r="H243" s="11">
        <v>258653</v>
      </c>
      <c r="I243" s="11">
        <v>91</v>
      </c>
      <c r="J243" s="10" t="s">
        <v>77</v>
      </c>
      <c r="K243" s="10" t="s">
        <v>13</v>
      </c>
      <c r="L243" s="11">
        <v>25</v>
      </c>
      <c r="M243" s="11"/>
      <c r="N243" s="12">
        <v>0</v>
      </c>
      <c r="O243" s="12"/>
      <c r="P243" s="12">
        <v>0</v>
      </c>
      <c r="Q243" s="12"/>
      <c r="R243" s="12">
        <v>0</v>
      </c>
      <c r="S243" s="12"/>
      <c r="T243" s="34">
        <v>0</v>
      </c>
      <c r="U243" s="12"/>
      <c r="V243" s="1" t="str">
        <f t="shared" si="3"/>
        <v>No</v>
      </c>
    </row>
    <row r="244" spans="1:22">
      <c r="A244" s="10" t="s">
        <v>1110</v>
      </c>
      <c r="B244" s="10" t="s">
        <v>517</v>
      </c>
      <c r="C244" s="111" t="s">
        <v>47</v>
      </c>
      <c r="D244" s="168">
        <v>3081</v>
      </c>
      <c r="E244" s="171">
        <v>30081</v>
      </c>
      <c r="F244" s="36" t="s">
        <v>122</v>
      </c>
      <c r="G244" s="36" t="s">
        <v>123</v>
      </c>
      <c r="H244" s="11">
        <v>4586770</v>
      </c>
      <c r="I244" s="11">
        <v>91</v>
      </c>
      <c r="J244" s="10" t="s">
        <v>75</v>
      </c>
      <c r="K244" s="10" t="s">
        <v>13</v>
      </c>
      <c r="L244" s="11">
        <v>21</v>
      </c>
      <c r="M244" s="11"/>
      <c r="N244" s="12">
        <v>0</v>
      </c>
      <c r="O244" s="12"/>
      <c r="P244" s="12">
        <v>0</v>
      </c>
      <c r="Q244" s="12"/>
      <c r="R244" s="12">
        <v>0</v>
      </c>
      <c r="S244" s="12"/>
      <c r="T244" s="34">
        <v>0</v>
      </c>
      <c r="U244" s="12"/>
      <c r="V244" s="1" t="str">
        <f t="shared" si="3"/>
        <v>No</v>
      </c>
    </row>
    <row r="245" spans="1:22">
      <c r="A245" s="10" t="s">
        <v>106</v>
      </c>
      <c r="B245" s="10" t="s">
        <v>505</v>
      </c>
      <c r="C245" s="111" t="s">
        <v>39</v>
      </c>
      <c r="D245" s="168">
        <v>5117</v>
      </c>
      <c r="E245" s="171">
        <v>50117</v>
      </c>
      <c r="F245" s="36" t="s">
        <v>125</v>
      </c>
      <c r="G245" s="36" t="s">
        <v>123</v>
      </c>
      <c r="H245" s="11">
        <v>1780673</v>
      </c>
      <c r="I245" s="11">
        <v>91</v>
      </c>
      <c r="J245" s="10" t="s">
        <v>77</v>
      </c>
      <c r="K245" s="10" t="s">
        <v>9</v>
      </c>
      <c r="L245" s="11">
        <v>14</v>
      </c>
      <c r="M245" s="11"/>
      <c r="N245" s="12">
        <v>0</v>
      </c>
      <c r="O245" s="12"/>
      <c r="P245" s="12">
        <v>0</v>
      </c>
      <c r="Q245" s="12"/>
      <c r="R245" s="12">
        <v>0</v>
      </c>
      <c r="S245" s="12"/>
      <c r="T245" s="34">
        <v>0</v>
      </c>
      <c r="U245" s="12"/>
      <c r="V245" s="1" t="str">
        <f t="shared" si="3"/>
        <v>No</v>
      </c>
    </row>
    <row r="246" spans="1:22">
      <c r="A246" s="10" t="s">
        <v>106</v>
      </c>
      <c r="B246" s="10" t="s">
        <v>505</v>
      </c>
      <c r="C246" s="111" t="s">
        <v>39</v>
      </c>
      <c r="D246" s="168">
        <v>5117</v>
      </c>
      <c r="E246" s="171">
        <v>50117</v>
      </c>
      <c r="F246" s="36" t="s">
        <v>125</v>
      </c>
      <c r="G246" s="36" t="s">
        <v>123</v>
      </c>
      <c r="H246" s="11">
        <v>1780673</v>
      </c>
      <c r="I246" s="11">
        <v>91</v>
      </c>
      <c r="J246" s="10" t="s">
        <v>75</v>
      </c>
      <c r="K246" s="10" t="s">
        <v>9</v>
      </c>
      <c r="L246" s="11">
        <v>10</v>
      </c>
      <c r="M246" s="11"/>
      <c r="N246" s="12">
        <v>0</v>
      </c>
      <c r="O246" s="12"/>
      <c r="P246" s="12">
        <v>0</v>
      </c>
      <c r="Q246" s="12"/>
      <c r="R246" s="12">
        <v>0</v>
      </c>
      <c r="S246" s="12"/>
      <c r="T246" s="34">
        <v>0</v>
      </c>
      <c r="U246" s="12"/>
      <c r="V246" s="1" t="str">
        <f t="shared" si="3"/>
        <v>No</v>
      </c>
    </row>
    <row r="247" spans="1:22">
      <c r="A247" s="10" t="s">
        <v>700</v>
      </c>
      <c r="B247" s="10" t="s">
        <v>701</v>
      </c>
      <c r="C247" s="111" t="s">
        <v>45</v>
      </c>
      <c r="D247" s="168">
        <v>6091</v>
      </c>
      <c r="E247" s="171">
        <v>60091</v>
      </c>
      <c r="F247" s="36" t="s">
        <v>125</v>
      </c>
      <c r="G247" s="36" t="s">
        <v>123</v>
      </c>
      <c r="H247" s="11">
        <v>217630</v>
      </c>
      <c r="I247" s="11">
        <v>91</v>
      </c>
      <c r="J247" s="10" t="s">
        <v>75</v>
      </c>
      <c r="K247" s="10" t="s">
        <v>9</v>
      </c>
      <c r="L247" s="11">
        <v>10</v>
      </c>
      <c r="M247" s="11"/>
      <c r="N247" s="12">
        <v>0</v>
      </c>
      <c r="O247" s="12"/>
      <c r="P247" s="12">
        <v>0</v>
      </c>
      <c r="Q247" s="12"/>
      <c r="R247" s="12">
        <v>0</v>
      </c>
      <c r="S247" s="12"/>
      <c r="T247" s="34">
        <v>0</v>
      </c>
      <c r="U247" s="12"/>
      <c r="V247" s="1" t="str">
        <f t="shared" si="3"/>
        <v>No</v>
      </c>
    </row>
    <row r="248" spans="1:22">
      <c r="A248" s="10" t="s">
        <v>1112</v>
      </c>
      <c r="B248" s="10" t="s">
        <v>612</v>
      </c>
      <c r="C248" s="111" t="s">
        <v>22</v>
      </c>
      <c r="D248" s="168">
        <v>4046</v>
      </c>
      <c r="E248" s="171">
        <v>40046</v>
      </c>
      <c r="F248" s="36" t="s">
        <v>122</v>
      </c>
      <c r="G248" s="36" t="s">
        <v>123</v>
      </c>
      <c r="H248" s="11">
        <v>643260</v>
      </c>
      <c r="I248" s="11">
        <v>88</v>
      </c>
      <c r="J248" s="10" t="s">
        <v>75</v>
      </c>
      <c r="K248" s="10" t="s">
        <v>9</v>
      </c>
      <c r="L248" s="11">
        <v>46</v>
      </c>
      <c r="M248" s="11"/>
      <c r="N248" s="12">
        <v>0</v>
      </c>
      <c r="O248" s="12"/>
      <c r="P248" s="12">
        <v>0</v>
      </c>
      <c r="Q248" s="12"/>
      <c r="R248" s="12">
        <v>0</v>
      </c>
      <c r="S248" s="12"/>
      <c r="T248" s="34">
        <v>0</v>
      </c>
      <c r="U248" s="12"/>
      <c r="V248" s="1" t="str">
        <f t="shared" si="3"/>
        <v>No</v>
      </c>
    </row>
    <row r="249" spans="1:22">
      <c r="A249" s="10" t="s">
        <v>114</v>
      </c>
      <c r="B249" s="10" t="s">
        <v>370</v>
      </c>
      <c r="C249" s="111" t="s">
        <v>48</v>
      </c>
      <c r="D249" s="168">
        <v>44</v>
      </c>
      <c r="E249" s="171">
        <v>44</v>
      </c>
      <c r="F249" s="36" t="s">
        <v>125</v>
      </c>
      <c r="G249" s="36" t="s">
        <v>123</v>
      </c>
      <c r="H249" s="11">
        <v>62966</v>
      </c>
      <c r="I249" s="11">
        <v>88</v>
      </c>
      <c r="J249" s="10" t="s">
        <v>75</v>
      </c>
      <c r="K249" s="10" t="s">
        <v>9</v>
      </c>
      <c r="L249" s="11">
        <v>16</v>
      </c>
      <c r="M249" s="11"/>
      <c r="N249" s="12">
        <v>0</v>
      </c>
      <c r="O249" s="12"/>
      <c r="P249" s="12">
        <v>0</v>
      </c>
      <c r="Q249" s="12"/>
      <c r="R249" s="12">
        <v>0</v>
      </c>
      <c r="S249" s="12"/>
      <c r="T249" s="34">
        <v>0</v>
      </c>
      <c r="U249" s="12"/>
      <c r="V249" s="1" t="str">
        <f t="shared" si="3"/>
        <v>No</v>
      </c>
    </row>
    <row r="250" spans="1:22">
      <c r="A250" s="10" t="s">
        <v>114</v>
      </c>
      <c r="B250" s="10" t="s">
        <v>370</v>
      </c>
      <c r="C250" s="111" t="s">
        <v>48</v>
      </c>
      <c r="D250" s="168">
        <v>44</v>
      </c>
      <c r="E250" s="171">
        <v>44</v>
      </c>
      <c r="F250" s="36" t="s">
        <v>125</v>
      </c>
      <c r="G250" s="36" t="s">
        <v>123</v>
      </c>
      <c r="H250" s="11">
        <v>62966</v>
      </c>
      <c r="I250" s="11">
        <v>88</v>
      </c>
      <c r="J250" s="10" t="s">
        <v>77</v>
      </c>
      <c r="K250" s="10" t="s">
        <v>9</v>
      </c>
      <c r="L250" s="11">
        <v>5</v>
      </c>
      <c r="M250" s="11"/>
      <c r="N250" s="12">
        <v>0</v>
      </c>
      <c r="O250" s="12"/>
      <c r="P250" s="12">
        <v>0</v>
      </c>
      <c r="Q250" s="12"/>
      <c r="R250" s="12">
        <v>0</v>
      </c>
      <c r="S250" s="12"/>
      <c r="T250" s="34">
        <v>0</v>
      </c>
      <c r="U250" s="12"/>
      <c r="V250" s="1" t="str">
        <f t="shared" si="3"/>
        <v>No</v>
      </c>
    </row>
    <row r="251" spans="1:22">
      <c r="A251" s="10" t="s">
        <v>1112</v>
      </c>
      <c r="B251" s="10" t="s">
        <v>612</v>
      </c>
      <c r="C251" s="111" t="s">
        <v>22</v>
      </c>
      <c r="D251" s="168">
        <v>4046</v>
      </c>
      <c r="E251" s="171">
        <v>40046</v>
      </c>
      <c r="F251" s="36" t="s">
        <v>122</v>
      </c>
      <c r="G251" s="36" t="s">
        <v>123</v>
      </c>
      <c r="H251" s="11">
        <v>643260</v>
      </c>
      <c r="I251" s="11">
        <v>88</v>
      </c>
      <c r="J251" s="10" t="s">
        <v>77</v>
      </c>
      <c r="K251" s="10" t="s">
        <v>9</v>
      </c>
      <c r="L251" s="11">
        <v>3</v>
      </c>
      <c r="M251" s="11"/>
      <c r="N251" s="12">
        <v>0</v>
      </c>
      <c r="O251" s="12"/>
      <c r="P251" s="12">
        <v>0</v>
      </c>
      <c r="Q251" s="12"/>
      <c r="R251" s="12">
        <v>0</v>
      </c>
      <c r="S251" s="12"/>
      <c r="T251" s="34">
        <v>0</v>
      </c>
      <c r="U251" s="12"/>
      <c r="V251" s="1" t="str">
        <f t="shared" si="3"/>
        <v>No</v>
      </c>
    </row>
    <row r="252" spans="1:22">
      <c r="A252" s="10" t="s">
        <v>1112</v>
      </c>
      <c r="B252" s="10" t="s">
        <v>612</v>
      </c>
      <c r="C252" s="111" t="s">
        <v>22</v>
      </c>
      <c r="D252" s="168">
        <v>4046</v>
      </c>
      <c r="E252" s="171">
        <v>40046</v>
      </c>
      <c r="F252" s="36" t="s">
        <v>122</v>
      </c>
      <c r="G252" s="36" t="s">
        <v>123</v>
      </c>
      <c r="H252" s="11">
        <v>643260</v>
      </c>
      <c r="I252" s="11">
        <v>88</v>
      </c>
      <c r="J252" s="10" t="s">
        <v>75</v>
      </c>
      <c r="K252" s="10" t="s">
        <v>13</v>
      </c>
      <c r="L252" s="11">
        <v>3</v>
      </c>
      <c r="M252" s="11"/>
      <c r="N252" s="12">
        <v>0</v>
      </c>
      <c r="O252" s="12"/>
      <c r="P252" s="12">
        <v>0</v>
      </c>
      <c r="Q252" s="12"/>
      <c r="R252" s="12">
        <v>0</v>
      </c>
      <c r="S252" s="12"/>
      <c r="T252" s="34">
        <v>0</v>
      </c>
      <c r="U252" s="12"/>
      <c r="V252" s="1" t="str">
        <f t="shared" si="3"/>
        <v>No</v>
      </c>
    </row>
    <row r="253" spans="1:22">
      <c r="A253" s="10" t="s">
        <v>456</v>
      </c>
      <c r="B253" s="10" t="s">
        <v>457</v>
      </c>
      <c r="C253" s="111" t="s">
        <v>14</v>
      </c>
      <c r="D253" s="168">
        <v>9004</v>
      </c>
      <c r="E253" s="171">
        <v>90004</v>
      </c>
      <c r="F253" s="36" t="s">
        <v>125</v>
      </c>
      <c r="G253" s="36" t="s">
        <v>123</v>
      </c>
      <c r="H253" s="11">
        <v>523994</v>
      </c>
      <c r="I253" s="11">
        <v>87</v>
      </c>
      <c r="J253" s="10" t="s">
        <v>75</v>
      </c>
      <c r="K253" s="10" t="s">
        <v>9</v>
      </c>
      <c r="L253" s="11">
        <v>69</v>
      </c>
      <c r="M253" s="11"/>
      <c r="N253" s="12">
        <v>0</v>
      </c>
      <c r="O253" s="12"/>
      <c r="P253" s="12">
        <v>0</v>
      </c>
      <c r="Q253" s="12"/>
      <c r="R253" s="12">
        <v>0</v>
      </c>
      <c r="S253" s="12"/>
      <c r="T253" s="34">
        <v>0</v>
      </c>
      <c r="U253" s="12"/>
      <c r="V253" s="1" t="str">
        <f t="shared" si="3"/>
        <v>No</v>
      </c>
    </row>
    <row r="254" spans="1:22">
      <c r="A254" s="10" t="s">
        <v>1113</v>
      </c>
      <c r="B254" s="10" t="s">
        <v>699</v>
      </c>
      <c r="C254" s="111" t="s">
        <v>47</v>
      </c>
      <c r="D254" s="168">
        <v>3080</v>
      </c>
      <c r="E254" s="171">
        <v>30080</v>
      </c>
      <c r="F254" s="36" t="s">
        <v>122</v>
      </c>
      <c r="G254" s="36" t="s">
        <v>123</v>
      </c>
      <c r="H254" s="11">
        <v>4586770</v>
      </c>
      <c r="I254" s="11">
        <v>87</v>
      </c>
      <c r="J254" s="10" t="s">
        <v>75</v>
      </c>
      <c r="K254" s="10" t="s">
        <v>13</v>
      </c>
      <c r="L254" s="11">
        <v>48</v>
      </c>
      <c r="M254" s="11"/>
      <c r="N254" s="12">
        <v>0</v>
      </c>
      <c r="O254" s="12"/>
      <c r="P254" s="12">
        <v>0</v>
      </c>
      <c r="Q254" s="12"/>
      <c r="R254" s="12">
        <v>0</v>
      </c>
      <c r="S254" s="12"/>
      <c r="T254" s="34">
        <v>0</v>
      </c>
      <c r="U254" s="12"/>
      <c r="V254" s="1" t="str">
        <f t="shared" si="3"/>
        <v>No</v>
      </c>
    </row>
    <row r="255" spans="1:22">
      <c r="A255" s="10" t="s">
        <v>83</v>
      </c>
      <c r="B255" s="10" t="s">
        <v>560</v>
      </c>
      <c r="C255" s="111" t="s">
        <v>20</v>
      </c>
      <c r="D255" s="168">
        <v>1057</v>
      </c>
      <c r="E255" s="171">
        <v>10057</v>
      </c>
      <c r="F255" s="36" t="s">
        <v>125</v>
      </c>
      <c r="G255" s="36" t="s">
        <v>123</v>
      </c>
      <c r="H255" s="11">
        <v>923311</v>
      </c>
      <c r="I255" s="11">
        <v>86</v>
      </c>
      <c r="J255" s="10" t="s">
        <v>75</v>
      </c>
      <c r="K255" s="10" t="s">
        <v>9</v>
      </c>
      <c r="L255" s="11">
        <v>42</v>
      </c>
      <c r="M255" s="11"/>
      <c r="N255" s="12">
        <v>0</v>
      </c>
      <c r="O255" s="12"/>
      <c r="P255" s="12">
        <v>0</v>
      </c>
      <c r="Q255" s="12"/>
      <c r="R255" s="12">
        <v>0</v>
      </c>
      <c r="S255" s="12"/>
      <c r="T255" s="34">
        <v>0</v>
      </c>
      <c r="U255" s="12"/>
      <c r="V255" s="1" t="str">
        <f t="shared" si="3"/>
        <v>No</v>
      </c>
    </row>
    <row r="256" spans="1:22">
      <c r="A256" s="10" t="s">
        <v>1114</v>
      </c>
      <c r="B256" s="10" t="s">
        <v>281</v>
      </c>
      <c r="C256" s="111" t="s">
        <v>34</v>
      </c>
      <c r="D256" s="168">
        <v>4093</v>
      </c>
      <c r="E256" s="171">
        <v>40093</v>
      </c>
      <c r="F256" s="36" t="s">
        <v>122</v>
      </c>
      <c r="G256" s="36" t="s">
        <v>123</v>
      </c>
      <c r="H256" s="11">
        <v>311810</v>
      </c>
      <c r="I256" s="11">
        <v>86</v>
      </c>
      <c r="J256" s="10" t="s">
        <v>75</v>
      </c>
      <c r="K256" s="10" t="s">
        <v>13</v>
      </c>
      <c r="L256" s="11">
        <v>41</v>
      </c>
      <c r="M256" s="11"/>
      <c r="N256" s="12">
        <v>0</v>
      </c>
      <c r="O256" s="12"/>
      <c r="P256" s="12">
        <v>0</v>
      </c>
      <c r="Q256" s="12"/>
      <c r="R256" s="12">
        <v>0</v>
      </c>
      <c r="S256" s="12"/>
      <c r="T256" s="34">
        <v>0</v>
      </c>
      <c r="U256" s="12"/>
      <c r="V256" s="1" t="str">
        <f t="shared" si="3"/>
        <v>No</v>
      </c>
    </row>
    <row r="257" spans="1:22">
      <c r="A257" s="10" t="s">
        <v>83</v>
      </c>
      <c r="B257" s="10" t="s">
        <v>560</v>
      </c>
      <c r="C257" s="111" t="s">
        <v>20</v>
      </c>
      <c r="D257" s="168">
        <v>1057</v>
      </c>
      <c r="E257" s="171">
        <v>10057</v>
      </c>
      <c r="F257" s="36" t="s">
        <v>125</v>
      </c>
      <c r="G257" s="36" t="s">
        <v>123</v>
      </c>
      <c r="H257" s="11">
        <v>923311</v>
      </c>
      <c r="I257" s="11">
        <v>86</v>
      </c>
      <c r="J257" s="10" t="s">
        <v>75</v>
      </c>
      <c r="K257" s="10" t="s">
        <v>13</v>
      </c>
      <c r="L257" s="11">
        <v>2</v>
      </c>
      <c r="M257" s="11"/>
      <c r="N257" s="12">
        <v>0</v>
      </c>
      <c r="O257" s="12"/>
      <c r="P257" s="12">
        <v>0</v>
      </c>
      <c r="Q257" s="12"/>
      <c r="R257" s="12">
        <v>0</v>
      </c>
      <c r="S257" s="12"/>
      <c r="T257" s="34">
        <v>0</v>
      </c>
      <c r="U257" s="12"/>
      <c r="V257" s="1" t="str">
        <f t="shared" si="3"/>
        <v>No</v>
      </c>
    </row>
    <row r="258" spans="1:22">
      <c r="A258" s="10" t="s">
        <v>102</v>
      </c>
      <c r="B258" s="10" t="s">
        <v>407</v>
      </c>
      <c r="C258" s="111" t="s">
        <v>38</v>
      </c>
      <c r="D258" s="168">
        <v>2217</v>
      </c>
      <c r="E258" s="171">
        <v>20217</v>
      </c>
      <c r="F258" s="36" t="s">
        <v>234</v>
      </c>
      <c r="G258" s="36" t="s">
        <v>123</v>
      </c>
      <c r="H258" s="11">
        <v>18351295</v>
      </c>
      <c r="I258" s="11">
        <v>85</v>
      </c>
      <c r="J258" s="10" t="s">
        <v>77</v>
      </c>
      <c r="K258" s="10" t="s">
        <v>9</v>
      </c>
      <c r="L258" s="11">
        <v>85</v>
      </c>
      <c r="M258" s="11"/>
      <c r="N258" s="12">
        <v>0</v>
      </c>
      <c r="O258" s="12"/>
      <c r="P258" s="12">
        <v>0</v>
      </c>
      <c r="Q258" s="12"/>
      <c r="R258" s="12">
        <v>0</v>
      </c>
      <c r="S258" s="12"/>
      <c r="T258" s="34">
        <v>0</v>
      </c>
      <c r="U258" s="12"/>
      <c r="V258" s="1" t="str">
        <f t="shared" si="3"/>
        <v>No</v>
      </c>
    </row>
    <row r="259" spans="1:22">
      <c r="A259" s="10" t="s">
        <v>1115</v>
      </c>
      <c r="B259" s="10" t="s">
        <v>706</v>
      </c>
      <c r="C259" s="111" t="s">
        <v>87</v>
      </c>
      <c r="D259" s="168">
        <v>7041</v>
      </c>
      <c r="E259" s="171">
        <v>70041</v>
      </c>
      <c r="F259" s="36" t="s">
        <v>122</v>
      </c>
      <c r="G259" s="36" t="s">
        <v>123</v>
      </c>
      <c r="H259" s="11">
        <v>60438</v>
      </c>
      <c r="I259" s="11">
        <v>85</v>
      </c>
      <c r="J259" s="10" t="s">
        <v>75</v>
      </c>
      <c r="K259" s="10" t="s">
        <v>9</v>
      </c>
      <c r="L259" s="11">
        <v>76</v>
      </c>
      <c r="M259" s="11"/>
      <c r="N259" s="12">
        <v>0</v>
      </c>
      <c r="O259" s="12"/>
      <c r="P259" s="12">
        <v>0</v>
      </c>
      <c r="Q259" s="12"/>
      <c r="R259" s="12">
        <v>0</v>
      </c>
      <c r="S259" s="12"/>
      <c r="T259" s="34">
        <v>0</v>
      </c>
      <c r="U259" s="12"/>
      <c r="V259" s="1" t="str">
        <f t="shared" ref="V259:V322" si="4">IF(O259&amp;Q259&amp;S259&amp;U259&lt;&gt;"","Yes","No")</f>
        <v>No</v>
      </c>
    </row>
    <row r="260" spans="1:22">
      <c r="A260" s="10" t="s">
        <v>362</v>
      </c>
      <c r="B260" s="10" t="s">
        <v>989</v>
      </c>
      <c r="C260" s="111" t="s">
        <v>109</v>
      </c>
      <c r="D260" s="168">
        <v>4110</v>
      </c>
      <c r="E260" s="171">
        <v>40110</v>
      </c>
      <c r="F260" s="36" t="s">
        <v>125</v>
      </c>
      <c r="G260" s="36" t="s">
        <v>123</v>
      </c>
      <c r="H260" s="11">
        <v>548404</v>
      </c>
      <c r="I260" s="11">
        <v>85</v>
      </c>
      <c r="J260" s="10" t="s">
        <v>75</v>
      </c>
      <c r="K260" s="10" t="s">
        <v>13</v>
      </c>
      <c r="L260" s="11">
        <v>57</v>
      </c>
      <c r="M260" s="11"/>
      <c r="N260" s="12">
        <v>0</v>
      </c>
      <c r="O260" s="12"/>
      <c r="P260" s="12">
        <v>0</v>
      </c>
      <c r="Q260" s="12"/>
      <c r="R260" s="12">
        <v>0</v>
      </c>
      <c r="S260" s="12"/>
      <c r="T260" s="34">
        <v>0</v>
      </c>
      <c r="U260" s="12"/>
      <c r="V260" s="1" t="str">
        <f t="shared" si="4"/>
        <v>No</v>
      </c>
    </row>
    <row r="261" spans="1:22">
      <c r="A261" s="10" t="s">
        <v>80</v>
      </c>
      <c r="B261" s="10" t="s">
        <v>382</v>
      </c>
      <c r="C261" s="111" t="s">
        <v>14</v>
      </c>
      <c r="D261" s="168">
        <v>9234</v>
      </c>
      <c r="E261" s="171">
        <v>90234</v>
      </c>
      <c r="F261" s="36" t="s">
        <v>125</v>
      </c>
      <c r="G261" s="36" t="s">
        <v>123</v>
      </c>
      <c r="H261" s="11">
        <v>3281212</v>
      </c>
      <c r="I261" s="11">
        <v>85</v>
      </c>
      <c r="J261" s="10" t="s">
        <v>75</v>
      </c>
      <c r="K261" s="10" t="s">
        <v>13</v>
      </c>
      <c r="L261" s="11">
        <v>54</v>
      </c>
      <c r="M261" s="11"/>
      <c r="N261" s="12">
        <v>0</v>
      </c>
      <c r="O261" s="12"/>
      <c r="P261" s="12">
        <v>0</v>
      </c>
      <c r="Q261" s="12"/>
      <c r="R261" s="12">
        <v>0</v>
      </c>
      <c r="S261" s="12"/>
      <c r="T261" s="34">
        <v>0</v>
      </c>
      <c r="U261" s="12"/>
      <c r="V261" s="1" t="str">
        <f t="shared" si="4"/>
        <v>No</v>
      </c>
    </row>
    <row r="262" spans="1:22">
      <c r="A262" s="10" t="s">
        <v>366</v>
      </c>
      <c r="B262" s="10" t="s">
        <v>367</v>
      </c>
      <c r="C262" s="111" t="s">
        <v>24</v>
      </c>
      <c r="D262" s="168">
        <v>4025</v>
      </c>
      <c r="E262" s="171">
        <v>40025</v>
      </c>
      <c r="F262" s="36" t="s">
        <v>125</v>
      </c>
      <c r="G262" s="36" t="s">
        <v>123</v>
      </c>
      <c r="H262" s="11">
        <v>260677</v>
      </c>
      <c r="I262" s="11">
        <v>85</v>
      </c>
      <c r="J262" s="10" t="s">
        <v>75</v>
      </c>
      <c r="K262" s="10" t="s">
        <v>9</v>
      </c>
      <c r="L262" s="11">
        <v>49</v>
      </c>
      <c r="M262" s="11"/>
      <c r="N262" s="12">
        <v>0</v>
      </c>
      <c r="O262" s="12"/>
      <c r="P262" s="12">
        <v>0</v>
      </c>
      <c r="Q262" s="12"/>
      <c r="R262" s="12">
        <v>0</v>
      </c>
      <c r="S262" s="12"/>
      <c r="T262" s="34">
        <v>0</v>
      </c>
      <c r="U262" s="12"/>
      <c r="V262" s="1" t="str">
        <f t="shared" si="4"/>
        <v>No</v>
      </c>
    </row>
    <row r="263" spans="1:22">
      <c r="A263" s="10" t="s">
        <v>1116</v>
      </c>
      <c r="B263" s="10" t="s">
        <v>673</v>
      </c>
      <c r="C263" s="111" t="s">
        <v>41</v>
      </c>
      <c r="D263" s="168">
        <v>3044</v>
      </c>
      <c r="E263" s="171">
        <v>30044</v>
      </c>
      <c r="F263" s="36" t="s">
        <v>122</v>
      </c>
      <c r="G263" s="36" t="s">
        <v>123</v>
      </c>
      <c r="H263" s="11">
        <v>1733853</v>
      </c>
      <c r="I263" s="11">
        <v>85</v>
      </c>
      <c r="J263" s="10" t="s">
        <v>75</v>
      </c>
      <c r="K263" s="10" t="s">
        <v>13</v>
      </c>
      <c r="L263" s="11">
        <v>31</v>
      </c>
      <c r="M263" s="11"/>
      <c r="N263" s="12">
        <v>13.6</v>
      </c>
      <c r="O263" s="12"/>
      <c r="P263" s="12">
        <v>0</v>
      </c>
      <c r="Q263" s="12"/>
      <c r="R263" s="12">
        <v>0</v>
      </c>
      <c r="S263" s="12"/>
      <c r="T263" s="34">
        <v>13.6</v>
      </c>
      <c r="U263" s="12"/>
      <c r="V263" s="1" t="str">
        <f t="shared" si="4"/>
        <v>No</v>
      </c>
    </row>
    <row r="264" spans="1:22">
      <c r="A264" s="10" t="s">
        <v>1117</v>
      </c>
      <c r="B264" s="10" t="s">
        <v>573</v>
      </c>
      <c r="C264" s="111" t="s">
        <v>22</v>
      </c>
      <c r="D264" s="168">
        <v>4074</v>
      </c>
      <c r="E264" s="171">
        <v>40074</v>
      </c>
      <c r="F264" s="36" t="s">
        <v>122</v>
      </c>
      <c r="G264" s="36" t="s">
        <v>123</v>
      </c>
      <c r="H264" s="11">
        <v>2441770</v>
      </c>
      <c r="I264" s="11">
        <v>85</v>
      </c>
      <c r="J264" s="10" t="s">
        <v>75</v>
      </c>
      <c r="K264" s="10" t="s">
        <v>9</v>
      </c>
      <c r="L264" s="11">
        <v>23</v>
      </c>
      <c r="M264" s="11"/>
      <c r="N264" s="12">
        <v>0</v>
      </c>
      <c r="O264" s="12"/>
      <c r="P264" s="12">
        <v>0</v>
      </c>
      <c r="Q264" s="12"/>
      <c r="R264" s="12">
        <v>0</v>
      </c>
      <c r="S264" s="12"/>
      <c r="T264" s="34">
        <v>0</v>
      </c>
      <c r="U264" s="12"/>
      <c r="V264" s="1" t="str">
        <f t="shared" si="4"/>
        <v>No</v>
      </c>
    </row>
    <row r="265" spans="1:22">
      <c r="A265" s="10" t="s">
        <v>362</v>
      </c>
      <c r="B265" s="10" t="s">
        <v>989</v>
      </c>
      <c r="C265" s="111" t="s">
        <v>109</v>
      </c>
      <c r="D265" s="168">
        <v>4110</v>
      </c>
      <c r="E265" s="171">
        <v>40110</v>
      </c>
      <c r="F265" s="36" t="s">
        <v>125</v>
      </c>
      <c r="G265" s="36" t="s">
        <v>123</v>
      </c>
      <c r="H265" s="11">
        <v>548404</v>
      </c>
      <c r="I265" s="11">
        <v>85</v>
      </c>
      <c r="J265" s="10" t="s">
        <v>77</v>
      </c>
      <c r="K265" s="10" t="s">
        <v>13</v>
      </c>
      <c r="L265" s="11">
        <v>8</v>
      </c>
      <c r="M265" s="11"/>
      <c r="N265" s="12">
        <v>0</v>
      </c>
      <c r="O265" s="12"/>
      <c r="P265" s="12">
        <v>0</v>
      </c>
      <c r="Q265" s="12"/>
      <c r="R265" s="12">
        <v>0</v>
      </c>
      <c r="S265" s="12"/>
      <c r="T265" s="34">
        <v>0</v>
      </c>
      <c r="U265" s="12"/>
      <c r="V265" s="1" t="str">
        <f t="shared" si="4"/>
        <v>No</v>
      </c>
    </row>
    <row r="266" spans="1:22">
      <c r="A266" s="10" t="s">
        <v>1115</v>
      </c>
      <c r="B266" s="10" t="s">
        <v>706</v>
      </c>
      <c r="C266" s="111" t="s">
        <v>87</v>
      </c>
      <c r="D266" s="168">
        <v>7041</v>
      </c>
      <c r="E266" s="171">
        <v>70041</v>
      </c>
      <c r="F266" s="36" t="s">
        <v>122</v>
      </c>
      <c r="G266" s="36" t="s">
        <v>123</v>
      </c>
      <c r="H266" s="11">
        <v>60438</v>
      </c>
      <c r="I266" s="11">
        <v>85</v>
      </c>
      <c r="J266" s="10" t="s">
        <v>75</v>
      </c>
      <c r="K266" s="10" t="s">
        <v>13</v>
      </c>
      <c r="L266" s="11">
        <v>6</v>
      </c>
      <c r="M266" s="11"/>
      <c r="N266" s="12">
        <v>0</v>
      </c>
      <c r="O266" s="12"/>
      <c r="P266" s="12">
        <v>0</v>
      </c>
      <c r="Q266" s="12"/>
      <c r="R266" s="12">
        <v>0</v>
      </c>
      <c r="S266" s="12"/>
      <c r="T266" s="34">
        <v>0</v>
      </c>
      <c r="U266" s="12"/>
      <c r="V266" s="1" t="str">
        <f t="shared" si="4"/>
        <v>No</v>
      </c>
    </row>
    <row r="267" spans="1:22">
      <c r="A267" s="10" t="s">
        <v>1118</v>
      </c>
      <c r="B267" s="10" t="s">
        <v>403</v>
      </c>
      <c r="C267" s="111" t="s">
        <v>14</v>
      </c>
      <c r="D267" s="168">
        <v>9010</v>
      </c>
      <c r="E267" s="171">
        <v>90010</v>
      </c>
      <c r="F267" s="36" t="s">
        <v>122</v>
      </c>
      <c r="G267" s="36" t="s">
        <v>123</v>
      </c>
      <c r="H267" s="11">
        <v>12150996</v>
      </c>
      <c r="I267" s="11">
        <v>84</v>
      </c>
      <c r="J267" s="10" t="s">
        <v>75</v>
      </c>
      <c r="K267" s="10" t="s">
        <v>9</v>
      </c>
      <c r="L267" s="11">
        <v>48</v>
      </c>
      <c r="M267" s="11"/>
      <c r="N267" s="12">
        <v>0</v>
      </c>
      <c r="O267" s="12"/>
      <c r="P267" s="12">
        <v>0</v>
      </c>
      <c r="Q267" s="12"/>
      <c r="R267" s="12">
        <v>0</v>
      </c>
      <c r="S267" s="12"/>
      <c r="T267" s="34">
        <v>0</v>
      </c>
      <c r="U267" s="12"/>
      <c r="V267" s="1" t="str">
        <f t="shared" si="4"/>
        <v>No</v>
      </c>
    </row>
    <row r="268" spans="1:22">
      <c r="A268" s="10" t="s">
        <v>470</v>
      </c>
      <c r="B268" s="10" t="s">
        <v>471</v>
      </c>
      <c r="C268" s="111" t="s">
        <v>25</v>
      </c>
      <c r="D268" s="168">
        <v>5056</v>
      </c>
      <c r="E268" s="171">
        <v>50056</v>
      </c>
      <c r="F268" s="36" t="s">
        <v>125</v>
      </c>
      <c r="G268" s="36" t="s">
        <v>123</v>
      </c>
      <c r="H268" s="11">
        <v>266921</v>
      </c>
      <c r="I268" s="11">
        <v>82</v>
      </c>
      <c r="J268" s="10" t="s">
        <v>75</v>
      </c>
      <c r="K268" s="10" t="s">
        <v>9</v>
      </c>
      <c r="L268" s="11">
        <v>45</v>
      </c>
      <c r="M268" s="11"/>
      <c r="N268" s="12">
        <v>0</v>
      </c>
      <c r="O268" s="12"/>
      <c r="P268" s="12">
        <v>0</v>
      </c>
      <c r="Q268" s="12"/>
      <c r="R268" s="12">
        <v>0</v>
      </c>
      <c r="S268" s="12"/>
      <c r="T268" s="34">
        <v>0</v>
      </c>
      <c r="U268" s="12"/>
      <c r="V268" s="1" t="str">
        <f t="shared" si="4"/>
        <v>No</v>
      </c>
    </row>
    <row r="269" spans="1:22">
      <c r="A269" s="10" t="s">
        <v>1119</v>
      </c>
      <c r="B269" s="10" t="s">
        <v>402</v>
      </c>
      <c r="C269" s="111" t="s">
        <v>22</v>
      </c>
      <c r="D269" s="168">
        <v>4036</v>
      </c>
      <c r="E269" s="171">
        <v>40036</v>
      </c>
      <c r="F269" s="36" t="s">
        <v>122</v>
      </c>
      <c r="G269" s="36" t="s">
        <v>123</v>
      </c>
      <c r="H269" s="11">
        <v>240223</v>
      </c>
      <c r="I269" s="11">
        <v>80</v>
      </c>
      <c r="J269" s="10" t="s">
        <v>75</v>
      </c>
      <c r="K269" s="10" t="s">
        <v>9</v>
      </c>
      <c r="L269" s="11">
        <v>55</v>
      </c>
      <c r="M269" s="11"/>
      <c r="N269" s="12">
        <v>0</v>
      </c>
      <c r="O269" s="12"/>
      <c r="P269" s="12">
        <v>0</v>
      </c>
      <c r="Q269" s="12"/>
      <c r="R269" s="12">
        <v>0</v>
      </c>
      <c r="S269" s="12"/>
      <c r="T269" s="34">
        <v>0</v>
      </c>
      <c r="U269" s="12"/>
      <c r="V269" s="1" t="str">
        <f t="shared" si="4"/>
        <v>No</v>
      </c>
    </row>
    <row r="270" spans="1:22">
      <c r="A270" s="10" t="s">
        <v>1119</v>
      </c>
      <c r="B270" s="10" t="s">
        <v>402</v>
      </c>
      <c r="C270" s="111" t="s">
        <v>22</v>
      </c>
      <c r="D270" s="168">
        <v>4036</v>
      </c>
      <c r="E270" s="171">
        <v>40036</v>
      </c>
      <c r="F270" s="36" t="s">
        <v>122</v>
      </c>
      <c r="G270" s="36" t="s">
        <v>123</v>
      </c>
      <c r="H270" s="11">
        <v>240223</v>
      </c>
      <c r="I270" s="11">
        <v>80</v>
      </c>
      <c r="J270" s="10" t="s">
        <v>75</v>
      </c>
      <c r="K270" s="10" t="s">
        <v>13</v>
      </c>
      <c r="L270" s="11">
        <v>2</v>
      </c>
      <c r="M270" s="11"/>
      <c r="N270" s="12">
        <v>0</v>
      </c>
      <c r="O270" s="12"/>
      <c r="P270" s="12">
        <v>0</v>
      </c>
      <c r="Q270" s="12"/>
      <c r="R270" s="12">
        <v>0</v>
      </c>
      <c r="S270" s="12"/>
      <c r="T270" s="34">
        <v>0</v>
      </c>
      <c r="U270" s="12"/>
      <c r="V270" s="1" t="str">
        <f t="shared" si="4"/>
        <v>No</v>
      </c>
    </row>
    <row r="271" spans="1:22">
      <c r="A271" s="10" t="s">
        <v>518</v>
      </c>
      <c r="B271" s="10" t="s">
        <v>519</v>
      </c>
      <c r="C271" s="111" t="s">
        <v>28</v>
      </c>
      <c r="D271" s="168">
        <v>1005</v>
      </c>
      <c r="E271" s="171">
        <v>10005</v>
      </c>
      <c r="F271" s="36" t="s">
        <v>125</v>
      </c>
      <c r="G271" s="36" t="s">
        <v>123</v>
      </c>
      <c r="H271" s="11">
        <v>4181019</v>
      </c>
      <c r="I271" s="11">
        <v>79</v>
      </c>
      <c r="J271" s="10" t="s">
        <v>75</v>
      </c>
      <c r="K271" s="10" t="s">
        <v>13</v>
      </c>
      <c r="L271" s="11">
        <v>42</v>
      </c>
      <c r="M271" s="11"/>
      <c r="N271" s="12">
        <v>0</v>
      </c>
      <c r="O271" s="12"/>
      <c r="P271" s="12">
        <v>0</v>
      </c>
      <c r="Q271" s="12"/>
      <c r="R271" s="12">
        <v>0</v>
      </c>
      <c r="S271" s="12"/>
      <c r="T271" s="34">
        <v>0</v>
      </c>
      <c r="U271" s="12"/>
      <c r="V271" s="1" t="str">
        <f t="shared" si="4"/>
        <v>No</v>
      </c>
    </row>
    <row r="272" spans="1:22">
      <c r="A272" s="10" t="s">
        <v>280</v>
      </c>
      <c r="B272" s="10" t="s">
        <v>281</v>
      </c>
      <c r="C272" s="111" t="s">
        <v>34</v>
      </c>
      <c r="D272" s="168">
        <v>4173</v>
      </c>
      <c r="E272" s="171">
        <v>40173</v>
      </c>
      <c r="F272" s="36" t="s">
        <v>125</v>
      </c>
      <c r="G272" s="36" t="s">
        <v>123</v>
      </c>
      <c r="H272" s="11">
        <v>311810</v>
      </c>
      <c r="I272" s="11">
        <v>79</v>
      </c>
      <c r="J272" s="10" t="s">
        <v>77</v>
      </c>
      <c r="K272" s="10" t="s">
        <v>13</v>
      </c>
      <c r="L272" s="11">
        <v>25</v>
      </c>
      <c r="M272" s="11"/>
      <c r="N272" s="12">
        <v>0</v>
      </c>
      <c r="O272" s="12"/>
      <c r="P272" s="12">
        <v>0</v>
      </c>
      <c r="Q272" s="12"/>
      <c r="R272" s="12">
        <v>0</v>
      </c>
      <c r="S272" s="12"/>
      <c r="T272" s="34">
        <v>0</v>
      </c>
      <c r="U272" s="12"/>
      <c r="V272" s="1" t="str">
        <f t="shared" si="4"/>
        <v>No</v>
      </c>
    </row>
    <row r="273" spans="1:22">
      <c r="A273" s="10" t="s">
        <v>349</v>
      </c>
      <c r="B273" s="10" t="s">
        <v>350</v>
      </c>
      <c r="C273" s="111" t="s">
        <v>27</v>
      </c>
      <c r="D273" s="168">
        <v>6022</v>
      </c>
      <c r="E273" s="171">
        <v>60022</v>
      </c>
      <c r="F273" s="36" t="s">
        <v>125</v>
      </c>
      <c r="G273" s="36" t="s">
        <v>123</v>
      </c>
      <c r="H273" s="11">
        <v>594309</v>
      </c>
      <c r="I273" s="11">
        <v>78</v>
      </c>
      <c r="J273" s="10" t="s">
        <v>75</v>
      </c>
      <c r="K273" s="10" t="s">
        <v>9</v>
      </c>
      <c r="L273" s="11">
        <v>59</v>
      </c>
      <c r="M273" s="11"/>
      <c r="N273" s="12">
        <v>0</v>
      </c>
      <c r="O273" s="12"/>
      <c r="P273" s="12">
        <v>0</v>
      </c>
      <c r="Q273" s="12"/>
      <c r="R273" s="12">
        <v>0</v>
      </c>
      <c r="S273" s="12"/>
      <c r="T273" s="34">
        <v>0</v>
      </c>
      <c r="U273" s="12"/>
      <c r="V273" s="1" t="str">
        <f t="shared" si="4"/>
        <v>No</v>
      </c>
    </row>
    <row r="274" spans="1:22">
      <c r="A274" s="10" t="s">
        <v>1120</v>
      </c>
      <c r="B274" s="10" t="s">
        <v>628</v>
      </c>
      <c r="C274" s="111" t="s">
        <v>96</v>
      </c>
      <c r="D274" s="168">
        <v>7001</v>
      </c>
      <c r="E274" s="171">
        <v>70001</v>
      </c>
      <c r="F274" s="36" t="s">
        <v>122</v>
      </c>
      <c r="G274" s="36" t="s">
        <v>123</v>
      </c>
      <c r="H274" s="11">
        <v>258719</v>
      </c>
      <c r="I274" s="11">
        <v>78</v>
      </c>
      <c r="J274" s="10" t="s">
        <v>75</v>
      </c>
      <c r="K274" s="10" t="s">
        <v>9</v>
      </c>
      <c r="L274" s="11">
        <v>56</v>
      </c>
      <c r="M274" s="11"/>
      <c r="N274" s="12">
        <v>0</v>
      </c>
      <c r="O274" s="12"/>
      <c r="P274" s="12">
        <v>0</v>
      </c>
      <c r="Q274" s="12"/>
      <c r="R274" s="12">
        <v>0</v>
      </c>
      <c r="S274" s="12"/>
      <c r="T274" s="34">
        <v>0</v>
      </c>
      <c r="U274" s="12"/>
      <c r="V274" s="1" t="str">
        <f t="shared" si="4"/>
        <v>No</v>
      </c>
    </row>
    <row r="275" spans="1:22">
      <c r="A275" s="10" t="s">
        <v>437</v>
      </c>
      <c r="B275" s="10" t="s">
        <v>438</v>
      </c>
      <c r="C275" s="111" t="s">
        <v>14</v>
      </c>
      <c r="D275" s="168">
        <v>9162</v>
      </c>
      <c r="E275" s="171">
        <v>90162</v>
      </c>
      <c r="F275" s="36" t="s">
        <v>125</v>
      </c>
      <c r="G275" s="36" t="s">
        <v>123</v>
      </c>
      <c r="H275" s="11">
        <v>277634</v>
      </c>
      <c r="I275" s="11">
        <v>78</v>
      </c>
      <c r="J275" s="10" t="s">
        <v>75</v>
      </c>
      <c r="K275" s="10" t="s">
        <v>13</v>
      </c>
      <c r="L275" s="11">
        <v>52</v>
      </c>
      <c r="M275" s="11"/>
      <c r="N275" s="12">
        <v>0</v>
      </c>
      <c r="O275" s="12"/>
      <c r="P275" s="12">
        <v>0</v>
      </c>
      <c r="Q275" s="12"/>
      <c r="R275" s="12">
        <v>19.399999999999999</v>
      </c>
      <c r="S275" s="12"/>
      <c r="T275" s="34">
        <v>19.399999999999999</v>
      </c>
      <c r="U275" s="12"/>
      <c r="V275" s="1" t="str">
        <f t="shared" si="4"/>
        <v>No</v>
      </c>
    </row>
    <row r="276" spans="1:22">
      <c r="A276" s="10" t="s">
        <v>990</v>
      </c>
      <c r="B276" s="10" t="s">
        <v>370</v>
      </c>
      <c r="C276" s="111" t="s">
        <v>111</v>
      </c>
      <c r="D276" s="168">
        <v>1066</v>
      </c>
      <c r="E276" s="171">
        <v>10066</v>
      </c>
      <c r="F276" s="36" t="s">
        <v>125</v>
      </c>
      <c r="G276" s="36" t="s">
        <v>123</v>
      </c>
      <c r="H276" s="11">
        <v>108740</v>
      </c>
      <c r="I276" s="11">
        <v>78</v>
      </c>
      <c r="J276" s="10" t="s">
        <v>75</v>
      </c>
      <c r="K276" s="10" t="s">
        <v>9</v>
      </c>
      <c r="L276" s="11">
        <v>40</v>
      </c>
      <c r="M276" s="11"/>
      <c r="N276" s="12">
        <v>0</v>
      </c>
      <c r="O276" s="12"/>
      <c r="P276" s="12">
        <v>0</v>
      </c>
      <c r="Q276" s="12"/>
      <c r="R276" s="12">
        <v>0</v>
      </c>
      <c r="S276" s="12"/>
      <c r="T276" s="34">
        <v>0</v>
      </c>
      <c r="U276" s="12"/>
      <c r="V276" s="1" t="str">
        <f t="shared" si="4"/>
        <v>No</v>
      </c>
    </row>
    <row r="277" spans="1:22">
      <c r="A277" s="10" t="s">
        <v>990</v>
      </c>
      <c r="B277" s="10" t="s">
        <v>370</v>
      </c>
      <c r="C277" s="111" t="s">
        <v>111</v>
      </c>
      <c r="D277" s="168">
        <v>1066</v>
      </c>
      <c r="E277" s="171">
        <v>10066</v>
      </c>
      <c r="F277" s="36" t="s">
        <v>125</v>
      </c>
      <c r="G277" s="36" t="s">
        <v>123</v>
      </c>
      <c r="H277" s="11">
        <v>108740</v>
      </c>
      <c r="I277" s="11">
        <v>78</v>
      </c>
      <c r="J277" s="10" t="s">
        <v>77</v>
      </c>
      <c r="K277" s="10" t="s">
        <v>9</v>
      </c>
      <c r="L277" s="11">
        <v>14</v>
      </c>
      <c r="M277" s="11"/>
      <c r="N277" s="12">
        <v>0</v>
      </c>
      <c r="O277" s="12"/>
      <c r="P277" s="12">
        <v>0</v>
      </c>
      <c r="Q277" s="12"/>
      <c r="R277" s="12">
        <v>0</v>
      </c>
      <c r="S277" s="12"/>
      <c r="T277" s="34">
        <v>0</v>
      </c>
      <c r="U277" s="12"/>
      <c r="V277" s="1" t="str">
        <f t="shared" si="4"/>
        <v>No</v>
      </c>
    </row>
    <row r="278" spans="1:22">
      <c r="A278" s="10" t="s">
        <v>991</v>
      </c>
      <c r="B278" s="10" t="s">
        <v>388</v>
      </c>
      <c r="C278" s="111" t="s">
        <v>86</v>
      </c>
      <c r="D278" s="168">
        <v>9241</v>
      </c>
      <c r="E278" s="171">
        <v>90241</v>
      </c>
      <c r="F278" s="36" t="s">
        <v>122</v>
      </c>
      <c r="G278" s="36" t="s">
        <v>123</v>
      </c>
      <c r="H278" s="11">
        <v>55934</v>
      </c>
      <c r="I278" s="11">
        <v>78</v>
      </c>
      <c r="J278" s="10" t="s">
        <v>75</v>
      </c>
      <c r="K278" s="10" t="s">
        <v>13</v>
      </c>
      <c r="L278" s="11">
        <v>13</v>
      </c>
      <c r="M278" s="11"/>
      <c r="N278" s="12">
        <v>0</v>
      </c>
      <c r="O278" s="12"/>
      <c r="P278" s="12">
        <v>0</v>
      </c>
      <c r="Q278" s="12"/>
      <c r="R278" s="12">
        <v>0</v>
      </c>
      <c r="S278" s="12"/>
      <c r="T278" s="34">
        <v>0</v>
      </c>
      <c r="U278" s="12"/>
      <c r="V278" s="1" t="str">
        <f t="shared" si="4"/>
        <v>No</v>
      </c>
    </row>
    <row r="279" spans="1:22">
      <c r="A279" s="10" t="s">
        <v>287</v>
      </c>
      <c r="B279" s="10" t="s">
        <v>288</v>
      </c>
      <c r="C279" s="111" t="s">
        <v>45</v>
      </c>
      <c r="D279" s="168">
        <v>6114</v>
      </c>
      <c r="E279" s="171">
        <v>60114</v>
      </c>
      <c r="F279" s="36" t="s">
        <v>122</v>
      </c>
      <c r="G279" s="36" t="s">
        <v>123</v>
      </c>
      <c r="H279" s="11">
        <v>5121892</v>
      </c>
      <c r="I279" s="11">
        <v>78</v>
      </c>
      <c r="J279" s="10" t="s">
        <v>75</v>
      </c>
      <c r="K279" s="10" t="s">
        <v>9</v>
      </c>
      <c r="L279" s="11">
        <v>11</v>
      </c>
      <c r="M279" s="11"/>
      <c r="N279" s="12">
        <v>0</v>
      </c>
      <c r="O279" s="12"/>
      <c r="P279" s="12">
        <v>0</v>
      </c>
      <c r="Q279" s="12"/>
      <c r="R279" s="12">
        <v>0</v>
      </c>
      <c r="S279" s="12"/>
      <c r="T279" s="34">
        <v>0</v>
      </c>
      <c r="U279" s="12"/>
      <c r="V279" s="1" t="str">
        <f t="shared" si="4"/>
        <v>No</v>
      </c>
    </row>
    <row r="280" spans="1:22">
      <c r="A280" s="10" t="s">
        <v>991</v>
      </c>
      <c r="B280" s="10" t="s">
        <v>388</v>
      </c>
      <c r="C280" s="111" t="s">
        <v>86</v>
      </c>
      <c r="D280" s="168">
        <v>9241</v>
      </c>
      <c r="E280" s="171">
        <v>90241</v>
      </c>
      <c r="F280" s="36" t="s">
        <v>122</v>
      </c>
      <c r="G280" s="36" t="s">
        <v>123</v>
      </c>
      <c r="H280" s="11">
        <v>55934</v>
      </c>
      <c r="I280" s="11">
        <v>78</v>
      </c>
      <c r="J280" s="10" t="s">
        <v>77</v>
      </c>
      <c r="K280" s="10" t="s">
        <v>13</v>
      </c>
      <c r="L280" s="11">
        <v>7</v>
      </c>
      <c r="M280" s="11"/>
      <c r="N280" s="12">
        <v>0</v>
      </c>
      <c r="O280" s="12"/>
      <c r="P280" s="12">
        <v>0</v>
      </c>
      <c r="Q280" s="12"/>
      <c r="R280" s="12">
        <v>0</v>
      </c>
      <c r="S280" s="12"/>
      <c r="T280" s="34">
        <v>0</v>
      </c>
      <c r="U280" s="12"/>
      <c r="V280" s="1" t="str">
        <f t="shared" si="4"/>
        <v>No</v>
      </c>
    </row>
    <row r="281" spans="1:22">
      <c r="A281" s="10" t="s">
        <v>265</v>
      </c>
      <c r="B281" s="10" t="s">
        <v>266</v>
      </c>
      <c r="C281" s="111" t="s">
        <v>14</v>
      </c>
      <c r="D281" s="168">
        <v>9211</v>
      </c>
      <c r="E281" s="171">
        <v>90211</v>
      </c>
      <c r="F281" s="36" t="s">
        <v>214</v>
      </c>
      <c r="G281" s="36" t="s">
        <v>123</v>
      </c>
      <c r="H281" s="11">
        <v>12150996</v>
      </c>
      <c r="I281" s="11">
        <v>77</v>
      </c>
      <c r="J281" s="10" t="s">
        <v>75</v>
      </c>
      <c r="K281" s="10" t="s">
        <v>13</v>
      </c>
      <c r="L281" s="11">
        <v>77</v>
      </c>
      <c r="M281" s="11"/>
      <c r="N281" s="12">
        <v>0</v>
      </c>
      <c r="O281" s="12"/>
      <c r="P281" s="12">
        <v>0</v>
      </c>
      <c r="Q281" s="12"/>
      <c r="R281" s="12">
        <v>0</v>
      </c>
      <c r="S281" s="12"/>
      <c r="T281" s="34">
        <v>0</v>
      </c>
      <c r="U281" s="12"/>
      <c r="V281" s="1" t="str">
        <f t="shared" si="4"/>
        <v>No</v>
      </c>
    </row>
    <row r="282" spans="1:22">
      <c r="A282" s="10" t="s">
        <v>166</v>
      </c>
      <c r="B282" s="10" t="s">
        <v>167</v>
      </c>
      <c r="C282" s="111" t="s">
        <v>44</v>
      </c>
      <c r="D282" s="168">
        <v>4001</v>
      </c>
      <c r="E282" s="171">
        <v>40001</v>
      </c>
      <c r="F282" s="36" t="s">
        <v>122</v>
      </c>
      <c r="G282" s="36" t="s">
        <v>123</v>
      </c>
      <c r="H282" s="11">
        <v>381112</v>
      </c>
      <c r="I282" s="11">
        <v>77</v>
      </c>
      <c r="J282" s="10" t="s">
        <v>75</v>
      </c>
      <c r="K282" s="10" t="s">
        <v>9</v>
      </c>
      <c r="L282" s="11">
        <v>56</v>
      </c>
      <c r="M282" s="11"/>
      <c r="N282" s="12">
        <v>0</v>
      </c>
      <c r="O282" s="12"/>
      <c r="P282" s="12">
        <v>0</v>
      </c>
      <c r="Q282" s="12"/>
      <c r="R282" s="12">
        <v>0</v>
      </c>
      <c r="S282" s="12"/>
      <c r="T282" s="34">
        <v>0</v>
      </c>
      <c r="U282" s="12"/>
      <c r="V282" s="1" t="str">
        <f t="shared" si="4"/>
        <v>No</v>
      </c>
    </row>
    <row r="283" spans="1:22">
      <c r="A283" s="10" t="s">
        <v>422</v>
      </c>
      <c r="B283" s="10" t="s">
        <v>423</v>
      </c>
      <c r="C283" s="111" t="s">
        <v>41</v>
      </c>
      <c r="D283" s="168">
        <v>3025</v>
      </c>
      <c r="E283" s="171">
        <v>30025</v>
      </c>
      <c r="F283" s="36" t="s">
        <v>125</v>
      </c>
      <c r="G283" s="36" t="s">
        <v>123</v>
      </c>
      <c r="H283" s="11">
        <v>381502</v>
      </c>
      <c r="I283" s="11">
        <v>77</v>
      </c>
      <c r="J283" s="10" t="s">
        <v>75</v>
      </c>
      <c r="K283" s="10" t="s">
        <v>9</v>
      </c>
      <c r="L283" s="11">
        <v>26</v>
      </c>
      <c r="M283" s="11"/>
      <c r="N283" s="12">
        <v>0</v>
      </c>
      <c r="O283" s="12"/>
      <c r="P283" s="12">
        <v>0</v>
      </c>
      <c r="Q283" s="12"/>
      <c r="R283" s="12">
        <v>0</v>
      </c>
      <c r="S283" s="12"/>
      <c r="T283" s="34">
        <v>0</v>
      </c>
      <c r="U283" s="12"/>
      <c r="V283" s="1" t="str">
        <f t="shared" si="4"/>
        <v>No</v>
      </c>
    </row>
    <row r="284" spans="1:22">
      <c r="A284" s="10" t="s">
        <v>422</v>
      </c>
      <c r="B284" s="10" t="s">
        <v>423</v>
      </c>
      <c r="C284" s="111" t="s">
        <v>41</v>
      </c>
      <c r="D284" s="168">
        <v>3025</v>
      </c>
      <c r="E284" s="171">
        <v>30025</v>
      </c>
      <c r="F284" s="36" t="s">
        <v>125</v>
      </c>
      <c r="G284" s="36" t="s">
        <v>123</v>
      </c>
      <c r="H284" s="11">
        <v>381502</v>
      </c>
      <c r="I284" s="11">
        <v>77</v>
      </c>
      <c r="J284" s="10" t="s">
        <v>75</v>
      </c>
      <c r="K284" s="10" t="s">
        <v>13</v>
      </c>
      <c r="L284" s="11">
        <v>5</v>
      </c>
      <c r="M284" s="11"/>
      <c r="N284" s="12">
        <v>0</v>
      </c>
      <c r="O284" s="12"/>
      <c r="P284" s="12">
        <v>0</v>
      </c>
      <c r="Q284" s="12"/>
      <c r="R284" s="12">
        <v>0</v>
      </c>
      <c r="S284" s="12"/>
      <c r="T284" s="34">
        <v>0</v>
      </c>
      <c r="U284" s="12"/>
      <c r="V284" s="1" t="str">
        <f t="shared" si="4"/>
        <v>No</v>
      </c>
    </row>
    <row r="285" spans="1:22">
      <c r="A285" s="10" t="s">
        <v>1121</v>
      </c>
      <c r="B285" s="10" t="s">
        <v>504</v>
      </c>
      <c r="C285" s="111" t="s">
        <v>44</v>
      </c>
      <c r="D285" s="168">
        <v>4002</v>
      </c>
      <c r="E285" s="171">
        <v>40002</v>
      </c>
      <c r="F285" s="36" t="s">
        <v>122</v>
      </c>
      <c r="G285" s="36" t="s">
        <v>123</v>
      </c>
      <c r="H285" s="11">
        <v>558696</v>
      </c>
      <c r="I285" s="11">
        <v>76</v>
      </c>
      <c r="J285" s="10" t="s">
        <v>75</v>
      </c>
      <c r="K285" s="10" t="s">
        <v>9</v>
      </c>
      <c r="L285" s="11">
        <v>55</v>
      </c>
      <c r="M285" s="11"/>
      <c r="N285" s="12">
        <v>0</v>
      </c>
      <c r="O285" s="12"/>
      <c r="P285" s="12">
        <v>0</v>
      </c>
      <c r="Q285" s="12"/>
      <c r="R285" s="12">
        <v>0</v>
      </c>
      <c r="S285" s="12"/>
      <c r="T285" s="34">
        <v>0</v>
      </c>
      <c r="U285" s="12"/>
      <c r="V285" s="1" t="str">
        <f t="shared" si="4"/>
        <v>No</v>
      </c>
    </row>
    <row r="286" spans="1:22">
      <c r="A286" s="10" t="s">
        <v>101</v>
      </c>
      <c r="B286" s="10" t="s">
        <v>704</v>
      </c>
      <c r="C286" s="111" t="s">
        <v>35</v>
      </c>
      <c r="D286" s="168">
        <v>2149</v>
      </c>
      <c r="E286" s="171">
        <v>20149</v>
      </c>
      <c r="F286" s="36" t="s">
        <v>234</v>
      </c>
      <c r="G286" s="36" t="s">
        <v>123</v>
      </c>
      <c r="H286" s="11">
        <v>18351295</v>
      </c>
      <c r="I286" s="11">
        <v>75</v>
      </c>
      <c r="J286" s="10" t="s">
        <v>77</v>
      </c>
      <c r="K286" s="10" t="s">
        <v>9</v>
      </c>
      <c r="L286" s="11">
        <v>75</v>
      </c>
      <c r="M286" s="11"/>
      <c r="N286" s="12">
        <v>0.5</v>
      </c>
      <c r="O286" s="12"/>
      <c r="P286" s="12">
        <v>0</v>
      </c>
      <c r="Q286" s="12"/>
      <c r="R286" s="12">
        <v>2.9</v>
      </c>
      <c r="S286" s="12"/>
      <c r="T286" s="34">
        <v>3.4</v>
      </c>
      <c r="U286" s="12"/>
      <c r="V286" s="1" t="str">
        <f t="shared" si="4"/>
        <v>No</v>
      </c>
    </row>
    <row r="287" spans="1:22">
      <c r="A287" s="10" t="s">
        <v>1122</v>
      </c>
      <c r="B287" s="10" t="s">
        <v>356</v>
      </c>
      <c r="C287" s="111" t="s">
        <v>107</v>
      </c>
      <c r="D287" s="168">
        <v>6017</v>
      </c>
      <c r="E287" s="171">
        <v>60017</v>
      </c>
      <c r="F287" s="36" t="s">
        <v>122</v>
      </c>
      <c r="G287" s="36" t="s">
        <v>123</v>
      </c>
      <c r="H287" s="11">
        <v>861505</v>
      </c>
      <c r="I287" s="11">
        <v>75</v>
      </c>
      <c r="J287" s="10" t="s">
        <v>75</v>
      </c>
      <c r="K287" s="10" t="s">
        <v>9</v>
      </c>
      <c r="L287" s="11">
        <v>49</v>
      </c>
      <c r="M287" s="11"/>
      <c r="N287" s="12">
        <v>0</v>
      </c>
      <c r="O287" s="12"/>
      <c r="P287" s="12">
        <v>0</v>
      </c>
      <c r="Q287" s="12"/>
      <c r="R287" s="12">
        <v>0</v>
      </c>
      <c r="S287" s="12"/>
      <c r="T287" s="34">
        <v>0</v>
      </c>
      <c r="U287" s="12"/>
      <c r="V287" s="1" t="str">
        <f t="shared" si="4"/>
        <v>No</v>
      </c>
    </row>
    <row r="288" spans="1:22">
      <c r="A288" s="10" t="s">
        <v>330</v>
      </c>
      <c r="B288" s="10" t="s">
        <v>331</v>
      </c>
      <c r="C288" s="111" t="s">
        <v>45</v>
      </c>
      <c r="D288" s="168">
        <v>6059</v>
      </c>
      <c r="E288" s="171">
        <v>60059</v>
      </c>
      <c r="F288" s="36" t="s">
        <v>125</v>
      </c>
      <c r="G288" s="36" t="s">
        <v>123</v>
      </c>
      <c r="H288" s="11">
        <v>171345</v>
      </c>
      <c r="I288" s="11">
        <v>75</v>
      </c>
      <c r="J288" s="10" t="s">
        <v>75</v>
      </c>
      <c r="K288" s="10" t="s">
        <v>9</v>
      </c>
      <c r="L288" s="11">
        <v>27</v>
      </c>
      <c r="M288" s="11"/>
      <c r="N288" s="12">
        <v>0</v>
      </c>
      <c r="O288" s="12"/>
      <c r="P288" s="12">
        <v>0</v>
      </c>
      <c r="Q288" s="12"/>
      <c r="R288" s="12">
        <v>0</v>
      </c>
      <c r="S288" s="12"/>
      <c r="T288" s="34">
        <v>0</v>
      </c>
      <c r="U288" s="12"/>
      <c r="V288" s="1" t="str">
        <f t="shared" si="4"/>
        <v>No</v>
      </c>
    </row>
    <row r="289" spans="1:22">
      <c r="A289" s="10" t="s">
        <v>621</v>
      </c>
      <c r="B289" s="10" t="s">
        <v>622</v>
      </c>
      <c r="C289" s="111" t="s">
        <v>28</v>
      </c>
      <c r="D289" s="168">
        <v>1006</v>
      </c>
      <c r="E289" s="171">
        <v>10006</v>
      </c>
      <c r="F289" s="36" t="s">
        <v>125</v>
      </c>
      <c r="G289" s="36" t="s">
        <v>123</v>
      </c>
      <c r="H289" s="11">
        <v>149443</v>
      </c>
      <c r="I289" s="11">
        <v>74</v>
      </c>
      <c r="J289" s="10" t="s">
        <v>75</v>
      </c>
      <c r="K289" s="10" t="s">
        <v>13</v>
      </c>
      <c r="L289" s="11">
        <v>52</v>
      </c>
      <c r="M289" s="11"/>
      <c r="N289" s="12">
        <v>0</v>
      </c>
      <c r="O289" s="12"/>
      <c r="P289" s="12">
        <v>0</v>
      </c>
      <c r="Q289" s="12"/>
      <c r="R289" s="12">
        <v>0</v>
      </c>
      <c r="S289" s="12"/>
      <c r="T289" s="34">
        <v>0</v>
      </c>
      <c r="U289" s="12"/>
      <c r="V289" s="1" t="str">
        <f t="shared" si="4"/>
        <v>No</v>
      </c>
    </row>
    <row r="290" spans="1:22">
      <c r="A290" s="10" t="s">
        <v>300</v>
      </c>
      <c r="B290" s="10" t="s">
        <v>301</v>
      </c>
      <c r="C290" s="111" t="s">
        <v>14</v>
      </c>
      <c r="D290" s="168">
        <v>9121</v>
      </c>
      <c r="E290" s="171">
        <v>90121</v>
      </c>
      <c r="F290" s="36" t="s">
        <v>125</v>
      </c>
      <c r="G290" s="36" t="s">
        <v>123</v>
      </c>
      <c r="H290" s="11">
        <v>341219</v>
      </c>
      <c r="I290" s="11">
        <v>74</v>
      </c>
      <c r="J290" s="10" t="s">
        <v>75</v>
      </c>
      <c r="K290" s="10" t="s">
        <v>13</v>
      </c>
      <c r="L290" s="11">
        <v>36</v>
      </c>
      <c r="M290" s="11"/>
      <c r="N290" s="12">
        <v>0</v>
      </c>
      <c r="O290" s="12"/>
      <c r="P290" s="12">
        <v>0</v>
      </c>
      <c r="Q290" s="12"/>
      <c r="R290" s="12">
        <v>0</v>
      </c>
      <c r="S290" s="12"/>
      <c r="T290" s="34">
        <v>0</v>
      </c>
      <c r="U290" s="12"/>
      <c r="V290" s="1" t="str">
        <f t="shared" si="4"/>
        <v>No</v>
      </c>
    </row>
    <row r="291" spans="1:22">
      <c r="A291" s="10" t="s">
        <v>1123</v>
      </c>
      <c r="B291" s="10" t="s">
        <v>709</v>
      </c>
      <c r="C291" s="111" t="s">
        <v>24</v>
      </c>
      <c r="D291" s="168">
        <v>4138</v>
      </c>
      <c r="E291" s="171">
        <v>40138</v>
      </c>
      <c r="F291" s="36" t="s">
        <v>122</v>
      </c>
      <c r="G291" s="36" t="s">
        <v>123</v>
      </c>
      <c r="H291" s="11">
        <v>4515419</v>
      </c>
      <c r="I291" s="11">
        <v>74</v>
      </c>
      <c r="J291" s="10" t="s">
        <v>77</v>
      </c>
      <c r="K291" s="10" t="s">
        <v>13</v>
      </c>
      <c r="L291" s="11">
        <v>33</v>
      </c>
      <c r="M291" s="11"/>
      <c r="N291" s="12">
        <v>0</v>
      </c>
      <c r="O291" s="12"/>
      <c r="P291" s="12">
        <v>59.2</v>
      </c>
      <c r="Q291" s="12"/>
      <c r="R291" s="12">
        <v>0</v>
      </c>
      <c r="S291" s="12"/>
      <c r="T291" s="34">
        <v>59.2</v>
      </c>
      <c r="U291" s="12"/>
      <c r="V291" s="1" t="str">
        <f t="shared" si="4"/>
        <v>No</v>
      </c>
    </row>
    <row r="292" spans="1:22">
      <c r="A292" s="10" t="s">
        <v>1123</v>
      </c>
      <c r="B292" s="10" t="s">
        <v>709</v>
      </c>
      <c r="C292" s="111" t="s">
        <v>24</v>
      </c>
      <c r="D292" s="168">
        <v>4138</v>
      </c>
      <c r="E292" s="171">
        <v>40138</v>
      </c>
      <c r="F292" s="36" t="s">
        <v>122</v>
      </c>
      <c r="G292" s="36" t="s">
        <v>123</v>
      </c>
      <c r="H292" s="11">
        <v>4515419</v>
      </c>
      <c r="I292" s="11">
        <v>74</v>
      </c>
      <c r="J292" s="10" t="s">
        <v>75</v>
      </c>
      <c r="K292" s="10" t="s">
        <v>13</v>
      </c>
      <c r="L292" s="11">
        <v>28</v>
      </c>
      <c r="M292" s="11"/>
      <c r="N292" s="12">
        <v>0</v>
      </c>
      <c r="O292" s="12"/>
      <c r="P292" s="12">
        <v>0</v>
      </c>
      <c r="Q292" s="12"/>
      <c r="R292" s="12">
        <v>0</v>
      </c>
      <c r="S292" s="12"/>
      <c r="T292" s="34">
        <v>0</v>
      </c>
      <c r="U292" s="12"/>
      <c r="V292" s="1" t="str">
        <f t="shared" si="4"/>
        <v>No</v>
      </c>
    </row>
    <row r="293" spans="1:22">
      <c r="A293" s="10" t="s">
        <v>300</v>
      </c>
      <c r="B293" s="10" t="s">
        <v>301</v>
      </c>
      <c r="C293" s="111" t="s">
        <v>14</v>
      </c>
      <c r="D293" s="168">
        <v>9121</v>
      </c>
      <c r="E293" s="171">
        <v>90121</v>
      </c>
      <c r="F293" s="36" t="s">
        <v>125</v>
      </c>
      <c r="G293" s="36" t="s">
        <v>123</v>
      </c>
      <c r="H293" s="11">
        <v>341219</v>
      </c>
      <c r="I293" s="11">
        <v>74</v>
      </c>
      <c r="J293" s="10" t="s">
        <v>77</v>
      </c>
      <c r="K293" s="10" t="s">
        <v>13</v>
      </c>
      <c r="L293" s="11">
        <v>25</v>
      </c>
      <c r="M293" s="11"/>
      <c r="N293" s="12">
        <v>0</v>
      </c>
      <c r="O293" s="12"/>
      <c r="P293" s="12">
        <v>0</v>
      </c>
      <c r="Q293" s="12"/>
      <c r="R293" s="12">
        <v>92.5</v>
      </c>
      <c r="S293" s="12"/>
      <c r="T293" s="34">
        <v>92.5</v>
      </c>
      <c r="U293" s="12"/>
      <c r="V293" s="1" t="str">
        <f t="shared" si="4"/>
        <v>No</v>
      </c>
    </row>
    <row r="294" spans="1:22">
      <c r="A294" s="10" t="s">
        <v>1124</v>
      </c>
      <c r="B294" s="10" t="s">
        <v>378</v>
      </c>
      <c r="C294" s="111" t="s">
        <v>49</v>
      </c>
      <c r="D294" s="168">
        <v>5001</v>
      </c>
      <c r="E294" s="171">
        <v>50001</v>
      </c>
      <c r="F294" s="36" t="s">
        <v>122</v>
      </c>
      <c r="G294" s="36" t="s">
        <v>123</v>
      </c>
      <c r="H294" s="11">
        <v>216154</v>
      </c>
      <c r="I294" s="11">
        <v>74</v>
      </c>
      <c r="J294" s="10" t="s">
        <v>75</v>
      </c>
      <c r="K294" s="10" t="s">
        <v>9</v>
      </c>
      <c r="L294" s="11">
        <v>21</v>
      </c>
      <c r="M294" s="11"/>
      <c r="N294" s="12">
        <v>0</v>
      </c>
      <c r="O294" s="12"/>
      <c r="P294" s="12">
        <v>0</v>
      </c>
      <c r="Q294" s="12"/>
      <c r="R294" s="12">
        <v>0</v>
      </c>
      <c r="S294" s="12"/>
      <c r="T294" s="34">
        <v>0</v>
      </c>
      <c r="U294" s="12"/>
      <c r="V294" s="1" t="str">
        <f t="shared" si="4"/>
        <v>No</v>
      </c>
    </row>
    <row r="295" spans="1:22">
      <c r="A295" s="10" t="s">
        <v>1124</v>
      </c>
      <c r="B295" s="10" t="s">
        <v>378</v>
      </c>
      <c r="C295" s="111" t="s">
        <v>49</v>
      </c>
      <c r="D295" s="168">
        <v>5001</v>
      </c>
      <c r="E295" s="171">
        <v>50001</v>
      </c>
      <c r="F295" s="36" t="s">
        <v>122</v>
      </c>
      <c r="G295" s="36" t="s">
        <v>123</v>
      </c>
      <c r="H295" s="11">
        <v>216154</v>
      </c>
      <c r="I295" s="11">
        <v>74</v>
      </c>
      <c r="J295" s="10" t="s">
        <v>75</v>
      </c>
      <c r="K295" s="10" t="s">
        <v>13</v>
      </c>
      <c r="L295" s="11">
        <v>10</v>
      </c>
      <c r="M295" s="11"/>
      <c r="N295" s="12">
        <v>0</v>
      </c>
      <c r="O295" s="12"/>
      <c r="P295" s="12">
        <v>0</v>
      </c>
      <c r="Q295" s="12"/>
      <c r="R295" s="12">
        <v>0</v>
      </c>
      <c r="S295" s="12"/>
      <c r="T295" s="34">
        <v>0</v>
      </c>
      <c r="U295" s="12"/>
      <c r="V295" s="1" t="str">
        <f t="shared" si="4"/>
        <v>No</v>
      </c>
    </row>
    <row r="296" spans="1:22">
      <c r="A296" s="10" t="s">
        <v>1060</v>
      </c>
      <c r="B296" s="10" t="s">
        <v>212</v>
      </c>
      <c r="C296" s="111" t="s">
        <v>8</v>
      </c>
      <c r="D296" s="168">
        <v>6033</v>
      </c>
      <c r="E296" s="171">
        <v>60033</v>
      </c>
      <c r="F296" s="36" t="s">
        <v>125</v>
      </c>
      <c r="G296" s="36" t="s">
        <v>123</v>
      </c>
      <c r="H296" s="11">
        <v>431388</v>
      </c>
      <c r="I296" s="11">
        <v>73</v>
      </c>
      <c r="J296" s="10" t="s">
        <v>75</v>
      </c>
      <c r="K296" s="10" t="s">
        <v>9</v>
      </c>
      <c r="L296" s="11">
        <v>49</v>
      </c>
      <c r="M296" s="11"/>
      <c r="N296" s="12">
        <v>0</v>
      </c>
      <c r="O296" s="12"/>
      <c r="P296" s="12">
        <v>0</v>
      </c>
      <c r="Q296" s="12"/>
      <c r="R296" s="12">
        <v>0</v>
      </c>
      <c r="S296" s="12"/>
      <c r="T296" s="34">
        <v>0</v>
      </c>
      <c r="U296" s="12"/>
      <c r="V296" s="1" t="str">
        <f t="shared" si="4"/>
        <v>No</v>
      </c>
    </row>
    <row r="297" spans="1:22">
      <c r="A297" s="10" t="s">
        <v>181</v>
      </c>
      <c r="B297" s="10" t="s">
        <v>182</v>
      </c>
      <c r="C297" s="111" t="s">
        <v>36</v>
      </c>
      <c r="D297" s="168">
        <v>6111</v>
      </c>
      <c r="E297" s="171">
        <v>60111</v>
      </c>
      <c r="F297" s="36" t="s">
        <v>125</v>
      </c>
      <c r="G297" s="36" t="s">
        <v>123</v>
      </c>
      <c r="H297" s="11">
        <v>741318</v>
      </c>
      <c r="I297" s="11">
        <v>73</v>
      </c>
      <c r="J297" s="10" t="s">
        <v>77</v>
      </c>
      <c r="K297" s="10" t="s">
        <v>13</v>
      </c>
      <c r="L297" s="11">
        <v>6</v>
      </c>
      <c r="M297" s="11"/>
      <c r="N297" s="12">
        <v>0</v>
      </c>
      <c r="O297" s="12"/>
      <c r="P297" s="12">
        <v>0</v>
      </c>
      <c r="Q297" s="12"/>
      <c r="R297" s="12">
        <v>0</v>
      </c>
      <c r="S297" s="12"/>
      <c r="T297" s="34">
        <v>0</v>
      </c>
      <c r="U297" s="12"/>
      <c r="V297" s="1" t="str">
        <f t="shared" si="4"/>
        <v>No</v>
      </c>
    </row>
    <row r="298" spans="1:22">
      <c r="A298" s="10" t="s">
        <v>181</v>
      </c>
      <c r="B298" s="10" t="s">
        <v>182</v>
      </c>
      <c r="C298" s="111" t="s">
        <v>36</v>
      </c>
      <c r="D298" s="168">
        <v>6111</v>
      </c>
      <c r="E298" s="171">
        <v>60111</v>
      </c>
      <c r="F298" s="36" t="s">
        <v>125</v>
      </c>
      <c r="G298" s="36" t="s">
        <v>123</v>
      </c>
      <c r="H298" s="11">
        <v>741318</v>
      </c>
      <c r="I298" s="11">
        <v>73</v>
      </c>
      <c r="J298" s="10" t="s">
        <v>75</v>
      </c>
      <c r="K298" s="10" t="s">
        <v>9</v>
      </c>
      <c r="L298" s="11">
        <v>2</v>
      </c>
      <c r="M298" s="11"/>
      <c r="N298" s="12">
        <v>0</v>
      </c>
      <c r="O298" s="12"/>
      <c r="P298" s="12">
        <v>0</v>
      </c>
      <c r="Q298" s="12"/>
      <c r="R298" s="12">
        <v>0</v>
      </c>
      <c r="S298" s="12"/>
      <c r="T298" s="34">
        <v>0</v>
      </c>
      <c r="U298" s="12"/>
      <c r="V298" s="1" t="str">
        <f t="shared" si="4"/>
        <v>No</v>
      </c>
    </row>
    <row r="299" spans="1:22">
      <c r="A299" s="10" t="s">
        <v>181</v>
      </c>
      <c r="B299" s="10" t="s">
        <v>182</v>
      </c>
      <c r="C299" s="111" t="s">
        <v>36</v>
      </c>
      <c r="D299" s="168">
        <v>6111</v>
      </c>
      <c r="E299" s="171">
        <v>60111</v>
      </c>
      <c r="F299" s="36" t="s">
        <v>125</v>
      </c>
      <c r="G299" s="36" t="s">
        <v>123</v>
      </c>
      <c r="H299" s="11">
        <v>741318</v>
      </c>
      <c r="I299" s="11">
        <v>73</v>
      </c>
      <c r="J299" s="10" t="s">
        <v>77</v>
      </c>
      <c r="K299" s="10" t="s">
        <v>9</v>
      </c>
      <c r="L299" s="11">
        <v>2</v>
      </c>
      <c r="M299" s="11"/>
      <c r="N299" s="12">
        <v>0</v>
      </c>
      <c r="O299" s="12"/>
      <c r="P299" s="12">
        <v>0</v>
      </c>
      <c r="Q299" s="12"/>
      <c r="R299" s="12">
        <v>0</v>
      </c>
      <c r="S299" s="12"/>
      <c r="T299" s="34">
        <v>0</v>
      </c>
      <c r="U299" s="12"/>
      <c r="V299" s="1" t="str">
        <f t="shared" si="4"/>
        <v>No</v>
      </c>
    </row>
    <row r="300" spans="1:22">
      <c r="A300" s="10" t="s">
        <v>619</v>
      </c>
      <c r="B300" s="10" t="s">
        <v>620</v>
      </c>
      <c r="C300" s="111" t="s">
        <v>14</v>
      </c>
      <c r="D300" s="168">
        <v>9035</v>
      </c>
      <c r="E300" s="171">
        <v>90035</v>
      </c>
      <c r="F300" s="36" t="s">
        <v>125</v>
      </c>
      <c r="G300" s="36" t="s">
        <v>123</v>
      </c>
      <c r="H300" s="11">
        <v>367260</v>
      </c>
      <c r="I300" s="11">
        <v>72</v>
      </c>
      <c r="J300" s="10" t="s">
        <v>75</v>
      </c>
      <c r="K300" s="10" t="s">
        <v>9</v>
      </c>
      <c r="L300" s="11">
        <v>47</v>
      </c>
      <c r="M300" s="11"/>
      <c r="N300" s="12">
        <v>0</v>
      </c>
      <c r="O300" s="12"/>
      <c r="P300" s="12">
        <v>0</v>
      </c>
      <c r="Q300" s="12"/>
      <c r="R300" s="12">
        <v>0</v>
      </c>
      <c r="S300" s="12"/>
      <c r="T300" s="34">
        <v>0</v>
      </c>
      <c r="U300" s="12"/>
      <c r="V300" s="1" t="str">
        <f t="shared" si="4"/>
        <v>No</v>
      </c>
    </row>
    <row r="301" spans="1:22">
      <c r="A301" s="10" t="s">
        <v>520</v>
      </c>
      <c r="B301" s="10" t="s">
        <v>521</v>
      </c>
      <c r="C301" s="111" t="s">
        <v>41</v>
      </c>
      <c r="D301" s="168">
        <v>3015</v>
      </c>
      <c r="E301" s="171">
        <v>30015</v>
      </c>
      <c r="F301" s="36" t="s">
        <v>125</v>
      </c>
      <c r="G301" s="36" t="s">
        <v>123</v>
      </c>
      <c r="H301" s="11">
        <v>381502</v>
      </c>
      <c r="I301" s="11">
        <v>72</v>
      </c>
      <c r="J301" s="10" t="s">
        <v>75</v>
      </c>
      <c r="K301" s="10" t="s">
        <v>9</v>
      </c>
      <c r="L301" s="11">
        <v>32</v>
      </c>
      <c r="M301" s="11"/>
      <c r="N301" s="12">
        <v>0</v>
      </c>
      <c r="O301" s="12"/>
      <c r="P301" s="12">
        <v>0</v>
      </c>
      <c r="Q301" s="12"/>
      <c r="R301" s="12">
        <v>0</v>
      </c>
      <c r="S301" s="12"/>
      <c r="T301" s="34">
        <v>0</v>
      </c>
      <c r="U301" s="12"/>
      <c r="V301" s="1" t="str">
        <f t="shared" si="4"/>
        <v>No</v>
      </c>
    </row>
    <row r="302" spans="1:22">
      <c r="A302" s="10" t="s">
        <v>1125</v>
      </c>
      <c r="B302" s="10" t="s">
        <v>659</v>
      </c>
      <c r="C302" s="111" t="s">
        <v>38</v>
      </c>
      <c r="D302" s="168">
        <v>2084</v>
      </c>
      <c r="E302" s="171">
        <v>20084</v>
      </c>
      <c r="F302" s="36" t="s">
        <v>122</v>
      </c>
      <c r="G302" s="36" t="s">
        <v>123</v>
      </c>
      <c r="H302" s="11">
        <v>18351295</v>
      </c>
      <c r="I302" s="11">
        <v>71</v>
      </c>
      <c r="J302" s="10" t="s">
        <v>75</v>
      </c>
      <c r="K302" s="10" t="s">
        <v>13</v>
      </c>
      <c r="L302" s="11">
        <v>52</v>
      </c>
      <c r="M302" s="11"/>
      <c r="N302" s="12">
        <v>0</v>
      </c>
      <c r="O302" s="12"/>
      <c r="P302" s="12">
        <v>0</v>
      </c>
      <c r="Q302" s="12"/>
      <c r="R302" s="12">
        <v>0</v>
      </c>
      <c r="S302" s="12"/>
      <c r="T302" s="34">
        <v>0</v>
      </c>
      <c r="U302" s="12"/>
      <c r="V302" s="1" t="str">
        <f t="shared" si="4"/>
        <v>No</v>
      </c>
    </row>
    <row r="303" spans="1:22">
      <c r="A303" s="10" t="s">
        <v>1126</v>
      </c>
      <c r="B303" s="10" t="s">
        <v>272</v>
      </c>
      <c r="C303" s="111" t="s">
        <v>35</v>
      </c>
      <c r="D303" s="168">
        <v>2190</v>
      </c>
      <c r="E303" s="171">
        <v>20190</v>
      </c>
      <c r="F303" s="36" t="s">
        <v>234</v>
      </c>
      <c r="G303" s="36" t="s">
        <v>123</v>
      </c>
      <c r="H303" s="11">
        <v>18351295</v>
      </c>
      <c r="I303" s="11">
        <v>70</v>
      </c>
      <c r="J303" s="10" t="s">
        <v>75</v>
      </c>
      <c r="K303" s="10" t="s">
        <v>9</v>
      </c>
      <c r="L303" s="11">
        <v>58</v>
      </c>
      <c r="M303" s="11"/>
      <c r="N303" s="12">
        <v>0</v>
      </c>
      <c r="O303" s="12"/>
      <c r="P303" s="12">
        <v>0</v>
      </c>
      <c r="Q303" s="12"/>
      <c r="R303" s="12">
        <v>0</v>
      </c>
      <c r="S303" s="12"/>
      <c r="T303" s="34">
        <v>0</v>
      </c>
      <c r="U303" s="12"/>
      <c r="V303" s="1" t="str">
        <f t="shared" si="4"/>
        <v>No</v>
      </c>
    </row>
    <row r="304" spans="1:22">
      <c r="A304" s="10" t="s">
        <v>82</v>
      </c>
      <c r="B304" s="10" t="s">
        <v>332</v>
      </c>
      <c r="C304" s="111" t="s">
        <v>20</v>
      </c>
      <c r="D304" s="168">
        <v>1128</v>
      </c>
      <c r="E304" s="171">
        <v>10128</v>
      </c>
      <c r="F304" s="36" t="s">
        <v>130</v>
      </c>
      <c r="G304" s="36" t="s">
        <v>123</v>
      </c>
      <c r="H304" s="11">
        <v>194535</v>
      </c>
      <c r="I304" s="11">
        <v>70</v>
      </c>
      <c r="J304" s="10" t="s">
        <v>75</v>
      </c>
      <c r="K304" s="10" t="s">
        <v>13</v>
      </c>
      <c r="L304" s="11">
        <v>36</v>
      </c>
      <c r="M304" s="11"/>
      <c r="N304" s="12">
        <v>0</v>
      </c>
      <c r="O304" s="12"/>
      <c r="P304" s="12">
        <v>0</v>
      </c>
      <c r="Q304" s="12"/>
      <c r="R304" s="12">
        <v>0</v>
      </c>
      <c r="S304" s="12"/>
      <c r="T304" s="34">
        <v>0</v>
      </c>
      <c r="U304" s="12"/>
      <c r="V304" s="1" t="str">
        <f t="shared" si="4"/>
        <v>No</v>
      </c>
    </row>
    <row r="305" spans="1:22">
      <c r="A305" s="10" t="s">
        <v>943</v>
      </c>
      <c r="B305" s="10" t="s">
        <v>499</v>
      </c>
      <c r="C305" s="111" t="s">
        <v>31</v>
      </c>
      <c r="D305" s="168">
        <v>5035</v>
      </c>
      <c r="E305" s="171">
        <v>50035</v>
      </c>
      <c r="F305" s="36" t="s">
        <v>125</v>
      </c>
      <c r="G305" s="36" t="s">
        <v>123</v>
      </c>
      <c r="H305" s="11">
        <v>209703</v>
      </c>
      <c r="I305" s="11">
        <v>70</v>
      </c>
      <c r="J305" s="10" t="s">
        <v>75</v>
      </c>
      <c r="K305" s="10" t="s">
        <v>9</v>
      </c>
      <c r="L305" s="11">
        <v>29</v>
      </c>
      <c r="M305" s="11"/>
      <c r="N305" s="12">
        <v>0</v>
      </c>
      <c r="O305" s="12"/>
      <c r="P305" s="12">
        <v>0</v>
      </c>
      <c r="Q305" s="12"/>
      <c r="R305" s="12">
        <v>0</v>
      </c>
      <c r="S305" s="12"/>
      <c r="T305" s="34">
        <v>0</v>
      </c>
      <c r="U305" s="12"/>
      <c r="V305" s="1" t="str">
        <f t="shared" si="4"/>
        <v>No</v>
      </c>
    </row>
    <row r="306" spans="1:22">
      <c r="A306" s="10" t="s">
        <v>1127</v>
      </c>
      <c r="B306" s="10" t="s">
        <v>152</v>
      </c>
      <c r="C306" s="111" t="s">
        <v>41</v>
      </c>
      <c r="D306" s="168">
        <v>3111</v>
      </c>
      <c r="E306" s="171">
        <v>30111</v>
      </c>
      <c r="F306" s="36" t="s">
        <v>125</v>
      </c>
      <c r="G306" s="36" t="s">
        <v>123</v>
      </c>
      <c r="H306" s="11">
        <v>1733853</v>
      </c>
      <c r="I306" s="11">
        <v>70</v>
      </c>
      <c r="J306" s="10" t="s">
        <v>75</v>
      </c>
      <c r="K306" s="10" t="s">
        <v>13</v>
      </c>
      <c r="L306" s="11">
        <v>8</v>
      </c>
      <c r="M306" s="11"/>
      <c r="N306" s="12">
        <v>0</v>
      </c>
      <c r="O306" s="12"/>
      <c r="P306" s="12">
        <v>0</v>
      </c>
      <c r="Q306" s="12"/>
      <c r="R306" s="12">
        <v>0</v>
      </c>
      <c r="S306" s="12"/>
      <c r="T306" s="34">
        <v>0</v>
      </c>
      <c r="U306" s="12"/>
      <c r="V306" s="1" t="str">
        <f t="shared" si="4"/>
        <v>No</v>
      </c>
    </row>
    <row r="307" spans="1:22">
      <c r="A307" s="10" t="s">
        <v>944</v>
      </c>
      <c r="B307" s="10" t="s">
        <v>172</v>
      </c>
      <c r="C307" s="111" t="s">
        <v>40</v>
      </c>
      <c r="D307" s="168" t="s">
        <v>945</v>
      </c>
      <c r="E307" s="171">
        <v>376</v>
      </c>
      <c r="F307" s="36" t="s">
        <v>214</v>
      </c>
      <c r="G307" s="36" t="s">
        <v>123</v>
      </c>
      <c r="H307" s="11">
        <v>1849898</v>
      </c>
      <c r="I307" s="11">
        <v>70</v>
      </c>
      <c r="J307" s="10" t="s">
        <v>75</v>
      </c>
      <c r="K307" s="10" t="s">
        <v>9</v>
      </c>
      <c r="L307" s="11">
        <v>7</v>
      </c>
      <c r="M307" s="11"/>
      <c r="N307" s="12">
        <v>0</v>
      </c>
      <c r="O307" s="12"/>
      <c r="P307" s="12">
        <v>0</v>
      </c>
      <c r="Q307" s="12"/>
      <c r="R307" s="12">
        <v>0</v>
      </c>
      <c r="S307" s="12"/>
      <c r="T307" s="34">
        <v>0</v>
      </c>
      <c r="U307" s="12"/>
      <c r="V307" s="1" t="str">
        <f t="shared" si="4"/>
        <v>No</v>
      </c>
    </row>
    <row r="308" spans="1:22">
      <c r="A308" s="10" t="s">
        <v>1128</v>
      </c>
      <c r="B308" s="10" t="s">
        <v>296</v>
      </c>
      <c r="C308" s="111" t="s">
        <v>35</v>
      </c>
      <c r="D308" s="168">
        <v>2192</v>
      </c>
      <c r="E308" s="171">
        <v>20192</v>
      </c>
      <c r="F308" s="36" t="s">
        <v>122</v>
      </c>
      <c r="G308" s="36" t="s">
        <v>123</v>
      </c>
      <c r="H308" s="11">
        <v>18351295</v>
      </c>
      <c r="I308" s="11">
        <v>70</v>
      </c>
      <c r="J308" s="10" t="s">
        <v>75</v>
      </c>
      <c r="K308" s="10" t="s">
        <v>9</v>
      </c>
      <c r="L308" s="11">
        <v>5</v>
      </c>
      <c r="M308" s="11"/>
      <c r="N308" s="12">
        <v>0</v>
      </c>
      <c r="O308" s="12"/>
      <c r="P308" s="12">
        <v>0</v>
      </c>
      <c r="Q308" s="12"/>
      <c r="R308" s="12">
        <v>0</v>
      </c>
      <c r="S308" s="12"/>
      <c r="T308" s="34">
        <v>0</v>
      </c>
      <c r="U308" s="12"/>
      <c r="V308" s="1" t="str">
        <f t="shared" si="4"/>
        <v>No</v>
      </c>
    </row>
    <row r="309" spans="1:22">
      <c r="A309" s="10" t="s">
        <v>528</v>
      </c>
      <c r="B309" s="10" t="s">
        <v>529</v>
      </c>
      <c r="C309" s="111" t="s">
        <v>28</v>
      </c>
      <c r="D309" s="168">
        <v>1013</v>
      </c>
      <c r="E309" s="171">
        <v>10013</v>
      </c>
      <c r="F309" s="36" t="s">
        <v>125</v>
      </c>
      <c r="G309" s="36" t="s">
        <v>123</v>
      </c>
      <c r="H309" s="11">
        <v>4181019</v>
      </c>
      <c r="I309" s="11">
        <v>69</v>
      </c>
      <c r="J309" s="10" t="s">
        <v>75</v>
      </c>
      <c r="K309" s="10" t="s">
        <v>13</v>
      </c>
      <c r="L309" s="11">
        <v>40</v>
      </c>
      <c r="M309" s="11"/>
      <c r="N309" s="12">
        <v>0</v>
      </c>
      <c r="O309" s="12"/>
      <c r="P309" s="12">
        <v>0</v>
      </c>
      <c r="Q309" s="12"/>
      <c r="R309" s="12">
        <v>0</v>
      </c>
      <c r="S309" s="12"/>
      <c r="T309" s="34">
        <v>0</v>
      </c>
      <c r="U309" s="12"/>
      <c r="V309" s="1" t="str">
        <f t="shared" si="4"/>
        <v>No</v>
      </c>
    </row>
    <row r="310" spans="1:22">
      <c r="A310" s="10" t="s">
        <v>528</v>
      </c>
      <c r="B310" s="10" t="s">
        <v>529</v>
      </c>
      <c r="C310" s="111" t="s">
        <v>28</v>
      </c>
      <c r="D310" s="168">
        <v>1013</v>
      </c>
      <c r="E310" s="171">
        <v>10013</v>
      </c>
      <c r="F310" s="36" t="s">
        <v>125</v>
      </c>
      <c r="G310" s="36" t="s">
        <v>123</v>
      </c>
      <c r="H310" s="11">
        <v>4181019</v>
      </c>
      <c r="I310" s="11">
        <v>69</v>
      </c>
      <c r="J310" s="10" t="s">
        <v>77</v>
      </c>
      <c r="K310" s="10" t="s">
        <v>13</v>
      </c>
      <c r="L310" s="11">
        <v>6</v>
      </c>
      <c r="M310" s="11"/>
      <c r="N310" s="12">
        <v>0</v>
      </c>
      <c r="O310" s="12"/>
      <c r="P310" s="12">
        <v>0</v>
      </c>
      <c r="Q310" s="12"/>
      <c r="R310" s="12">
        <v>0</v>
      </c>
      <c r="S310" s="12"/>
      <c r="T310" s="34">
        <v>0</v>
      </c>
      <c r="U310" s="12"/>
      <c r="V310" s="1" t="str">
        <f t="shared" si="4"/>
        <v>No</v>
      </c>
    </row>
    <row r="311" spans="1:22">
      <c r="A311" s="10" t="s">
        <v>434</v>
      </c>
      <c r="B311" s="10" t="s">
        <v>435</v>
      </c>
      <c r="C311" s="111" t="s">
        <v>32</v>
      </c>
      <c r="D311" s="168">
        <v>5025</v>
      </c>
      <c r="E311" s="171">
        <v>50025</v>
      </c>
      <c r="F311" s="36" t="s">
        <v>125</v>
      </c>
      <c r="G311" s="36" t="s">
        <v>123</v>
      </c>
      <c r="H311" s="11">
        <v>120378</v>
      </c>
      <c r="I311" s="11">
        <v>68</v>
      </c>
      <c r="J311" s="10" t="s">
        <v>75</v>
      </c>
      <c r="K311" s="10" t="s">
        <v>9</v>
      </c>
      <c r="L311" s="11">
        <v>60</v>
      </c>
      <c r="M311" s="11"/>
      <c r="N311" s="12">
        <v>0</v>
      </c>
      <c r="O311" s="12"/>
      <c r="P311" s="12">
        <v>0</v>
      </c>
      <c r="Q311" s="12"/>
      <c r="R311" s="12">
        <v>0</v>
      </c>
      <c r="S311" s="12"/>
      <c r="T311" s="34">
        <v>0</v>
      </c>
      <c r="U311" s="12"/>
      <c r="V311" s="1" t="str">
        <f t="shared" si="4"/>
        <v>No</v>
      </c>
    </row>
    <row r="312" spans="1:22">
      <c r="A312" s="10" t="s">
        <v>1129</v>
      </c>
      <c r="B312" s="10" t="s">
        <v>679</v>
      </c>
      <c r="C312" s="111" t="s">
        <v>34</v>
      </c>
      <c r="D312" s="168">
        <v>4012</v>
      </c>
      <c r="E312" s="171">
        <v>40012</v>
      </c>
      <c r="F312" s="36" t="s">
        <v>125</v>
      </c>
      <c r="G312" s="36" t="s">
        <v>123</v>
      </c>
      <c r="H312" s="11">
        <v>391024</v>
      </c>
      <c r="I312" s="11">
        <v>68</v>
      </c>
      <c r="J312" s="10" t="s">
        <v>75</v>
      </c>
      <c r="K312" s="10" t="s">
        <v>9</v>
      </c>
      <c r="L312" s="11">
        <v>36</v>
      </c>
      <c r="M312" s="11"/>
      <c r="N312" s="12">
        <v>0</v>
      </c>
      <c r="O312" s="12"/>
      <c r="P312" s="12">
        <v>0</v>
      </c>
      <c r="Q312" s="12"/>
      <c r="R312" s="12">
        <v>0</v>
      </c>
      <c r="S312" s="12"/>
      <c r="T312" s="34">
        <v>0</v>
      </c>
      <c r="U312" s="12"/>
      <c r="V312" s="1" t="str">
        <f t="shared" si="4"/>
        <v>No</v>
      </c>
    </row>
    <row r="313" spans="1:22">
      <c r="A313" s="10" t="s">
        <v>992</v>
      </c>
      <c r="B313" s="10" t="s">
        <v>993</v>
      </c>
      <c r="C313" s="111" t="s">
        <v>88</v>
      </c>
      <c r="D313" s="168">
        <v>11</v>
      </c>
      <c r="E313" s="171">
        <v>11</v>
      </c>
      <c r="F313" s="36" t="s">
        <v>125</v>
      </c>
      <c r="G313" s="36" t="s">
        <v>123</v>
      </c>
      <c r="H313" s="11">
        <v>349684</v>
      </c>
      <c r="I313" s="11">
        <v>67</v>
      </c>
      <c r="J313" s="10" t="s">
        <v>75</v>
      </c>
      <c r="K313" s="10" t="s">
        <v>13</v>
      </c>
      <c r="L313" s="11">
        <v>42</v>
      </c>
      <c r="M313" s="11"/>
      <c r="N313" s="12">
        <v>0</v>
      </c>
      <c r="O313" s="12"/>
      <c r="P313" s="12">
        <v>0</v>
      </c>
      <c r="Q313" s="12"/>
      <c r="R313" s="12">
        <v>0</v>
      </c>
      <c r="S313" s="12"/>
      <c r="T313" s="34">
        <v>0</v>
      </c>
      <c r="U313" s="12"/>
      <c r="V313" s="1" t="str">
        <f t="shared" si="4"/>
        <v>No</v>
      </c>
    </row>
    <row r="314" spans="1:22">
      <c r="A314" s="10" t="s">
        <v>1130</v>
      </c>
      <c r="B314" s="10" t="s">
        <v>545</v>
      </c>
      <c r="C314" s="111" t="s">
        <v>93</v>
      </c>
      <c r="D314" s="168">
        <v>4014</v>
      </c>
      <c r="E314" s="171">
        <v>40014</v>
      </c>
      <c r="F314" s="36" t="s">
        <v>125</v>
      </c>
      <c r="G314" s="36" t="s">
        <v>123</v>
      </c>
      <c r="H314" s="11">
        <v>208948</v>
      </c>
      <c r="I314" s="11">
        <v>67</v>
      </c>
      <c r="J314" s="10" t="s">
        <v>75</v>
      </c>
      <c r="K314" s="10" t="s">
        <v>9</v>
      </c>
      <c r="L314" s="11">
        <v>17</v>
      </c>
      <c r="M314" s="11"/>
      <c r="N314" s="12">
        <v>0</v>
      </c>
      <c r="O314" s="12"/>
      <c r="P314" s="12">
        <v>0</v>
      </c>
      <c r="Q314" s="12"/>
      <c r="R314" s="12">
        <v>0</v>
      </c>
      <c r="S314" s="12"/>
      <c r="T314" s="34">
        <v>0</v>
      </c>
      <c r="U314" s="12"/>
      <c r="V314" s="1" t="str">
        <f t="shared" si="4"/>
        <v>No</v>
      </c>
    </row>
    <row r="315" spans="1:22">
      <c r="A315" s="10" t="s">
        <v>1131</v>
      </c>
      <c r="B315" s="10" t="s">
        <v>891</v>
      </c>
      <c r="C315" s="111" t="s">
        <v>35</v>
      </c>
      <c r="D315" s="168">
        <v>2209</v>
      </c>
      <c r="E315" s="171">
        <v>20209</v>
      </c>
      <c r="F315" s="36" t="s">
        <v>122</v>
      </c>
      <c r="G315" s="36" t="s">
        <v>123</v>
      </c>
      <c r="H315" s="11">
        <v>18351295</v>
      </c>
      <c r="I315" s="11">
        <v>67</v>
      </c>
      <c r="J315" s="10" t="s">
        <v>75</v>
      </c>
      <c r="K315" s="10" t="s">
        <v>9</v>
      </c>
      <c r="L315" s="11">
        <v>10</v>
      </c>
      <c r="M315" s="11"/>
      <c r="N315" s="12">
        <v>0</v>
      </c>
      <c r="O315" s="12"/>
      <c r="P315" s="12">
        <v>0</v>
      </c>
      <c r="Q315" s="12"/>
      <c r="R315" s="12">
        <v>0</v>
      </c>
      <c r="S315" s="12"/>
      <c r="T315" s="34">
        <v>0</v>
      </c>
      <c r="U315" s="12"/>
      <c r="V315" s="1" t="str">
        <f t="shared" si="4"/>
        <v>No</v>
      </c>
    </row>
    <row r="316" spans="1:22">
      <c r="A316" s="10" t="s">
        <v>1132</v>
      </c>
      <c r="B316" s="10" t="s">
        <v>676</v>
      </c>
      <c r="C316" s="111" t="s">
        <v>89</v>
      </c>
      <c r="D316" s="168">
        <v>7015</v>
      </c>
      <c r="E316" s="171">
        <v>70015</v>
      </c>
      <c r="F316" s="36" t="s">
        <v>122</v>
      </c>
      <c r="G316" s="36" t="s">
        <v>123</v>
      </c>
      <c r="H316" s="11">
        <v>472870</v>
      </c>
      <c r="I316" s="11">
        <v>66</v>
      </c>
      <c r="J316" s="10" t="s">
        <v>75</v>
      </c>
      <c r="K316" s="10" t="s">
        <v>9</v>
      </c>
      <c r="L316" s="11">
        <v>43</v>
      </c>
      <c r="M316" s="11"/>
      <c r="N316" s="12">
        <v>0</v>
      </c>
      <c r="O316" s="12"/>
      <c r="P316" s="12">
        <v>0</v>
      </c>
      <c r="Q316" s="12"/>
      <c r="R316" s="12">
        <v>0</v>
      </c>
      <c r="S316" s="12"/>
      <c r="T316" s="34">
        <v>0</v>
      </c>
      <c r="U316" s="12"/>
      <c r="V316" s="1" t="str">
        <f t="shared" si="4"/>
        <v>No</v>
      </c>
    </row>
    <row r="317" spans="1:22">
      <c r="A317" s="10" t="s">
        <v>1133</v>
      </c>
      <c r="B317" s="10" t="s">
        <v>400</v>
      </c>
      <c r="C317" s="111" t="s">
        <v>14</v>
      </c>
      <c r="D317" s="168">
        <v>9089</v>
      </c>
      <c r="E317" s="171">
        <v>90089</v>
      </c>
      <c r="F317" s="36" t="s">
        <v>122</v>
      </c>
      <c r="G317" s="36" t="s">
        <v>123</v>
      </c>
      <c r="H317" s="11">
        <v>308231</v>
      </c>
      <c r="I317" s="11">
        <v>66</v>
      </c>
      <c r="J317" s="10" t="s">
        <v>75</v>
      </c>
      <c r="K317" s="10" t="s">
        <v>13</v>
      </c>
      <c r="L317" s="11">
        <v>41</v>
      </c>
      <c r="M317" s="11"/>
      <c r="N317" s="12">
        <v>0</v>
      </c>
      <c r="O317" s="12"/>
      <c r="P317" s="12">
        <v>0</v>
      </c>
      <c r="Q317" s="12"/>
      <c r="R317" s="12">
        <v>0</v>
      </c>
      <c r="S317" s="12"/>
      <c r="T317" s="34">
        <v>0</v>
      </c>
      <c r="U317" s="12"/>
      <c r="V317" s="1" t="str">
        <f t="shared" si="4"/>
        <v>No</v>
      </c>
    </row>
    <row r="318" spans="1:22">
      <c r="A318" s="10" t="s">
        <v>629</v>
      </c>
      <c r="B318" s="10" t="s">
        <v>630</v>
      </c>
      <c r="C318" s="111" t="s">
        <v>39</v>
      </c>
      <c r="D318" s="168">
        <v>5011</v>
      </c>
      <c r="E318" s="171">
        <v>50011</v>
      </c>
      <c r="F318" s="36" t="s">
        <v>125</v>
      </c>
      <c r="G318" s="36" t="s">
        <v>123</v>
      </c>
      <c r="H318" s="11">
        <v>279245</v>
      </c>
      <c r="I318" s="11">
        <v>66</v>
      </c>
      <c r="J318" s="10" t="s">
        <v>75</v>
      </c>
      <c r="K318" s="10" t="s">
        <v>9</v>
      </c>
      <c r="L318" s="11">
        <v>36</v>
      </c>
      <c r="M318" s="11"/>
      <c r="N318" s="12">
        <v>0</v>
      </c>
      <c r="O318" s="12"/>
      <c r="P318" s="12">
        <v>0</v>
      </c>
      <c r="Q318" s="12"/>
      <c r="R318" s="12">
        <v>0</v>
      </c>
      <c r="S318" s="12"/>
      <c r="T318" s="34">
        <v>0</v>
      </c>
      <c r="U318" s="12"/>
      <c r="V318" s="1" t="str">
        <f t="shared" si="4"/>
        <v>No</v>
      </c>
    </row>
    <row r="319" spans="1:22">
      <c r="A319" s="10" t="s">
        <v>994</v>
      </c>
      <c r="B319" s="10" t="s">
        <v>297</v>
      </c>
      <c r="C319" s="111" t="s">
        <v>35</v>
      </c>
      <c r="D319" s="168">
        <v>2196</v>
      </c>
      <c r="E319" s="171">
        <v>20196</v>
      </c>
      <c r="F319" s="36" t="s">
        <v>122</v>
      </c>
      <c r="G319" s="36" t="s">
        <v>123</v>
      </c>
      <c r="H319" s="11">
        <v>18351295</v>
      </c>
      <c r="I319" s="11">
        <v>66</v>
      </c>
      <c r="J319" s="10" t="s">
        <v>75</v>
      </c>
      <c r="K319" s="10" t="s">
        <v>9</v>
      </c>
      <c r="L319" s="11">
        <v>13</v>
      </c>
      <c r="M319" s="11"/>
      <c r="N319" s="12">
        <v>0</v>
      </c>
      <c r="O319" s="12"/>
      <c r="P319" s="12">
        <v>0</v>
      </c>
      <c r="Q319" s="12"/>
      <c r="R319" s="12">
        <v>0</v>
      </c>
      <c r="S319" s="12"/>
      <c r="T319" s="34">
        <v>0</v>
      </c>
      <c r="U319" s="12"/>
      <c r="V319" s="1" t="str">
        <f t="shared" si="4"/>
        <v>No</v>
      </c>
    </row>
    <row r="320" spans="1:22">
      <c r="A320" s="10" t="s">
        <v>644</v>
      </c>
      <c r="B320" s="10" t="s">
        <v>645</v>
      </c>
      <c r="C320" s="111" t="s">
        <v>38</v>
      </c>
      <c r="D320" s="168">
        <v>2145</v>
      </c>
      <c r="E320" s="171">
        <v>20145</v>
      </c>
      <c r="F320" s="36" t="s">
        <v>214</v>
      </c>
      <c r="G320" s="36" t="s">
        <v>123</v>
      </c>
      <c r="H320" s="11">
        <v>53661</v>
      </c>
      <c r="I320" s="11">
        <v>65</v>
      </c>
      <c r="J320" s="10" t="s">
        <v>75</v>
      </c>
      <c r="K320" s="10" t="s">
        <v>9</v>
      </c>
      <c r="L320" s="11">
        <v>42</v>
      </c>
      <c r="M320" s="11"/>
      <c r="N320" s="12">
        <v>0</v>
      </c>
      <c r="O320" s="12"/>
      <c r="P320" s="12">
        <v>0</v>
      </c>
      <c r="Q320" s="12"/>
      <c r="R320" s="12">
        <v>0</v>
      </c>
      <c r="S320" s="12"/>
      <c r="T320" s="34">
        <v>0</v>
      </c>
      <c r="U320" s="12"/>
      <c r="V320" s="1" t="str">
        <f t="shared" si="4"/>
        <v>No</v>
      </c>
    </row>
    <row r="321" spans="1:22">
      <c r="A321" s="10" t="s">
        <v>175</v>
      </c>
      <c r="B321" s="10" t="s">
        <v>176</v>
      </c>
      <c r="C321" s="111" t="s">
        <v>22</v>
      </c>
      <c r="D321" s="168">
        <v>4077</v>
      </c>
      <c r="E321" s="171">
        <v>40077</v>
      </c>
      <c r="F321" s="36" t="s">
        <v>125</v>
      </c>
      <c r="G321" s="36" t="s">
        <v>123</v>
      </c>
      <c r="H321" s="11">
        <v>5502379</v>
      </c>
      <c r="I321" s="11">
        <v>65</v>
      </c>
      <c r="J321" s="10" t="s">
        <v>75</v>
      </c>
      <c r="K321" s="10" t="s">
        <v>13</v>
      </c>
      <c r="L321" s="11">
        <v>22</v>
      </c>
      <c r="M321" s="11"/>
      <c r="N321" s="12">
        <v>0</v>
      </c>
      <c r="O321" s="12"/>
      <c r="P321" s="12">
        <v>0</v>
      </c>
      <c r="Q321" s="12"/>
      <c r="R321" s="12">
        <v>0</v>
      </c>
      <c r="S321" s="12"/>
      <c r="T321" s="34">
        <v>0</v>
      </c>
      <c r="U321" s="12"/>
      <c r="V321" s="1" t="str">
        <f t="shared" si="4"/>
        <v>No</v>
      </c>
    </row>
    <row r="322" spans="1:22">
      <c r="A322" s="10" t="s">
        <v>885</v>
      </c>
      <c r="B322" s="10" t="s">
        <v>897</v>
      </c>
      <c r="C322" s="111" t="s">
        <v>32</v>
      </c>
      <c r="D322" s="168">
        <v>5221</v>
      </c>
      <c r="E322" s="171">
        <v>50518</v>
      </c>
      <c r="F322" s="36" t="s">
        <v>125</v>
      </c>
      <c r="G322" s="36" t="s">
        <v>123</v>
      </c>
      <c r="H322" s="11">
        <v>2650890</v>
      </c>
      <c r="I322" s="11">
        <v>64</v>
      </c>
      <c r="J322" s="10" t="s">
        <v>75</v>
      </c>
      <c r="K322" s="10" t="s">
        <v>13</v>
      </c>
      <c r="L322" s="11">
        <v>51</v>
      </c>
      <c r="M322" s="11"/>
      <c r="N322" s="12">
        <v>2.5</v>
      </c>
      <c r="O322" s="12"/>
      <c r="P322" s="12">
        <v>22.8</v>
      </c>
      <c r="Q322" s="12"/>
      <c r="R322" s="12">
        <v>14.5</v>
      </c>
      <c r="S322" s="12"/>
      <c r="T322" s="34">
        <v>39.799999999999997</v>
      </c>
      <c r="U322" s="12"/>
      <c r="V322" s="1" t="str">
        <f t="shared" si="4"/>
        <v>No</v>
      </c>
    </row>
    <row r="323" spans="1:22">
      <c r="A323" s="10" t="s">
        <v>1134</v>
      </c>
      <c r="B323" s="10" t="s">
        <v>286</v>
      </c>
      <c r="C323" s="111" t="s">
        <v>109</v>
      </c>
      <c r="D323" s="168">
        <v>4141</v>
      </c>
      <c r="E323" s="171">
        <v>40141</v>
      </c>
      <c r="F323" s="36" t="s">
        <v>125</v>
      </c>
      <c r="G323" s="36" t="s">
        <v>123</v>
      </c>
      <c r="H323" s="11">
        <v>549777</v>
      </c>
      <c r="I323" s="11">
        <v>64</v>
      </c>
      <c r="J323" s="10" t="s">
        <v>75</v>
      </c>
      <c r="K323" s="10" t="s">
        <v>13</v>
      </c>
      <c r="L323" s="11">
        <v>45</v>
      </c>
      <c r="M323" s="11"/>
      <c r="N323" s="12">
        <v>0</v>
      </c>
      <c r="O323" s="12"/>
      <c r="P323" s="12">
        <v>0</v>
      </c>
      <c r="Q323" s="12"/>
      <c r="R323" s="12">
        <v>0</v>
      </c>
      <c r="S323" s="12"/>
      <c r="T323" s="34">
        <v>0</v>
      </c>
      <c r="U323" s="12"/>
      <c r="V323" s="1" t="str">
        <f t="shared" ref="V323:V386" si="5">IF(O323&amp;Q323&amp;S323&amp;U323&lt;&gt;"","Yes","No")</f>
        <v>No</v>
      </c>
    </row>
    <row r="324" spans="1:22">
      <c r="A324" s="10" t="s">
        <v>465</v>
      </c>
      <c r="B324" s="10" t="s">
        <v>466</v>
      </c>
      <c r="C324" s="111" t="s">
        <v>20</v>
      </c>
      <c r="D324" s="168">
        <v>1050</v>
      </c>
      <c r="E324" s="171">
        <v>10050</v>
      </c>
      <c r="F324" s="36" t="s">
        <v>125</v>
      </c>
      <c r="G324" s="36" t="s">
        <v>123</v>
      </c>
      <c r="H324" s="11">
        <v>923311</v>
      </c>
      <c r="I324" s="11">
        <v>64</v>
      </c>
      <c r="J324" s="10" t="s">
        <v>75</v>
      </c>
      <c r="K324" s="10" t="s">
        <v>9</v>
      </c>
      <c r="L324" s="11">
        <v>42</v>
      </c>
      <c r="M324" s="11"/>
      <c r="N324" s="12">
        <v>0</v>
      </c>
      <c r="O324" s="12"/>
      <c r="P324" s="12">
        <v>0</v>
      </c>
      <c r="Q324" s="12"/>
      <c r="R324" s="12">
        <v>0</v>
      </c>
      <c r="S324" s="12"/>
      <c r="T324" s="34">
        <v>0</v>
      </c>
      <c r="U324" s="12"/>
      <c r="V324" s="1" t="str">
        <f t="shared" si="5"/>
        <v>No</v>
      </c>
    </row>
    <row r="325" spans="1:22">
      <c r="A325" s="10" t="s">
        <v>1135</v>
      </c>
      <c r="B325" s="10" t="s">
        <v>995</v>
      </c>
      <c r="C325" s="111" t="s">
        <v>22</v>
      </c>
      <c r="D325" s="168">
        <v>4038</v>
      </c>
      <c r="E325" s="171">
        <v>40038</v>
      </c>
      <c r="F325" s="36" t="s">
        <v>122</v>
      </c>
      <c r="G325" s="36" t="s">
        <v>123</v>
      </c>
      <c r="H325" s="11">
        <v>340067</v>
      </c>
      <c r="I325" s="11">
        <v>64</v>
      </c>
      <c r="J325" s="10" t="s">
        <v>75</v>
      </c>
      <c r="K325" s="10" t="s">
        <v>9</v>
      </c>
      <c r="L325" s="11">
        <v>36</v>
      </c>
      <c r="M325" s="11"/>
      <c r="N325" s="12">
        <v>0</v>
      </c>
      <c r="O325" s="12"/>
      <c r="P325" s="12">
        <v>0</v>
      </c>
      <c r="Q325" s="12"/>
      <c r="R325" s="12">
        <v>0</v>
      </c>
      <c r="S325" s="12"/>
      <c r="T325" s="34">
        <v>0</v>
      </c>
      <c r="U325" s="12"/>
      <c r="V325" s="1" t="str">
        <f t="shared" si="5"/>
        <v>No</v>
      </c>
    </row>
    <row r="326" spans="1:22">
      <c r="A326" s="10" t="s">
        <v>1136</v>
      </c>
      <c r="B326" s="10" t="s">
        <v>507</v>
      </c>
      <c r="C326" s="111" t="s">
        <v>22</v>
      </c>
      <c r="D326" s="168">
        <v>4031</v>
      </c>
      <c r="E326" s="171">
        <v>40031</v>
      </c>
      <c r="F326" s="36" t="s">
        <v>125</v>
      </c>
      <c r="G326" s="36" t="s">
        <v>123</v>
      </c>
      <c r="H326" s="11">
        <v>262596</v>
      </c>
      <c r="I326" s="11">
        <v>64</v>
      </c>
      <c r="J326" s="10" t="s">
        <v>75</v>
      </c>
      <c r="K326" s="10" t="s">
        <v>9</v>
      </c>
      <c r="L326" s="11">
        <v>32</v>
      </c>
      <c r="M326" s="11"/>
      <c r="N326" s="12">
        <v>0</v>
      </c>
      <c r="O326" s="12"/>
      <c r="P326" s="12">
        <v>0</v>
      </c>
      <c r="Q326" s="12"/>
      <c r="R326" s="12">
        <v>0</v>
      </c>
      <c r="S326" s="12"/>
      <c r="T326" s="34">
        <v>0</v>
      </c>
      <c r="U326" s="12"/>
      <c r="V326" s="1" t="str">
        <f t="shared" si="5"/>
        <v>No</v>
      </c>
    </row>
    <row r="327" spans="1:22">
      <c r="A327" s="10" t="s">
        <v>1137</v>
      </c>
      <c r="B327" s="10" t="s">
        <v>547</v>
      </c>
      <c r="C327" s="111" t="s">
        <v>14</v>
      </c>
      <c r="D327" s="168">
        <v>9007</v>
      </c>
      <c r="E327" s="171">
        <v>90007</v>
      </c>
      <c r="F327" s="36" t="s">
        <v>122</v>
      </c>
      <c r="G327" s="36" t="s">
        <v>123</v>
      </c>
      <c r="H327" s="11">
        <v>358172</v>
      </c>
      <c r="I327" s="11">
        <v>63</v>
      </c>
      <c r="J327" s="10" t="s">
        <v>75</v>
      </c>
      <c r="K327" s="10" t="s">
        <v>13</v>
      </c>
      <c r="L327" s="11">
        <v>46</v>
      </c>
      <c r="M327" s="11"/>
      <c r="N327" s="12">
        <v>0</v>
      </c>
      <c r="O327" s="12"/>
      <c r="P327" s="12">
        <v>0</v>
      </c>
      <c r="Q327" s="12"/>
      <c r="R327" s="12">
        <v>0</v>
      </c>
      <c r="S327" s="12"/>
      <c r="T327" s="34">
        <v>0</v>
      </c>
      <c r="U327" s="12"/>
      <c r="V327" s="1" t="str">
        <f t="shared" si="5"/>
        <v>No</v>
      </c>
    </row>
    <row r="328" spans="1:22">
      <c r="A328" s="10" t="s">
        <v>320</v>
      </c>
      <c r="B328" s="10" t="s">
        <v>321</v>
      </c>
      <c r="C328" s="111" t="s">
        <v>11</v>
      </c>
      <c r="D328" s="168">
        <v>9233</v>
      </c>
      <c r="E328" s="171">
        <v>90233</v>
      </c>
      <c r="F328" s="36" t="s">
        <v>125</v>
      </c>
      <c r="G328" s="36" t="s">
        <v>123</v>
      </c>
      <c r="H328" s="11">
        <v>135267</v>
      </c>
      <c r="I328" s="11">
        <v>63</v>
      </c>
      <c r="J328" s="10" t="s">
        <v>75</v>
      </c>
      <c r="K328" s="10" t="s">
        <v>13</v>
      </c>
      <c r="L328" s="11">
        <v>20</v>
      </c>
      <c r="M328" s="11"/>
      <c r="N328" s="12">
        <v>0</v>
      </c>
      <c r="O328" s="12"/>
      <c r="P328" s="12">
        <v>0</v>
      </c>
      <c r="Q328" s="12"/>
      <c r="R328" s="12">
        <v>0</v>
      </c>
      <c r="S328" s="12"/>
      <c r="T328" s="34">
        <v>0</v>
      </c>
      <c r="U328" s="12"/>
      <c r="V328" s="1" t="str">
        <f t="shared" si="5"/>
        <v>No</v>
      </c>
    </row>
    <row r="329" spans="1:22">
      <c r="A329" s="10" t="s">
        <v>514</v>
      </c>
      <c r="B329" s="10" t="s">
        <v>515</v>
      </c>
      <c r="C329" s="111" t="s">
        <v>14</v>
      </c>
      <c r="D329" s="168">
        <v>9144</v>
      </c>
      <c r="E329" s="171">
        <v>90144</v>
      </c>
      <c r="F329" s="36" t="s">
        <v>125</v>
      </c>
      <c r="G329" s="36" t="s">
        <v>123</v>
      </c>
      <c r="H329" s="11">
        <v>615968</v>
      </c>
      <c r="I329" s="11">
        <v>62</v>
      </c>
      <c r="J329" s="10" t="s">
        <v>75</v>
      </c>
      <c r="K329" s="10" t="s">
        <v>13</v>
      </c>
      <c r="L329" s="11">
        <v>47</v>
      </c>
      <c r="M329" s="11"/>
      <c r="N329" s="12">
        <v>0</v>
      </c>
      <c r="O329" s="12"/>
      <c r="P329" s="12">
        <v>0</v>
      </c>
      <c r="Q329" s="12"/>
      <c r="R329" s="12">
        <v>0</v>
      </c>
      <c r="S329" s="12"/>
      <c r="T329" s="34">
        <v>0</v>
      </c>
      <c r="U329" s="12"/>
      <c r="V329" s="1" t="str">
        <f t="shared" si="5"/>
        <v>No</v>
      </c>
    </row>
    <row r="330" spans="1:22">
      <c r="A330" s="10" t="s">
        <v>595</v>
      </c>
      <c r="B330" s="10" t="s">
        <v>1138</v>
      </c>
      <c r="C330" s="111" t="s">
        <v>25</v>
      </c>
      <c r="D330" s="168">
        <v>5057</v>
      </c>
      <c r="E330" s="171">
        <v>50057</v>
      </c>
      <c r="F330" s="36" t="s">
        <v>125</v>
      </c>
      <c r="G330" s="36" t="s">
        <v>123</v>
      </c>
      <c r="H330" s="11">
        <v>280051</v>
      </c>
      <c r="I330" s="11">
        <v>62</v>
      </c>
      <c r="J330" s="10" t="s">
        <v>75</v>
      </c>
      <c r="K330" s="10" t="s">
        <v>9</v>
      </c>
      <c r="L330" s="11">
        <v>46</v>
      </c>
      <c r="M330" s="11"/>
      <c r="N330" s="12">
        <v>0</v>
      </c>
      <c r="O330" s="12"/>
      <c r="P330" s="12">
        <v>0</v>
      </c>
      <c r="Q330" s="12"/>
      <c r="R330" s="12">
        <v>0</v>
      </c>
      <c r="S330" s="12"/>
      <c r="T330" s="34">
        <v>0</v>
      </c>
      <c r="U330" s="12"/>
      <c r="V330" s="1" t="str">
        <f t="shared" si="5"/>
        <v>No</v>
      </c>
    </row>
    <row r="331" spans="1:22">
      <c r="A331" s="10" t="s">
        <v>467</v>
      </c>
      <c r="B331" s="10" t="s">
        <v>392</v>
      </c>
      <c r="C331" s="111" t="s">
        <v>26</v>
      </c>
      <c r="D331" s="168">
        <v>5051</v>
      </c>
      <c r="E331" s="171">
        <v>50051</v>
      </c>
      <c r="F331" s="36" t="s">
        <v>125</v>
      </c>
      <c r="G331" s="36" t="s">
        <v>123</v>
      </c>
      <c r="H331" s="11">
        <v>147725</v>
      </c>
      <c r="I331" s="11">
        <v>61</v>
      </c>
      <c r="J331" s="10" t="s">
        <v>75</v>
      </c>
      <c r="K331" s="10" t="s">
        <v>9</v>
      </c>
      <c r="L331" s="11">
        <v>56</v>
      </c>
      <c r="M331" s="11"/>
      <c r="N331" s="12">
        <v>0</v>
      </c>
      <c r="O331" s="12"/>
      <c r="P331" s="12">
        <v>0</v>
      </c>
      <c r="Q331" s="12"/>
      <c r="R331" s="12">
        <v>0</v>
      </c>
      <c r="S331" s="12"/>
      <c r="T331" s="34">
        <v>0</v>
      </c>
      <c r="U331" s="12"/>
      <c r="V331" s="1" t="str">
        <f t="shared" si="5"/>
        <v>No</v>
      </c>
    </row>
    <row r="332" spans="1:22">
      <c r="A332" s="10" t="s">
        <v>1139</v>
      </c>
      <c r="B332" s="10" t="s">
        <v>284</v>
      </c>
      <c r="C332" s="111" t="s">
        <v>24</v>
      </c>
      <c r="D332" s="168">
        <v>4180</v>
      </c>
      <c r="E332" s="171">
        <v>40180</v>
      </c>
      <c r="F332" s="36" t="s">
        <v>53</v>
      </c>
      <c r="G332" s="36" t="s">
        <v>123</v>
      </c>
      <c r="H332" s="11">
        <v>128754</v>
      </c>
      <c r="I332" s="11">
        <v>61</v>
      </c>
      <c r="J332" s="10" t="s">
        <v>75</v>
      </c>
      <c r="K332" s="10" t="s">
        <v>9</v>
      </c>
      <c r="L332" s="11">
        <v>55</v>
      </c>
      <c r="M332" s="11"/>
      <c r="N332" s="12">
        <v>0</v>
      </c>
      <c r="O332" s="12"/>
      <c r="P332" s="12">
        <v>0</v>
      </c>
      <c r="Q332" s="12"/>
      <c r="R332" s="12">
        <v>0</v>
      </c>
      <c r="S332" s="12"/>
      <c r="T332" s="34">
        <v>0</v>
      </c>
      <c r="U332" s="12"/>
      <c r="V332" s="1" t="str">
        <f t="shared" si="5"/>
        <v>No</v>
      </c>
    </row>
    <row r="333" spans="1:22">
      <c r="A333" s="10" t="s">
        <v>293</v>
      </c>
      <c r="B333" s="10" t="s">
        <v>294</v>
      </c>
      <c r="C333" s="111" t="s">
        <v>91</v>
      </c>
      <c r="D333" s="168">
        <v>4191</v>
      </c>
      <c r="E333" s="171">
        <v>40191</v>
      </c>
      <c r="F333" s="36" t="s">
        <v>125</v>
      </c>
      <c r="G333" s="36" t="s">
        <v>123</v>
      </c>
      <c r="H333" s="11">
        <v>73467</v>
      </c>
      <c r="I333" s="11">
        <v>61</v>
      </c>
      <c r="J333" s="10" t="s">
        <v>75</v>
      </c>
      <c r="K333" s="10" t="s">
        <v>9</v>
      </c>
      <c r="L333" s="11">
        <v>5</v>
      </c>
      <c r="M333" s="11"/>
      <c r="N333" s="12">
        <v>0</v>
      </c>
      <c r="O333" s="12"/>
      <c r="P333" s="12">
        <v>0</v>
      </c>
      <c r="Q333" s="12"/>
      <c r="R333" s="12">
        <v>0</v>
      </c>
      <c r="S333" s="12"/>
      <c r="T333" s="34">
        <v>0</v>
      </c>
      <c r="U333" s="12"/>
      <c r="V333" s="1" t="str">
        <f t="shared" si="5"/>
        <v>No</v>
      </c>
    </row>
    <row r="334" spans="1:22">
      <c r="A334" s="10" t="s">
        <v>1140</v>
      </c>
      <c r="B334" s="10" t="s">
        <v>374</v>
      </c>
      <c r="C334" s="111" t="s">
        <v>25</v>
      </c>
      <c r="D334" s="168">
        <v>5059</v>
      </c>
      <c r="E334" s="171">
        <v>50059</v>
      </c>
      <c r="F334" s="36" t="s">
        <v>125</v>
      </c>
      <c r="G334" s="36" t="s">
        <v>123</v>
      </c>
      <c r="H334" s="11">
        <v>161316</v>
      </c>
      <c r="I334" s="11">
        <v>60</v>
      </c>
      <c r="J334" s="10" t="s">
        <v>75</v>
      </c>
      <c r="K334" s="10" t="s">
        <v>9</v>
      </c>
      <c r="L334" s="11">
        <v>48</v>
      </c>
      <c r="M334" s="11"/>
      <c r="N334" s="12">
        <v>0</v>
      </c>
      <c r="O334" s="12"/>
      <c r="P334" s="12">
        <v>0</v>
      </c>
      <c r="Q334" s="12"/>
      <c r="R334" s="12">
        <v>0</v>
      </c>
      <c r="S334" s="12"/>
      <c r="T334" s="34">
        <v>0</v>
      </c>
      <c r="U334" s="12"/>
      <c r="V334" s="1" t="str">
        <f t="shared" si="5"/>
        <v>No</v>
      </c>
    </row>
    <row r="335" spans="1:22">
      <c r="A335" s="10" t="s">
        <v>1141</v>
      </c>
      <c r="B335" s="10" t="s">
        <v>613</v>
      </c>
      <c r="C335" s="111" t="s">
        <v>27</v>
      </c>
      <c r="D335" s="168">
        <v>6024</v>
      </c>
      <c r="E335" s="171">
        <v>60024</v>
      </c>
      <c r="F335" s="36" t="s">
        <v>122</v>
      </c>
      <c r="G335" s="36" t="s">
        <v>123</v>
      </c>
      <c r="H335" s="11">
        <v>298317</v>
      </c>
      <c r="I335" s="11">
        <v>60</v>
      </c>
      <c r="J335" s="10" t="s">
        <v>75</v>
      </c>
      <c r="K335" s="10" t="s">
        <v>9</v>
      </c>
      <c r="L335" s="11">
        <v>41</v>
      </c>
      <c r="M335" s="11"/>
      <c r="N335" s="12">
        <v>0</v>
      </c>
      <c r="O335" s="12"/>
      <c r="P335" s="12">
        <v>0</v>
      </c>
      <c r="Q335" s="12"/>
      <c r="R335" s="12">
        <v>0</v>
      </c>
      <c r="S335" s="12"/>
      <c r="T335" s="34">
        <v>0</v>
      </c>
      <c r="U335" s="12"/>
      <c r="V335" s="1" t="str">
        <f t="shared" si="5"/>
        <v>No</v>
      </c>
    </row>
    <row r="336" spans="1:22">
      <c r="A336" s="10" t="s">
        <v>996</v>
      </c>
      <c r="B336" s="10" t="s">
        <v>483</v>
      </c>
      <c r="C336" s="111" t="s">
        <v>29</v>
      </c>
      <c r="D336" s="168">
        <v>3048</v>
      </c>
      <c r="E336" s="171">
        <v>30048</v>
      </c>
      <c r="F336" s="36" t="s">
        <v>122</v>
      </c>
      <c r="G336" s="36" t="s">
        <v>123</v>
      </c>
      <c r="H336" s="11">
        <v>2203663</v>
      </c>
      <c r="I336" s="11">
        <v>60</v>
      </c>
      <c r="J336" s="10" t="s">
        <v>75</v>
      </c>
      <c r="K336" s="10" t="s">
        <v>13</v>
      </c>
      <c r="L336" s="11">
        <v>23</v>
      </c>
      <c r="M336" s="11"/>
      <c r="N336" s="12">
        <v>0</v>
      </c>
      <c r="O336" s="12"/>
      <c r="P336" s="12">
        <v>0</v>
      </c>
      <c r="Q336" s="12"/>
      <c r="R336" s="12">
        <v>0</v>
      </c>
      <c r="S336" s="12"/>
      <c r="T336" s="34">
        <v>0</v>
      </c>
      <c r="U336" s="12"/>
      <c r="V336" s="1" t="str">
        <f t="shared" si="5"/>
        <v>No</v>
      </c>
    </row>
    <row r="337" spans="1:22">
      <c r="A337" s="10" t="s">
        <v>1142</v>
      </c>
      <c r="B337" s="10" t="s">
        <v>681</v>
      </c>
      <c r="C337" s="111" t="s">
        <v>48</v>
      </c>
      <c r="D337" s="168">
        <v>6</v>
      </c>
      <c r="E337" s="171">
        <v>6</v>
      </c>
      <c r="F337" s="36" t="s">
        <v>122</v>
      </c>
      <c r="G337" s="36" t="s">
        <v>123</v>
      </c>
      <c r="H337" s="11">
        <v>129534</v>
      </c>
      <c r="I337" s="11">
        <v>59</v>
      </c>
      <c r="J337" s="10" t="s">
        <v>75</v>
      </c>
      <c r="K337" s="10" t="s">
        <v>9</v>
      </c>
      <c r="L337" s="11">
        <v>18</v>
      </c>
      <c r="M337" s="11"/>
      <c r="N337" s="12">
        <v>0</v>
      </c>
      <c r="O337" s="12"/>
      <c r="P337" s="12">
        <v>0</v>
      </c>
      <c r="Q337" s="12"/>
      <c r="R337" s="12">
        <v>0</v>
      </c>
      <c r="S337" s="12"/>
      <c r="T337" s="34">
        <v>0</v>
      </c>
      <c r="U337" s="12"/>
      <c r="V337" s="1" t="str">
        <f t="shared" si="5"/>
        <v>No</v>
      </c>
    </row>
    <row r="338" spans="1:22">
      <c r="A338" s="10" t="s">
        <v>1142</v>
      </c>
      <c r="B338" s="10" t="s">
        <v>681</v>
      </c>
      <c r="C338" s="111" t="s">
        <v>48</v>
      </c>
      <c r="D338" s="168">
        <v>6</v>
      </c>
      <c r="E338" s="171">
        <v>6</v>
      </c>
      <c r="F338" s="36" t="s">
        <v>122</v>
      </c>
      <c r="G338" s="36" t="s">
        <v>123</v>
      </c>
      <c r="H338" s="11">
        <v>129534</v>
      </c>
      <c r="I338" s="11">
        <v>59</v>
      </c>
      <c r="J338" s="10" t="s">
        <v>77</v>
      </c>
      <c r="K338" s="10" t="s">
        <v>13</v>
      </c>
      <c r="L338" s="11">
        <v>2</v>
      </c>
      <c r="M338" s="11"/>
      <c r="N338" s="12">
        <v>0</v>
      </c>
      <c r="O338" s="12"/>
      <c r="P338" s="12">
        <v>0</v>
      </c>
      <c r="Q338" s="12"/>
      <c r="R338" s="12">
        <v>0</v>
      </c>
      <c r="S338" s="12"/>
      <c r="T338" s="34">
        <v>0</v>
      </c>
      <c r="U338" s="12"/>
      <c r="V338" s="1" t="str">
        <f t="shared" si="5"/>
        <v>No</v>
      </c>
    </row>
    <row r="339" spans="1:22">
      <c r="A339" s="10" t="s">
        <v>1143</v>
      </c>
      <c r="B339" s="10" t="s">
        <v>309</v>
      </c>
      <c r="C339" s="111" t="s">
        <v>32</v>
      </c>
      <c r="D339" s="168">
        <v>5092</v>
      </c>
      <c r="E339" s="171">
        <v>50092</v>
      </c>
      <c r="F339" s="36" t="s">
        <v>122</v>
      </c>
      <c r="G339" s="36" t="s">
        <v>123</v>
      </c>
      <c r="H339" s="11">
        <v>107677</v>
      </c>
      <c r="I339" s="11">
        <v>58</v>
      </c>
      <c r="J339" s="10" t="s">
        <v>75</v>
      </c>
      <c r="K339" s="10" t="s">
        <v>13</v>
      </c>
      <c r="L339" s="11">
        <v>52</v>
      </c>
      <c r="M339" s="11"/>
      <c r="N339" s="12">
        <v>0</v>
      </c>
      <c r="O339" s="12"/>
      <c r="P339" s="12">
        <v>0</v>
      </c>
      <c r="Q339" s="12"/>
      <c r="R339" s="12">
        <v>0</v>
      </c>
      <c r="S339" s="12"/>
      <c r="T339" s="34">
        <v>0</v>
      </c>
      <c r="U339" s="12"/>
      <c r="V339" s="1" t="str">
        <f t="shared" si="5"/>
        <v>No</v>
      </c>
    </row>
    <row r="340" spans="1:22">
      <c r="A340" s="10" t="s">
        <v>1061</v>
      </c>
      <c r="B340" s="10" t="s">
        <v>218</v>
      </c>
      <c r="C340" s="111" t="s">
        <v>49</v>
      </c>
      <c r="D340" s="168">
        <v>5003</v>
      </c>
      <c r="E340" s="171">
        <v>50003</v>
      </c>
      <c r="F340" s="36" t="s">
        <v>122</v>
      </c>
      <c r="G340" s="36" t="s">
        <v>123</v>
      </c>
      <c r="H340" s="11">
        <v>124064</v>
      </c>
      <c r="I340" s="11">
        <v>58</v>
      </c>
      <c r="J340" s="10" t="s">
        <v>75</v>
      </c>
      <c r="K340" s="10" t="s">
        <v>9</v>
      </c>
      <c r="L340" s="11">
        <v>40</v>
      </c>
      <c r="M340" s="11"/>
      <c r="N340" s="12">
        <v>0</v>
      </c>
      <c r="O340" s="12"/>
      <c r="P340" s="12">
        <v>0</v>
      </c>
      <c r="Q340" s="12"/>
      <c r="R340" s="12">
        <v>0</v>
      </c>
      <c r="S340" s="12"/>
      <c r="T340" s="34">
        <v>0</v>
      </c>
      <c r="U340" s="12"/>
      <c r="V340" s="1" t="str">
        <f t="shared" si="5"/>
        <v>No</v>
      </c>
    </row>
    <row r="341" spans="1:22">
      <c r="A341" s="10" t="s">
        <v>99</v>
      </c>
      <c r="B341" s="10" t="s">
        <v>428</v>
      </c>
      <c r="C341" s="111" t="s">
        <v>35</v>
      </c>
      <c r="D341" s="168">
        <v>2161</v>
      </c>
      <c r="E341" s="171">
        <v>20161</v>
      </c>
      <c r="F341" s="36" t="s">
        <v>234</v>
      </c>
      <c r="G341" s="36" t="s">
        <v>123</v>
      </c>
      <c r="H341" s="11">
        <v>18351295</v>
      </c>
      <c r="I341" s="11">
        <v>57</v>
      </c>
      <c r="J341" s="10" t="s">
        <v>77</v>
      </c>
      <c r="K341" s="10" t="s">
        <v>9</v>
      </c>
      <c r="L341" s="11">
        <v>57</v>
      </c>
      <c r="M341" s="11"/>
      <c r="N341" s="12">
        <v>0</v>
      </c>
      <c r="O341" s="12"/>
      <c r="P341" s="12">
        <v>2.9</v>
      </c>
      <c r="Q341" s="12"/>
      <c r="R341" s="12">
        <v>0</v>
      </c>
      <c r="S341" s="12"/>
      <c r="T341" s="34">
        <v>2.9</v>
      </c>
      <c r="U341" s="12"/>
      <c r="V341" s="1" t="str">
        <f t="shared" si="5"/>
        <v>No</v>
      </c>
    </row>
    <row r="342" spans="1:22">
      <c r="A342" s="10" t="s">
        <v>892</v>
      </c>
      <c r="B342" s="10" t="s">
        <v>152</v>
      </c>
      <c r="C342" s="111" t="s">
        <v>21</v>
      </c>
      <c r="D342" s="168">
        <v>3112</v>
      </c>
      <c r="E342" s="171">
        <v>30112</v>
      </c>
      <c r="F342" s="36" t="s">
        <v>161</v>
      </c>
      <c r="G342" s="36" t="s">
        <v>123</v>
      </c>
      <c r="H342" s="11">
        <v>4586770</v>
      </c>
      <c r="I342" s="11">
        <v>57</v>
      </c>
      <c r="J342" s="10" t="s">
        <v>75</v>
      </c>
      <c r="K342" s="10" t="s">
        <v>13</v>
      </c>
      <c r="L342" s="11">
        <v>52</v>
      </c>
      <c r="M342" s="11"/>
      <c r="N342" s="12">
        <v>0</v>
      </c>
      <c r="O342" s="12"/>
      <c r="P342" s="12">
        <v>0</v>
      </c>
      <c r="Q342" s="12"/>
      <c r="R342" s="12">
        <v>0</v>
      </c>
      <c r="S342" s="12"/>
      <c r="T342" s="34">
        <v>0</v>
      </c>
      <c r="U342" s="12"/>
      <c r="V342" s="1" t="str">
        <f t="shared" si="5"/>
        <v>No</v>
      </c>
    </row>
    <row r="343" spans="1:22">
      <c r="A343" s="10" t="s">
        <v>193</v>
      </c>
      <c r="B343" s="10" t="s">
        <v>194</v>
      </c>
      <c r="C343" s="111" t="s">
        <v>43</v>
      </c>
      <c r="D343" s="168">
        <v>4094</v>
      </c>
      <c r="E343" s="171">
        <v>40094</v>
      </c>
      <c r="F343" s="36" t="s">
        <v>161</v>
      </c>
      <c r="G343" s="36" t="s">
        <v>123</v>
      </c>
      <c r="H343" s="11">
        <v>2148346</v>
      </c>
      <c r="I343" s="11">
        <v>57</v>
      </c>
      <c r="J343" s="10" t="s">
        <v>75</v>
      </c>
      <c r="K343" s="10" t="s">
        <v>13</v>
      </c>
      <c r="L343" s="11">
        <v>25</v>
      </c>
      <c r="M343" s="11"/>
      <c r="N343" s="12">
        <v>15.3</v>
      </c>
      <c r="O343" s="12"/>
      <c r="P343" s="12">
        <v>0</v>
      </c>
      <c r="Q343" s="12"/>
      <c r="R343" s="12">
        <v>0</v>
      </c>
      <c r="S343" s="12"/>
      <c r="T343" s="34">
        <v>15.3</v>
      </c>
      <c r="U343" s="12"/>
      <c r="V343" s="1" t="str">
        <f t="shared" si="5"/>
        <v>No</v>
      </c>
    </row>
    <row r="344" spans="1:22">
      <c r="A344" s="10" t="s">
        <v>185</v>
      </c>
      <c r="B344" s="10" t="s">
        <v>186</v>
      </c>
      <c r="C344" s="111" t="s">
        <v>44</v>
      </c>
      <c r="D344" s="168">
        <v>4159</v>
      </c>
      <c r="E344" s="171">
        <v>40159</v>
      </c>
      <c r="F344" s="36" t="s">
        <v>125</v>
      </c>
      <c r="G344" s="36" t="s">
        <v>123</v>
      </c>
      <c r="H344" s="11">
        <v>969587</v>
      </c>
      <c r="I344" s="11">
        <v>57</v>
      </c>
      <c r="J344" s="10" t="s">
        <v>77</v>
      </c>
      <c r="K344" s="10" t="s">
        <v>13</v>
      </c>
      <c r="L344" s="11">
        <v>19</v>
      </c>
      <c r="M344" s="11"/>
      <c r="N344" s="12">
        <v>0</v>
      </c>
      <c r="O344" s="12"/>
      <c r="P344" s="12">
        <v>0</v>
      </c>
      <c r="Q344" s="12"/>
      <c r="R344" s="12">
        <v>0</v>
      </c>
      <c r="S344" s="12"/>
      <c r="T344" s="34">
        <v>0</v>
      </c>
      <c r="U344" s="12"/>
      <c r="V344" s="1" t="str">
        <f t="shared" si="5"/>
        <v>No</v>
      </c>
    </row>
    <row r="345" spans="1:22">
      <c r="A345" s="10" t="s">
        <v>1144</v>
      </c>
      <c r="B345" s="10" t="s">
        <v>442</v>
      </c>
      <c r="C345" s="111" t="s">
        <v>48</v>
      </c>
      <c r="D345" s="168">
        <v>5</v>
      </c>
      <c r="E345" s="171">
        <v>5</v>
      </c>
      <c r="F345" s="36" t="s">
        <v>122</v>
      </c>
      <c r="G345" s="36" t="s">
        <v>123</v>
      </c>
      <c r="H345" s="11">
        <v>3059393</v>
      </c>
      <c r="I345" s="11">
        <v>56</v>
      </c>
      <c r="J345" s="10" t="s">
        <v>75</v>
      </c>
      <c r="K345" s="10" t="s">
        <v>9</v>
      </c>
      <c r="L345" s="11">
        <v>33</v>
      </c>
      <c r="M345" s="11"/>
      <c r="N345" s="12">
        <v>0</v>
      </c>
      <c r="O345" s="12"/>
      <c r="P345" s="12">
        <v>0</v>
      </c>
      <c r="Q345" s="12"/>
      <c r="R345" s="12">
        <v>0</v>
      </c>
      <c r="S345" s="12"/>
      <c r="T345" s="34">
        <v>0</v>
      </c>
      <c r="U345" s="12"/>
      <c r="V345" s="1" t="str">
        <f t="shared" si="5"/>
        <v>No</v>
      </c>
    </row>
    <row r="346" spans="1:22">
      <c r="A346" s="10" t="s">
        <v>336</v>
      </c>
      <c r="B346" s="10" t="s">
        <v>337</v>
      </c>
      <c r="C346" s="111" t="s">
        <v>87</v>
      </c>
      <c r="D346" s="168">
        <v>7049</v>
      </c>
      <c r="E346" s="171">
        <v>70049</v>
      </c>
      <c r="F346" s="36" t="s">
        <v>214</v>
      </c>
      <c r="G346" s="36" t="s">
        <v>123</v>
      </c>
      <c r="H346" s="11">
        <v>280051</v>
      </c>
      <c r="I346" s="11">
        <v>56</v>
      </c>
      <c r="J346" s="10" t="s">
        <v>75</v>
      </c>
      <c r="K346" s="10" t="s">
        <v>13</v>
      </c>
      <c r="L346" s="11">
        <v>1</v>
      </c>
      <c r="M346" s="11"/>
      <c r="N346" s="12">
        <v>0</v>
      </c>
      <c r="O346" s="12"/>
      <c r="P346" s="12">
        <v>0</v>
      </c>
      <c r="Q346" s="12"/>
      <c r="R346" s="12">
        <v>0</v>
      </c>
      <c r="S346" s="12"/>
      <c r="T346" s="34">
        <v>0</v>
      </c>
      <c r="U346" s="12"/>
      <c r="V346" s="1" t="str">
        <f t="shared" si="5"/>
        <v>No</v>
      </c>
    </row>
    <row r="347" spans="1:22">
      <c r="A347" s="10" t="s">
        <v>100</v>
      </c>
      <c r="B347" s="10" t="s">
        <v>431</v>
      </c>
      <c r="C347" s="111" t="s">
        <v>35</v>
      </c>
      <c r="D347" s="168">
        <v>2163</v>
      </c>
      <c r="E347" s="171">
        <v>20163</v>
      </c>
      <c r="F347" s="36" t="s">
        <v>234</v>
      </c>
      <c r="G347" s="36" t="s">
        <v>123</v>
      </c>
      <c r="H347" s="11">
        <v>18351295</v>
      </c>
      <c r="I347" s="11">
        <v>55</v>
      </c>
      <c r="J347" s="10" t="s">
        <v>77</v>
      </c>
      <c r="K347" s="10" t="s">
        <v>9</v>
      </c>
      <c r="L347" s="11">
        <v>55</v>
      </c>
      <c r="M347" s="11"/>
      <c r="N347" s="12">
        <v>0</v>
      </c>
      <c r="O347" s="12"/>
      <c r="P347" s="12">
        <v>0</v>
      </c>
      <c r="Q347" s="12"/>
      <c r="R347" s="12">
        <v>2.9</v>
      </c>
      <c r="S347" s="12"/>
      <c r="T347" s="34">
        <v>2.9</v>
      </c>
      <c r="U347" s="12"/>
      <c r="V347" s="1" t="str">
        <f t="shared" si="5"/>
        <v>No</v>
      </c>
    </row>
    <row r="348" spans="1:22">
      <c r="A348" s="10" t="s">
        <v>899</v>
      </c>
      <c r="B348" s="10" t="s">
        <v>900</v>
      </c>
      <c r="C348" s="111" t="s">
        <v>45</v>
      </c>
      <c r="D348" s="168">
        <v>6090</v>
      </c>
      <c r="E348" s="171">
        <v>60090</v>
      </c>
      <c r="F348" s="36" t="s">
        <v>245</v>
      </c>
      <c r="G348" s="36" t="s">
        <v>123</v>
      </c>
      <c r="H348" s="11">
        <v>728825</v>
      </c>
      <c r="I348" s="11">
        <v>55</v>
      </c>
      <c r="J348" s="10" t="s">
        <v>75</v>
      </c>
      <c r="K348" s="10" t="s">
        <v>9</v>
      </c>
      <c r="L348" s="11">
        <v>50</v>
      </c>
      <c r="M348" s="11"/>
      <c r="N348" s="12">
        <v>0</v>
      </c>
      <c r="O348" s="12"/>
      <c r="P348" s="12">
        <v>0</v>
      </c>
      <c r="Q348" s="12"/>
      <c r="R348" s="12">
        <v>0</v>
      </c>
      <c r="S348" s="12"/>
      <c r="T348" s="34">
        <v>0</v>
      </c>
      <c r="U348" s="12"/>
      <c r="V348" s="1" t="str">
        <f t="shared" si="5"/>
        <v>No</v>
      </c>
    </row>
    <row r="349" spans="1:22">
      <c r="A349" s="10" t="s">
        <v>475</v>
      </c>
      <c r="B349" s="10" t="s">
        <v>476</v>
      </c>
      <c r="C349" s="111" t="s">
        <v>47</v>
      </c>
      <c r="D349" s="168">
        <v>3007</v>
      </c>
      <c r="E349" s="171">
        <v>30007</v>
      </c>
      <c r="F349" s="36" t="s">
        <v>137</v>
      </c>
      <c r="G349" s="36" t="s">
        <v>123</v>
      </c>
      <c r="H349" s="11">
        <v>210111</v>
      </c>
      <c r="I349" s="11">
        <v>54</v>
      </c>
      <c r="J349" s="10" t="s">
        <v>75</v>
      </c>
      <c r="K349" s="10" t="s">
        <v>9</v>
      </c>
      <c r="L349" s="11">
        <v>36</v>
      </c>
      <c r="M349" s="11"/>
      <c r="N349" s="12">
        <v>0</v>
      </c>
      <c r="O349" s="12"/>
      <c r="P349" s="12">
        <v>0</v>
      </c>
      <c r="Q349" s="12"/>
      <c r="R349" s="12">
        <v>0</v>
      </c>
      <c r="S349" s="12"/>
      <c r="T349" s="34">
        <v>0</v>
      </c>
      <c r="U349" s="12"/>
      <c r="V349" s="1" t="str">
        <f t="shared" si="5"/>
        <v>No</v>
      </c>
    </row>
    <row r="350" spans="1:22">
      <c r="A350" s="10" t="s">
        <v>1145</v>
      </c>
      <c r="B350" s="10" t="s">
        <v>627</v>
      </c>
      <c r="C350" s="111" t="s">
        <v>32</v>
      </c>
      <c r="D350" s="168">
        <v>5028</v>
      </c>
      <c r="E350" s="171">
        <v>50028</v>
      </c>
      <c r="F350" s="36" t="s">
        <v>125</v>
      </c>
      <c r="G350" s="36" t="s">
        <v>123</v>
      </c>
      <c r="H350" s="11">
        <v>110621</v>
      </c>
      <c r="I350" s="11">
        <v>54</v>
      </c>
      <c r="J350" s="10" t="s">
        <v>75</v>
      </c>
      <c r="K350" s="10" t="s">
        <v>9</v>
      </c>
      <c r="L350" s="11">
        <v>27</v>
      </c>
      <c r="M350" s="11"/>
      <c r="N350" s="12">
        <v>0</v>
      </c>
      <c r="O350" s="12"/>
      <c r="P350" s="12">
        <v>0</v>
      </c>
      <c r="Q350" s="12"/>
      <c r="R350" s="12">
        <v>0</v>
      </c>
      <c r="S350" s="12"/>
      <c r="T350" s="34">
        <v>0</v>
      </c>
      <c r="U350" s="12"/>
      <c r="V350" s="1" t="str">
        <f t="shared" si="5"/>
        <v>No</v>
      </c>
    </row>
    <row r="351" spans="1:22">
      <c r="A351" s="10" t="s">
        <v>254</v>
      </c>
      <c r="B351" s="10" t="s">
        <v>255</v>
      </c>
      <c r="C351" s="111" t="s">
        <v>14</v>
      </c>
      <c r="D351" s="168">
        <v>9205</v>
      </c>
      <c r="E351" s="171">
        <v>90205</v>
      </c>
      <c r="F351" s="36" t="s">
        <v>122</v>
      </c>
      <c r="G351" s="36" t="s">
        <v>123</v>
      </c>
      <c r="H351" s="11">
        <v>1723634</v>
      </c>
      <c r="I351" s="11">
        <v>54</v>
      </c>
      <c r="J351" s="10" t="s">
        <v>77</v>
      </c>
      <c r="K351" s="10" t="s">
        <v>13</v>
      </c>
      <c r="L351" s="11">
        <v>26</v>
      </c>
      <c r="M351" s="11"/>
      <c r="N351" s="12">
        <v>0</v>
      </c>
      <c r="O351" s="12"/>
      <c r="P351" s="12">
        <v>0</v>
      </c>
      <c r="Q351" s="12"/>
      <c r="R351" s="12">
        <v>0</v>
      </c>
      <c r="S351" s="12"/>
      <c r="T351" s="34">
        <v>0</v>
      </c>
      <c r="U351" s="12"/>
      <c r="V351" s="1" t="str">
        <f t="shared" si="5"/>
        <v>No</v>
      </c>
    </row>
    <row r="352" spans="1:22">
      <c r="A352" s="10" t="s">
        <v>254</v>
      </c>
      <c r="B352" s="10" t="s">
        <v>255</v>
      </c>
      <c r="C352" s="111" t="s">
        <v>14</v>
      </c>
      <c r="D352" s="168">
        <v>9205</v>
      </c>
      <c r="E352" s="171">
        <v>90205</v>
      </c>
      <c r="F352" s="36" t="s">
        <v>122</v>
      </c>
      <c r="G352" s="36" t="s">
        <v>123</v>
      </c>
      <c r="H352" s="11">
        <v>1723634</v>
      </c>
      <c r="I352" s="11">
        <v>54</v>
      </c>
      <c r="J352" s="10" t="s">
        <v>75</v>
      </c>
      <c r="K352" s="10" t="s">
        <v>13</v>
      </c>
      <c r="L352" s="11">
        <v>19</v>
      </c>
      <c r="M352" s="11"/>
      <c r="N352" s="12">
        <v>0</v>
      </c>
      <c r="O352" s="12"/>
      <c r="P352" s="12">
        <v>0</v>
      </c>
      <c r="Q352" s="12"/>
      <c r="R352" s="12">
        <v>0</v>
      </c>
      <c r="S352" s="12"/>
      <c r="T352" s="34">
        <v>0</v>
      </c>
      <c r="U352" s="12"/>
      <c r="V352" s="1" t="str">
        <f t="shared" si="5"/>
        <v>No</v>
      </c>
    </row>
    <row r="353" spans="1:22">
      <c r="A353" s="10" t="s">
        <v>1145</v>
      </c>
      <c r="B353" s="10" t="s">
        <v>627</v>
      </c>
      <c r="C353" s="111" t="s">
        <v>32</v>
      </c>
      <c r="D353" s="168">
        <v>5028</v>
      </c>
      <c r="E353" s="171">
        <v>50028</v>
      </c>
      <c r="F353" s="36" t="s">
        <v>125</v>
      </c>
      <c r="G353" s="36" t="s">
        <v>123</v>
      </c>
      <c r="H353" s="11">
        <v>110621</v>
      </c>
      <c r="I353" s="11">
        <v>54</v>
      </c>
      <c r="J353" s="10" t="s">
        <v>77</v>
      </c>
      <c r="K353" s="10" t="s">
        <v>9</v>
      </c>
      <c r="L353" s="11">
        <v>4</v>
      </c>
      <c r="M353" s="11"/>
      <c r="N353" s="12">
        <v>0</v>
      </c>
      <c r="O353" s="12"/>
      <c r="P353" s="12">
        <v>0</v>
      </c>
      <c r="Q353" s="12"/>
      <c r="R353" s="12">
        <v>0</v>
      </c>
      <c r="S353" s="12"/>
      <c r="T353" s="34">
        <v>0</v>
      </c>
      <c r="U353" s="12"/>
      <c r="V353" s="1" t="str">
        <f t="shared" si="5"/>
        <v>No</v>
      </c>
    </row>
    <row r="354" spans="1:22">
      <c r="A354" s="10" t="s">
        <v>475</v>
      </c>
      <c r="B354" s="10" t="s">
        <v>476</v>
      </c>
      <c r="C354" s="111" t="s">
        <v>47</v>
      </c>
      <c r="D354" s="168">
        <v>3007</v>
      </c>
      <c r="E354" s="171">
        <v>30007</v>
      </c>
      <c r="F354" s="36" t="s">
        <v>137</v>
      </c>
      <c r="G354" s="36" t="s">
        <v>123</v>
      </c>
      <c r="H354" s="11">
        <v>210111</v>
      </c>
      <c r="I354" s="11">
        <v>54</v>
      </c>
      <c r="J354" s="10" t="s">
        <v>77</v>
      </c>
      <c r="K354" s="10" t="s">
        <v>9</v>
      </c>
      <c r="L354" s="11">
        <v>1</v>
      </c>
      <c r="M354" s="11"/>
      <c r="N354" s="12">
        <v>0</v>
      </c>
      <c r="O354" s="12"/>
      <c r="P354" s="12">
        <v>0</v>
      </c>
      <c r="Q354" s="12"/>
      <c r="R354" s="12">
        <v>0</v>
      </c>
      <c r="S354" s="12"/>
      <c r="T354" s="34">
        <v>0</v>
      </c>
      <c r="U354" s="12"/>
      <c r="V354" s="1" t="str">
        <f t="shared" si="5"/>
        <v>No</v>
      </c>
    </row>
    <row r="355" spans="1:22">
      <c r="A355" s="10" t="s">
        <v>1146</v>
      </c>
      <c r="B355" s="10" t="s">
        <v>335</v>
      </c>
      <c r="C355" s="111" t="s">
        <v>38</v>
      </c>
      <c r="D355" s="168">
        <v>2003</v>
      </c>
      <c r="E355" s="171">
        <v>20003</v>
      </c>
      <c r="F355" s="36" t="s">
        <v>122</v>
      </c>
      <c r="G355" s="36" t="s">
        <v>123</v>
      </c>
      <c r="H355" s="11">
        <v>158084</v>
      </c>
      <c r="I355" s="11">
        <v>53</v>
      </c>
      <c r="J355" s="10" t="s">
        <v>75</v>
      </c>
      <c r="K355" s="10" t="s">
        <v>9</v>
      </c>
      <c r="L355" s="11">
        <v>36</v>
      </c>
      <c r="M355" s="11"/>
      <c r="N355" s="12">
        <v>0</v>
      </c>
      <c r="O355" s="12"/>
      <c r="P355" s="12">
        <v>0</v>
      </c>
      <c r="Q355" s="12"/>
      <c r="R355" s="12">
        <v>0</v>
      </c>
      <c r="S355" s="12"/>
      <c r="T355" s="34">
        <v>0</v>
      </c>
      <c r="U355" s="12"/>
      <c r="V355" s="1" t="str">
        <f t="shared" si="5"/>
        <v>No</v>
      </c>
    </row>
    <row r="356" spans="1:22">
      <c r="A356" s="10" t="s">
        <v>162</v>
      </c>
      <c r="B356" s="10" t="s">
        <v>163</v>
      </c>
      <c r="C356" s="111" t="s">
        <v>41</v>
      </c>
      <c r="D356" s="168">
        <v>3012</v>
      </c>
      <c r="E356" s="171">
        <v>30012</v>
      </c>
      <c r="F356" s="36" t="s">
        <v>125</v>
      </c>
      <c r="G356" s="36" t="s">
        <v>123</v>
      </c>
      <c r="H356" s="11">
        <v>69014</v>
      </c>
      <c r="I356" s="11">
        <v>53</v>
      </c>
      <c r="J356" s="10" t="s">
        <v>75</v>
      </c>
      <c r="K356" s="10" t="s">
        <v>9</v>
      </c>
      <c r="L356" s="11">
        <v>32</v>
      </c>
      <c r="M356" s="11"/>
      <c r="N356" s="12">
        <v>0</v>
      </c>
      <c r="O356" s="12"/>
      <c r="P356" s="12">
        <v>0</v>
      </c>
      <c r="Q356" s="12"/>
      <c r="R356" s="12">
        <v>0</v>
      </c>
      <c r="S356" s="12"/>
      <c r="T356" s="34">
        <v>0</v>
      </c>
      <c r="U356" s="12"/>
      <c r="V356" s="1" t="str">
        <f t="shared" si="5"/>
        <v>No</v>
      </c>
    </row>
    <row r="357" spans="1:22">
      <c r="A357" s="10" t="s">
        <v>1147</v>
      </c>
      <c r="B357" s="10" t="s">
        <v>648</v>
      </c>
      <c r="C357" s="111" t="s">
        <v>41</v>
      </c>
      <c r="D357" s="168">
        <v>2169</v>
      </c>
      <c r="E357" s="171">
        <v>20169</v>
      </c>
      <c r="F357" s="36" t="s">
        <v>234</v>
      </c>
      <c r="G357" s="36" t="s">
        <v>123</v>
      </c>
      <c r="H357" s="11">
        <v>18351295</v>
      </c>
      <c r="I357" s="11">
        <v>52</v>
      </c>
      <c r="J357" s="10" t="s">
        <v>77</v>
      </c>
      <c r="K357" s="10" t="s">
        <v>9</v>
      </c>
      <c r="L357" s="11">
        <v>52</v>
      </c>
      <c r="M357" s="11"/>
      <c r="N357" s="12">
        <v>0</v>
      </c>
      <c r="O357" s="12"/>
      <c r="P357" s="12">
        <v>2.9</v>
      </c>
      <c r="Q357" s="12"/>
      <c r="R357" s="12">
        <v>235</v>
      </c>
      <c r="S357" s="12"/>
      <c r="T357" s="34">
        <v>237.9</v>
      </c>
      <c r="U357" s="12"/>
      <c r="V357" s="1" t="str">
        <f t="shared" si="5"/>
        <v>No</v>
      </c>
    </row>
    <row r="358" spans="1:22">
      <c r="A358" s="10" t="s">
        <v>305</v>
      </c>
      <c r="B358" s="10" t="s">
        <v>306</v>
      </c>
      <c r="C358" s="111" t="s">
        <v>31</v>
      </c>
      <c r="D358" s="168">
        <v>5029</v>
      </c>
      <c r="E358" s="171">
        <v>50029</v>
      </c>
      <c r="F358" s="36" t="s">
        <v>125</v>
      </c>
      <c r="G358" s="36" t="s">
        <v>123</v>
      </c>
      <c r="H358" s="11">
        <v>70585</v>
      </c>
      <c r="I358" s="11">
        <v>52</v>
      </c>
      <c r="J358" s="10" t="s">
        <v>75</v>
      </c>
      <c r="K358" s="10" t="s">
        <v>9</v>
      </c>
      <c r="L358" s="11">
        <v>38</v>
      </c>
      <c r="M358" s="11"/>
      <c r="N358" s="12">
        <v>0</v>
      </c>
      <c r="O358" s="12"/>
      <c r="P358" s="12">
        <v>0</v>
      </c>
      <c r="Q358" s="12"/>
      <c r="R358" s="12">
        <v>0</v>
      </c>
      <c r="S358" s="12"/>
      <c r="T358" s="34">
        <v>0</v>
      </c>
      <c r="U358" s="12"/>
      <c r="V358" s="1" t="str">
        <f t="shared" si="5"/>
        <v>No</v>
      </c>
    </row>
    <row r="359" spans="1:22">
      <c r="A359" s="10" t="s">
        <v>1148</v>
      </c>
      <c r="B359" s="10" t="s">
        <v>527</v>
      </c>
      <c r="C359" s="111" t="s">
        <v>14</v>
      </c>
      <c r="D359" s="168">
        <v>9173</v>
      </c>
      <c r="E359" s="171">
        <v>90173</v>
      </c>
      <c r="F359" s="36" t="s">
        <v>125</v>
      </c>
      <c r="G359" s="36" t="s">
        <v>123</v>
      </c>
      <c r="H359" s="11">
        <v>136969</v>
      </c>
      <c r="I359" s="11">
        <v>52</v>
      </c>
      <c r="J359" s="10" t="s">
        <v>75</v>
      </c>
      <c r="K359" s="10" t="s">
        <v>13</v>
      </c>
      <c r="L359" s="11">
        <v>37</v>
      </c>
      <c r="M359" s="11"/>
      <c r="N359" s="12">
        <v>0</v>
      </c>
      <c r="O359" s="12"/>
      <c r="P359" s="12">
        <v>0</v>
      </c>
      <c r="Q359" s="12"/>
      <c r="R359" s="12">
        <v>0</v>
      </c>
      <c r="S359" s="12"/>
      <c r="T359" s="34">
        <v>0</v>
      </c>
      <c r="U359" s="12"/>
      <c r="V359" s="1" t="str">
        <f t="shared" si="5"/>
        <v>No</v>
      </c>
    </row>
    <row r="360" spans="1:22">
      <c r="A360" s="10" t="s">
        <v>1149</v>
      </c>
      <c r="B360" s="10" t="s">
        <v>649</v>
      </c>
      <c r="C360" s="111" t="s">
        <v>19</v>
      </c>
      <c r="D360" s="168">
        <v>8011</v>
      </c>
      <c r="E360" s="171">
        <v>80011</v>
      </c>
      <c r="F360" s="36" t="s">
        <v>122</v>
      </c>
      <c r="G360" s="36" t="s">
        <v>123</v>
      </c>
      <c r="H360" s="11">
        <v>264465</v>
      </c>
      <c r="I360" s="11">
        <v>52</v>
      </c>
      <c r="J360" s="10" t="s">
        <v>75</v>
      </c>
      <c r="K360" s="10" t="s">
        <v>9</v>
      </c>
      <c r="L360" s="11">
        <v>32</v>
      </c>
      <c r="M360" s="11"/>
      <c r="N360" s="12">
        <v>0</v>
      </c>
      <c r="O360" s="12"/>
      <c r="P360" s="12">
        <v>0</v>
      </c>
      <c r="Q360" s="12"/>
      <c r="R360" s="12">
        <v>0</v>
      </c>
      <c r="S360" s="12"/>
      <c r="T360" s="34">
        <v>0</v>
      </c>
      <c r="U360" s="12"/>
      <c r="V360" s="1" t="str">
        <f t="shared" si="5"/>
        <v>No</v>
      </c>
    </row>
    <row r="361" spans="1:22">
      <c r="A361" s="10" t="s">
        <v>1149</v>
      </c>
      <c r="B361" s="10" t="s">
        <v>649</v>
      </c>
      <c r="C361" s="111" t="s">
        <v>19</v>
      </c>
      <c r="D361" s="168">
        <v>8011</v>
      </c>
      <c r="E361" s="171">
        <v>80011</v>
      </c>
      <c r="F361" s="36" t="s">
        <v>122</v>
      </c>
      <c r="G361" s="36" t="s">
        <v>123</v>
      </c>
      <c r="H361" s="11">
        <v>264465</v>
      </c>
      <c r="I361" s="11">
        <v>52</v>
      </c>
      <c r="J361" s="10" t="s">
        <v>79</v>
      </c>
      <c r="K361" s="10" t="s">
        <v>9</v>
      </c>
      <c r="L361" s="11">
        <v>6</v>
      </c>
      <c r="M361" s="11"/>
      <c r="N361" s="12">
        <v>5.9</v>
      </c>
      <c r="O361" s="12"/>
      <c r="P361" s="12">
        <v>0</v>
      </c>
      <c r="Q361" s="12"/>
      <c r="R361" s="12">
        <v>0</v>
      </c>
      <c r="S361" s="12"/>
      <c r="T361" s="34">
        <v>5.9</v>
      </c>
      <c r="U361" s="12"/>
      <c r="V361" s="1" t="str">
        <f t="shared" si="5"/>
        <v>No</v>
      </c>
    </row>
    <row r="362" spans="1:22">
      <c r="A362" s="10" t="s">
        <v>1149</v>
      </c>
      <c r="B362" s="10" t="s">
        <v>649</v>
      </c>
      <c r="C362" s="111" t="s">
        <v>19</v>
      </c>
      <c r="D362" s="168">
        <v>8011</v>
      </c>
      <c r="E362" s="171">
        <v>80011</v>
      </c>
      <c r="F362" s="36" t="s">
        <v>122</v>
      </c>
      <c r="G362" s="36" t="s">
        <v>123</v>
      </c>
      <c r="H362" s="11">
        <v>264465</v>
      </c>
      <c r="I362" s="11">
        <v>52</v>
      </c>
      <c r="J362" s="10" t="s">
        <v>75</v>
      </c>
      <c r="K362" s="10" t="s">
        <v>13</v>
      </c>
      <c r="L362" s="11">
        <v>2</v>
      </c>
      <c r="M362" s="11"/>
      <c r="N362" s="12">
        <v>0</v>
      </c>
      <c r="O362" s="12"/>
      <c r="P362" s="12">
        <v>0</v>
      </c>
      <c r="Q362" s="12"/>
      <c r="R362" s="12">
        <v>0</v>
      </c>
      <c r="S362" s="12"/>
      <c r="T362" s="34">
        <v>0</v>
      </c>
      <c r="U362" s="12"/>
      <c r="V362" s="1" t="str">
        <f t="shared" si="5"/>
        <v>No</v>
      </c>
    </row>
    <row r="363" spans="1:22">
      <c r="A363" s="10" t="s">
        <v>1150</v>
      </c>
      <c r="B363" s="10" t="s">
        <v>510</v>
      </c>
      <c r="C363" s="111" t="s">
        <v>45</v>
      </c>
      <c r="D363" s="168">
        <v>6009</v>
      </c>
      <c r="E363" s="171">
        <v>60009</v>
      </c>
      <c r="F363" s="36" t="s">
        <v>122</v>
      </c>
      <c r="G363" s="36" t="s">
        <v>123</v>
      </c>
      <c r="H363" s="11">
        <v>235730</v>
      </c>
      <c r="I363" s="11">
        <v>51</v>
      </c>
      <c r="J363" s="10" t="s">
        <v>75</v>
      </c>
      <c r="K363" s="10" t="s">
        <v>9</v>
      </c>
      <c r="L363" s="11">
        <v>35</v>
      </c>
      <c r="M363" s="11"/>
      <c r="N363" s="12">
        <v>0</v>
      </c>
      <c r="O363" s="12"/>
      <c r="P363" s="12">
        <v>0</v>
      </c>
      <c r="Q363" s="12"/>
      <c r="R363" s="12">
        <v>0</v>
      </c>
      <c r="S363" s="12"/>
      <c r="T363" s="34">
        <v>0</v>
      </c>
      <c r="U363" s="12"/>
      <c r="V363" s="1" t="str">
        <f t="shared" si="5"/>
        <v>No</v>
      </c>
    </row>
    <row r="364" spans="1:22">
      <c r="A364" s="10" t="s">
        <v>596</v>
      </c>
      <c r="B364" s="10" t="s">
        <v>597</v>
      </c>
      <c r="C364" s="111" t="s">
        <v>25</v>
      </c>
      <c r="D364" s="168">
        <v>5058</v>
      </c>
      <c r="E364" s="171">
        <v>50058</v>
      </c>
      <c r="F364" s="36" t="s">
        <v>125</v>
      </c>
      <c r="G364" s="36" t="s">
        <v>123</v>
      </c>
      <c r="H364" s="11">
        <v>296863</v>
      </c>
      <c r="I364" s="11">
        <v>51</v>
      </c>
      <c r="J364" s="10" t="s">
        <v>75</v>
      </c>
      <c r="K364" s="10" t="s">
        <v>9</v>
      </c>
      <c r="L364" s="11">
        <v>24</v>
      </c>
      <c r="M364" s="11"/>
      <c r="N364" s="12">
        <v>0</v>
      </c>
      <c r="O364" s="12"/>
      <c r="P364" s="12">
        <v>0</v>
      </c>
      <c r="Q364" s="12"/>
      <c r="R364" s="12">
        <v>0</v>
      </c>
      <c r="S364" s="12"/>
      <c r="T364" s="34">
        <v>0</v>
      </c>
      <c r="U364" s="12"/>
      <c r="V364" s="1" t="str">
        <f t="shared" si="5"/>
        <v>No</v>
      </c>
    </row>
    <row r="365" spans="1:22">
      <c r="A365" s="10" t="s">
        <v>262</v>
      </c>
      <c r="B365" s="10" t="s">
        <v>263</v>
      </c>
      <c r="C365" s="111" t="s">
        <v>45</v>
      </c>
      <c r="D365" s="168">
        <v>6102</v>
      </c>
      <c r="E365" s="171">
        <v>60102</v>
      </c>
      <c r="F365" s="36" t="s">
        <v>125</v>
      </c>
      <c r="G365" s="36" t="s">
        <v>123</v>
      </c>
      <c r="H365" s="11">
        <v>92984</v>
      </c>
      <c r="I365" s="11">
        <v>51</v>
      </c>
      <c r="J365" s="10" t="s">
        <v>75</v>
      </c>
      <c r="K365" s="10" t="s">
        <v>9</v>
      </c>
      <c r="L365" s="11">
        <v>16</v>
      </c>
      <c r="M365" s="11"/>
      <c r="N365" s="12">
        <v>0</v>
      </c>
      <c r="O365" s="12"/>
      <c r="P365" s="12">
        <v>0</v>
      </c>
      <c r="Q365" s="12"/>
      <c r="R365" s="12">
        <v>0</v>
      </c>
      <c r="S365" s="12"/>
      <c r="T365" s="34">
        <v>0</v>
      </c>
      <c r="U365" s="12"/>
      <c r="V365" s="1" t="str">
        <f t="shared" si="5"/>
        <v>No</v>
      </c>
    </row>
    <row r="366" spans="1:22">
      <c r="A366" s="10" t="s">
        <v>682</v>
      </c>
      <c r="B366" s="10" t="s">
        <v>683</v>
      </c>
      <c r="C366" s="111" t="s">
        <v>14</v>
      </c>
      <c r="D366" s="168">
        <v>9090</v>
      </c>
      <c r="E366" s="171">
        <v>90090</v>
      </c>
      <c r="F366" s="36" t="s">
        <v>125</v>
      </c>
      <c r="G366" s="36" t="s">
        <v>123</v>
      </c>
      <c r="H366" s="11">
        <v>1723634</v>
      </c>
      <c r="I366" s="11">
        <v>50</v>
      </c>
      <c r="J366" s="10" t="s">
        <v>75</v>
      </c>
      <c r="K366" s="10" t="s">
        <v>13</v>
      </c>
      <c r="L366" s="11">
        <v>41</v>
      </c>
      <c r="M366" s="11"/>
      <c r="N366" s="12">
        <v>0</v>
      </c>
      <c r="O366" s="12"/>
      <c r="P366" s="12">
        <v>0</v>
      </c>
      <c r="Q366" s="12"/>
      <c r="R366" s="12">
        <v>0</v>
      </c>
      <c r="S366" s="12"/>
      <c r="T366" s="34">
        <v>0</v>
      </c>
      <c r="U366" s="12"/>
      <c r="V366" s="1" t="str">
        <f t="shared" si="5"/>
        <v>No</v>
      </c>
    </row>
    <row r="367" spans="1:22">
      <c r="A367" s="10" t="s">
        <v>671</v>
      </c>
      <c r="B367" s="10" t="s">
        <v>672</v>
      </c>
      <c r="C367" s="111" t="s">
        <v>39</v>
      </c>
      <c r="D367" s="168">
        <v>5024</v>
      </c>
      <c r="E367" s="171">
        <v>50024</v>
      </c>
      <c r="F367" s="36" t="s">
        <v>125</v>
      </c>
      <c r="G367" s="36" t="s">
        <v>123</v>
      </c>
      <c r="H367" s="11">
        <v>387550</v>
      </c>
      <c r="I367" s="11">
        <v>50</v>
      </c>
      <c r="J367" s="10" t="s">
        <v>75</v>
      </c>
      <c r="K367" s="10" t="s">
        <v>9</v>
      </c>
      <c r="L367" s="11">
        <v>35</v>
      </c>
      <c r="M367" s="11"/>
      <c r="N367" s="12">
        <v>0</v>
      </c>
      <c r="O367" s="12"/>
      <c r="P367" s="12">
        <v>0</v>
      </c>
      <c r="Q367" s="12"/>
      <c r="R367" s="12">
        <v>0</v>
      </c>
      <c r="S367" s="12"/>
      <c r="T367" s="34">
        <v>0</v>
      </c>
      <c r="U367" s="12"/>
      <c r="V367" s="1" t="str">
        <f t="shared" si="5"/>
        <v>No</v>
      </c>
    </row>
    <row r="368" spans="1:22">
      <c r="A368" s="10" t="s">
        <v>618</v>
      </c>
      <c r="B368" s="10" t="s">
        <v>481</v>
      </c>
      <c r="C368" s="111" t="s">
        <v>26</v>
      </c>
      <c r="D368" s="168">
        <v>5052</v>
      </c>
      <c r="E368" s="171">
        <v>50052</v>
      </c>
      <c r="F368" s="36" t="s">
        <v>125</v>
      </c>
      <c r="G368" s="36" t="s">
        <v>123</v>
      </c>
      <c r="H368" s="11">
        <v>278165</v>
      </c>
      <c r="I368" s="11">
        <v>50</v>
      </c>
      <c r="J368" s="10" t="s">
        <v>75</v>
      </c>
      <c r="K368" s="10" t="s">
        <v>9</v>
      </c>
      <c r="L368" s="11">
        <v>35</v>
      </c>
      <c r="M368" s="11"/>
      <c r="N368" s="12">
        <v>0</v>
      </c>
      <c r="O368" s="12"/>
      <c r="P368" s="12">
        <v>0</v>
      </c>
      <c r="Q368" s="12"/>
      <c r="R368" s="12">
        <v>0</v>
      </c>
      <c r="S368" s="12"/>
      <c r="T368" s="34">
        <v>0</v>
      </c>
      <c r="U368" s="12"/>
      <c r="V368" s="1" t="str">
        <f t="shared" si="5"/>
        <v>No</v>
      </c>
    </row>
    <row r="369" spans="1:22">
      <c r="A369" s="10" t="s">
        <v>669</v>
      </c>
      <c r="B369" s="10" t="s">
        <v>670</v>
      </c>
      <c r="C369" s="111" t="s">
        <v>14</v>
      </c>
      <c r="D369" s="168">
        <v>9159</v>
      </c>
      <c r="E369" s="171">
        <v>90159</v>
      </c>
      <c r="F369" s="36" t="s">
        <v>125</v>
      </c>
      <c r="G369" s="36" t="s">
        <v>123</v>
      </c>
      <c r="H369" s="11">
        <v>3281212</v>
      </c>
      <c r="I369" s="11">
        <v>50</v>
      </c>
      <c r="J369" s="10" t="s">
        <v>75</v>
      </c>
      <c r="K369" s="10" t="s">
        <v>13</v>
      </c>
      <c r="L369" s="11">
        <v>32</v>
      </c>
      <c r="M369" s="11"/>
      <c r="N369" s="12">
        <v>0</v>
      </c>
      <c r="O369" s="12"/>
      <c r="P369" s="12">
        <v>0</v>
      </c>
      <c r="Q369" s="12"/>
      <c r="R369" s="12">
        <v>0</v>
      </c>
      <c r="S369" s="12"/>
      <c r="T369" s="34">
        <v>0</v>
      </c>
      <c r="U369" s="12"/>
      <c r="V369" s="1" t="str">
        <f t="shared" si="5"/>
        <v>No</v>
      </c>
    </row>
    <row r="370" spans="1:22">
      <c r="A370" s="10" t="s">
        <v>1151</v>
      </c>
      <c r="B370" s="10" t="s">
        <v>439</v>
      </c>
      <c r="C370" s="111" t="s">
        <v>49</v>
      </c>
      <c r="D370" s="168">
        <v>5099</v>
      </c>
      <c r="E370" s="171">
        <v>50099</v>
      </c>
      <c r="F370" s="36" t="s">
        <v>122</v>
      </c>
      <c r="G370" s="36" t="s">
        <v>123</v>
      </c>
      <c r="H370" s="11">
        <v>102852</v>
      </c>
      <c r="I370" s="11">
        <v>50</v>
      </c>
      <c r="J370" s="10" t="s">
        <v>75</v>
      </c>
      <c r="K370" s="10" t="s">
        <v>9</v>
      </c>
      <c r="L370" s="11">
        <v>16</v>
      </c>
      <c r="M370" s="11"/>
      <c r="N370" s="12">
        <v>0</v>
      </c>
      <c r="O370" s="12"/>
      <c r="P370" s="12">
        <v>0</v>
      </c>
      <c r="Q370" s="12"/>
      <c r="R370" s="12">
        <v>0</v>
      </c>
      <c r="S370" s="12"/>
      <c r="T370" s="34">
        <v>0</v>
      </c>
      <c r="U370" s="12"/>
      <c r="V370" s="1" t="str">
        <f t="shared" si="5"/>
        <v>No</v>
      </c>
    </row>
    <row r="371" spans="1:22">
      <c r="A371" s="10" t="s">
        <v>669</v>
      </c>
      <c r="B371" s="10" t="s">
        <v>670</v>
      </c>
      <c r="C371" s="111" t="s">
        <v>14</v>
      </c>
      <c r="D371" s="168">
        <v>9159</v>
      </c>
      <c r="E371" s="171">
        <v>90159</v>
      </c>
      <c r="F371" s="36" t="s">
        <v>125</v>
      </c>
      <c r="G371" s="36" t="s">
        <v>123</v>
      </c>
      <c r="H371" s="11">
        <v>3281212</v>
      </c>
      <c r="I371" s="11">
        <v>50</v>
      </c>
      <c r="J371" s="10" t="s">
        <v>77</v>
      </c>
      <c r="K371" s="10" t="s">
        <v>13</v>
      </c>
      <c r="L371" s="11">
        <v>9</v>
      </c>
      <c r="M371" s="11"/>
      <c r="N371" s="12">
        <v>0</v>
      </c>
      <c r="O371" s="12"/>
      <c r="P371" s="12">
        <v>0</v>
      </c>
      <c r="Q371" s="12"/>
      <c r="R371" s="12">
        <v>0</v>
      </c>
      <c r="S371" s="12"/>
      <c r="T371" s="34">
        <v>0</v>
      </c>
      <c r="U371" s="12"/>
      <c r="V371" s="1" t="str">
        <f t="shared" si="5"/>
        <v>No</v>
      </c>
    </row>
    <row r="372" spans="1:22">
      <c r="A372" s="10" t="s">
        <v>1152</v>
      </c>
      <c r="B372" s="10" t="s">
        <v>384</v>
      </c>
      <c r="C372" s="111" t="s">
        <v>14</v>
      </c>
      <c r="D372" s="168">
        <v>9042</v>
      </c>
      <c r="E372" s="171">
        <v>90042</v>
      </c>
      <c r="F372" s="36" t="s">
        <v>122</v>
      </c>
      <c r="G372" s="36" t="s">
        <v>123</v>
      </c>
      <c r="H372" s="11">
        <v>12150996</v>
      </c>
      <c r="I372" s="11">
        <v>49</v>
      </c>
      <c r="J372" s="10" t="s">
        <v>75</v>
      </c>
      <c r="K372" s="10" t="s">
        <v>9</v>
      </c>
      <c r="L372" s="11">
        <v>43</v>
      </c>
      <c r="M372" s="11"/>
      <c r="N372" s="12">
        <v>0</v>
      </c>
      <c r="O372" s="12"/>
      <c r="P372" s="12">
        <v>0</v>
      </c>
      <c r="Q372" s="12"/>
      <c r="R372" s="12">
        <v>0</v>
      </c>
      <c r="S372" s="12"/>
      <c r="T372" s="34">
        <v>0</v>
      </c>
      <c r="U372" s="12"/>
      <c r="V372" s="1" t="str">
        <f t="shared" si="5"/>
        <v>No</v>
      </c>
    </row>
    <row r="373" spans="1:22">
      <c r="A373" s="10" t="s">
        <v>1153</v>
      </c>
      <c r="B373" s="10" t="s">
        <v>436</v>
      </c>
      <c r="C373" s="111" t="s">
        <v>38</v>
      </c>
      <c r="D373" s="168">
        <v>2010</v>
      </c>
      <c r="E373" s="171">
        <v>20010</v>
      </c>
      <c r="F373" s="36" t="s">
        <v>122</v>
      </c>
      <c r="G373" s="36" t="s">
        <v>123</v>
      </c>
      <c r="H373" s="11">
        <v>423566</v>
      </c>
      <c r="I373" s="11">
        <v>49</v>
      </c>
      <c r="J373" s="10" t="s">
        <v>75</v>
      </c>
      <c r="K373" s="10" t="s">
        <v>9</v>
      </c>
      <c r="L373" s="11">
        <v>34</v>
      </c>
      <c r="M373" s="11"/>
      <c r="N373" s="12">
        <v>0</v>
      </c>
      <c r="O373" s="12"/>
      <c r="P373" s="12">
        <v>0</v>
      </c>
      <c r="Q373" s="12"/>
      <c r="R373" s="12">
        <v>0</v>
      </c>
      <c r="S373" s="12"/>
      <c r="T373" s="34">
        <v>0</v>
      </c>
      <c r="U373" s="12"/>
      <c r="V373" s="1" t="str">
        <f t="shared" si="5"/>
        <v>No</v>
      </c>
    </row>
    <row r="374" spans="1:22">
      <c r="A374" s="10" t="s">
        <v>579</v>
      </c>
      <c r="B374" s="10" t="s">
        <v>580</v>
      </c>
      <c r="C374" s="111" t="s">
        <v>39</v>
      </c>
      <c r="D374" s="168">
        <v>5021</v>
      </c>
      <c r="E374" s="171">
        <v>50021</v>
      </c>
      <c r="F374" s="36" t="s">
        <v>125</v>
      </c>
      <c r="G374" s="36" t="s">
        <v>123</v>
      </c>
      <c r="H374" s="11">
        <v>569499</v>
      </c>
      <c r="I374" s="11">
        <v>49</v>
      </c>
      <c r="J374" s="10" t="s">
        <v>75</v>
      </c>
      <c r="K374" s="10" t="s">
        <v>9</v>
      </c>
      <c r="L374" s="11">
        <v>23</v>
      </c>
      <c r="M374" s="11"/>
      <c r="N374" s="12">
        <v>0</v>
      </c>
      <c r="O374" s="12"/>
      <c r="P374" s="12">
        <v>0</v>
      </c>
      <c r="Q374" s="12"/>
      <c r="R374" s="12">
        <v>0</v>
      </c>
      <c r="S374" s="12"/>
      <c r="T374" s="34">
        <v>0</v>
      </c>
      <c r="U374" s="12"/>
      <c r="V374" s="1" t="str">
        <f t="shared" si="5"/>
        <v>No</v>
      </c>
    </row>
    <row r="375" spans="1:22">
      <c r="A375" s="10" t="s">
        <v>1154</v>
      </c>
      <c r="B375" s="10" t="s">
        <v>244</v>
      </c>
      <c r="C375" s="111" t="s">
        <v>22</v>
      </c>
      <c r="D375" s="168">
        <v>4140</v>
      </c>
      <c r="E375" s="171">
        <v>40140</v>
      </c>
      <c r="F375" s="36" t="s">
        <v>122</v>
      </c>
      <c r="G375" s="36" t="s">
        <v>123</v>
      </c>
      <c r="H375" s="11">
        <v>310298</v>
      </c>
      <c r="I375" s="11">
        <v>49</v>
      </c>
      <c r="J375" s="10" t="s">
        <v>75</v>
      </c>
      <c r="K375" s="10" t="s">
        <v>13</v>
      </c>
      <c r="L375" s="11">
        <v>19</v>
      </c>
      <c r="M375" s="11"/>
      <c r="N375" s="12">
        <v>0</v>
      </c>
      <c r="O375" s="12"/>
      <c r="P375" s="12">
        <v>0</v>
      </c>
      <c r="Q375" s="12"/>
      <c r="R375" s="12">
        <v>0</v>
      </c>
      <c r="S375" s="12"/>
      <c r="T375" s="34">
        <v>0</v>
      </c>
      <c r="U375" s="12"/>
      <c r="V375" s="1" t="str">
        <f t="shared" si="5"/>
        <v>No</v>
      </c>
    </row>
    <row r="376" spans="1:22">
      <c r="A376" s="10" t="s">
        <v>1155</v>
      </c>
      <c r="B376" s="10" t="s">
        <v>277</v>
      </c>
      <c r="C376" s="111" t="s">
        <v>34</v>
      </c>
      <c r="D376" s="168">
        <v>4172</v>
      </c>
      <c r="E376" s="171">
        <v>40172</v>
      </c>
      <c r="F376" s="36" t="s">
        <v>125</v>
      </c>
      <c r="G376" s="36" t="s">
        <v>123</v>
      </c>
      <c r="H376" s="11">
        <v>212195</v>
      </c>
      <c r="I376" s="11">
        <v>49</v>
      </c>
      <c r="J376" s="10" t="s">
        <v>75</v>
      </c>
      <c r="K376" s="10" t="s">
        <v>9</v>
      </c>
      <c r="L376" s="11">
        <v>6</v>
      </c>
      <c r="M376" s="11"/>
      <c r="N376" s="12">
        <v>0</v>
      </c>
      <c r="O376" s="12"/>
      <c r="P376" s="12">
        <v>0</v>
      </c>
      <c r="Q376" s="12"/>
      <c r="R376" s="12">
        <v>0</v>
      </c>
      <c r="S376" s="12"/>
      <c r="T376" s="34">
        <v>0</v>
      </c>
      <c r="U376" s="12"/>
      <c r="V376" s="1" t="str">
        <f t="shared" si="5"/>
        <v>No</v>
      </c>
    </row>
    <row r="377" spans="1:22">
      <c r="A377" s="10" t="s">
        <v>259</v>
      </c>
      <c r="B377" s="10" t="s">
        <v>260</v>
      </c>
      <c r="C377" s="111" t="s">
        <v>14</v>
      </c>
      <c r="D377" s="168">
        <v>9208</v>
      </c>
      <c r="E377" s="171">
        <v>90208</v>
      </c>
      <c r="F377" s="36" t="s">
        <v>245</v>
      </c>
      <c r="G377" s="36" t="s">
        <v>123</v>
      </c>
      <c r="H377" s="11">
        <v>98176</v>
      </c>
      <c r="I377" s="11">
        <v>48</v>
      </c>
      <c r="J377" s="10" t="s">
        <v>75</v>
      </c>
      <c r="K377" s="10" t="s">
        <v>13</v>
      </c>
      <c r="L377" s="11">
        <v>26</v>
      </c>
      <c r="M377" s="11"/>
      <c r="N377" s="12">
        <v>0</v>
      </c>
      <c r="O377" s="12"/>
      <c r="P377" s="12">
        <v>0</v>
      </c>
      <c r="Q377" s="12"/>
      <c r="R377" s="12">
        <v>0</v>
      </c>
      <c r="S377" s="12"/>
      <c r="T377" s="34">
        <v>0</v>
      </c>
      <c r="U377" s="12"/>
      <c r="V377" s="1" t="str">
        <f t="shared" si="5"/>
        <v>No</v>
      </c>
    </row>
    <row r="378" spans="1:22">
      <c r="A378" s="10" t="s">
        <v>322</v>
      </c>
      <c r="B378" s="10" t="s">
        <v>323</v>
      </c>
      <c r="C378" s="111" t="s">
        <v>25</v>
      </c>
      <c r="D378" s="168">
        <v>5047</v>
      </c>
      <c r="E378" s="171">
        <v>50047</v>
      </c>
      <c r="F378" s="36" t="s">
        <v>125</v>
      </c>
      <c r="G378" s="36" t="s">
        <v>123</v>
      </c>
      <c r="H378" s="11">
        <v>132600</v>
      </c>
      <c r="I378" s="11">
        <v>47</v>
      </c>
      <c r="J378" s="10" t="s">
        <v>75</v>
      </c>
      <c r="K378" s="10" t="s">
        <v>9</v>
      </c>
      <c r="L378" s="11">
        <v>32</v>
      </c>
      <c r="M378" s="11"/>
      <c r="N378" s="12">
        <v>0</v>
      </c>
      <c r="O378" s="12"/>
      <c r="P378" s="12">
        <v>0</v>
      </c>
      <c r="Q378" s="12"/>
      <c r="R378" s="12">
        <v>0</v>
      </c>
      <c r="S378" s="12"/>
      <c r="T378" s="34">
        <v>0</v>
      </c>
      <c r="U378" s="12"/>
      <c r="V378" s="1" t="str">
        <f t="shared" si="5"/>
        <v>No</v>
      </c>
    </row>
    <row r="379" spans="1:22">
      <c r="A379" s="10" t="s">
        <v>256</v>
      </c>
      <c r="B379" s="10" t="s">
        <v>257</v>
      </c>
      <c r="C379" s="111" t="s">
        <v>14</v>
      </c>
      <c r="D379" s="168">
        <v>9206</v>
      </c>
      <c r="E379" s="171">
        <v>90206</v>
      </c>
      <c r="F379" s="36" t="s">
        <v>125</v>
      </c>
      <c r="G379" s="36" t="s">
        <v>123</v>
      </c>
      <c r="H379" s="11">
        <v>59219</v>
      </c>
      <c r="I379" s="11">
        <v>47</v>
      </c>
      <c r="J379" s="10" t="s">
        <v>75</v>
      </c>
      <c r="K379" s="10" t="s">
        <v>9</v>
      </c>
      <c r="L379" s="11">
        <v>25</v>
      </c>
      <c r="M379" s="11"/>
      <c r="N379" s="12">
        <v>0</v>
      </c>
      <c r="O379" s="12"/>
      <c r="P379" s="12">
        <v>0</v>
      </c>
      <c r="Q379" s="12"/>
      <c r="R379" s="12">
        <v>0</v>
      </c>
      <c r="S379" s="12"/>
      <c r="T379" s="34">
        <v>0</v>
      </c>
      <c r="U379" s="12"/>
      <c r="V379" s="1" t="str">
        <f t="shared" si="5"/>
        <v>No</v>
      </c>
    </row>
    <row r="380" spans="1:22">
      <c r="A380" s="10" t="s">
        <v>1156</v>
      </c>
      <c r="B380" s="10" t="s">
        <v>425</v>
      </c>
      <c r="C380" s="111" t="s">
        <v>14</v>
      </c>
      <c r="D380" s="168">
        <v>9039</v>
      </c>
      <c r="E380" s="171">
        <v>90039</v>
      </c>
      <c r="F380" s="36" t="s">
        <v>122</v>
      </c>
      <c r="G380" s="36" t="s">
        <v>123</v>
      </c>
      <c r="H380" s="11">
        <v>12150996</v>
      </c>
      <c r="I380" s="11">
        <v>46</v>
      </c>
      <c r="J380" s="10" t="s">
        <v>75</v>
      </c>
      <c r="K380" s="10" t="s">
        <v>9</v>
      </c>
      <c r="L380" s="11">
        <v>44</v>
      </c>
      <c r="M380" s="11"/>
      <c r="N380" s="12">
        <v>0</v>
      </c>
      <c r="O380" s="12"/>
      <c r="P380" s="12">
        <v>0</v>
      </c>
      <c r="Q380" s="12"/>
      <c r="R380" s="12">
        <v>0</v>
      </c>
      <c r="S380" s="12"/>
      <c r="T380" s="34">
        <v>0</v>
      </c>
      <c r="U380" s="12"/>
      <c r="V380" s="1" t="str">
        <f t="shared" si="5"/>
        <v>No</v>
      </c>
    </row>
    <row r="381" spans="1:22">
      <c r="A381" s="10" t="s">
        <v>1157</v>
      </c>
      <c r="B381" s="10" t="s">
        <v>243</v>
      </c>
      <c r="C381" s="111" t="s">
        <v>47</v>
      </c>
      <c r="D381" s="168">
        <v>3091</v>
      </c>
      <c r="E381" s="171">
        <v>30091</v>
      </c>
      <c r="F381" s="36" t="s">
        <v>122</v>
      </c>
      <c r="G381" s="36" t="s">
        <v>123</v>
      </c>
      <c r="H381" s="11">
        <v>88542</v>
      </c>
      <c r="I381" s="11">
        <v>46</v>
      </c>
      <c r="J381" s="10" t="s">
        <v>75</v>
      </c>
      <c r="K381" s="10" t="s">
        <v>9</v>
      </c>
      <c r="L381" s="11">
        <v>37</v>
      </c>
      <c r="M381" s="11"/>
      <c r="N381" s="12">
        <v>0</v>
      </c>
      <c r="O381" s="12"/>
      <c r="P381" s="12">
        <v>0</v>
      </c>
      <c r="Q381" s="12"/>
      <c r="R381" s="12">
        <v>0</v>
      </c>
      <c r="S381" s="12"/>
      <c r="T381" s="34">
        <v>0</v>
      </c>
      <c r="U381" s="12"/>
      <c r="V381" s="1" t="str">
        <f t="shared" si="5"/>
        <v>No</v>
      </c>
    </row>
    <row r="382" spans="1:22">
      <c r="A382" s="10" t="s">
        <v>500</v>
      </c>
      <c r="B382" s="10" t="s">
        <v>363</v>
      </c>
      <c r="C382" s="111" t="s">
        <v>50</v>
      </c>
      <c r="D382" s="168">
        <v>3001</v>
      </c>
      <c r="E382" s="171">
        <v>30001</v>
      </c>
      <c r="F382" s="36" t="s">
        <v>125</v>
      </c>
      <c r="G382" s="36" t="s">
        <v>123</v>
      </c>
      <c r="H382" s="11">
        <v>153199</v>
      </c>
      <c r="I382" s="11">
        <v>46</v>
      </c>
      <c r="J382" s="10" t="s">
        <v>75</v>
      </c>
      <c r="K382" s="10" t="s">
        <v>9</v>
      </c>
      <c r="L382" s="11">
        <v>35</v>
      </c>
      <c r="M382" s="11"/>
      <c r="N382" s="12">
        <v>0</v>
      </c>
      <c r="O382" s="12"/>
      <c r="P382" s="12">
        <v>0</v>
      </c>
      <c r="Q382" s="12"/>
      <c r="R382" s="12">
        <v>0</v>
      </c>
      <c r="S382" s="12"/>
      <c r="T382" s="34">
        <v>0</v>
      </c>
      <c r="U382" s="12"/>
      <c r="V382" s="1" t="str">
        <f t="shared" si="5"/>
        <v>No</v>
      </c>
    </row>
    <row r="383" spans="1:22">
      <c r="A383" s="10" t="s">
        <v>113</v>
      </c>
      <c r="B383" s="10" t="s">
        <v>708</v>
      </c>
      <c r="C383" s="111" t="s">
        <v>48</v>
      </c>
      <c r="D383" s="168">
        <v>43</v>
      </c>
      <c r="E383" s="171">
        <v>43</v>
      </c>
      <c r="F383" s="36" t="s">
        <v>125</v>
      </c>
      <c r="G383" s="36" t="s">
        <v>123</v>
      </c>
      <c r="H383" s="11">
        <v>67227</v>
      </c>
      <c r="I383" s="11">
        <v>46</v>
      </c>
      <c r="J383" s="10" t="s">
        <v>75</v>
      </c>
      <c r="K383" s="10" t="s">
        <v>9</v>
      </c>
      <c r="L383" s="11">
        <v>31</v>
      </c>
      <c r="M383" s="11"/>
      <c r="N383" s="12">
        <v>0</v>
      </c>
      <c r="O383" s="12"/>
      <c r="P383" s="12">
        <v>0</v>
      </c>
      <c r="Q383" s="12"/>
      <c r="R383" s="12">
        <v>0</v>
      </c>
      <c r="S383" s="12"/>
      <c r="T383" s="34">
        <v>0</v>
      </c>
      <c r="U383" s="12"/>
      <c r="V383" s="1" t="str">
        <f t="shared" si="5"/>
        <v>No</v>
      </c>
    </row>
    <row r="384" spans="1:22">
      <c r="A384" s="10" t="s">
        <v>1158</v>
      </c>
      <c r="B384" s="10" t="s">
        <v>497</v>
      </c>
      <c r="C384" s="111" t="s">
        <v>27</v>
      </c>
      <c r="D384" s="168">
        <v>6088</v>
      </c>
      <c r="E384" s="171">
        <v>60088</v>
      </c>
      <c r="F384" s="36" t="s">
        <v>122</v>
      </c>
      <c r="G384" s="36" t="s">
        <v>123</v>
      </c>
      <c r="H384" s="11">
        <v>899703</v>
      </c>
      <c r="I384" s="11">
        <v>46</v>
      </c>
      <c r="J384" s="10" t="s">
        <v>75</v>
      </c>
      <c r="K384" s="10" t="s">
        <v>13</v>
      </c>
      <c r="L384" s="11">
        <v>31</v>
      </c>
      <c r="M384" s="11"/>
      <c r="N384" s="12">
        <v>0</v>
      </c>
      <c r="O384" s="12"/>
      <c r="P384" s="12">
        <v>0</v>
      </c>
      <c r="Q384" s="12"/>
      <c r="R384" s="12">
        <v>7</v>
      </c>
      <c r="S384" s="12"/>
      <c r="T384" s="34">
        <v>7</v>
      </c>
      <c r="U384" s="12"/>
      <c r="V384" s="1" t="str">
        <f t="shared" si="5"/>
        <v>No</v>
      </c>
    </row>
    <row r="385" spans="1:22">
      <c r="A385" s="10" t="s">
        <v>449</v>
      </c>
      <c r="B385" s="10" t="s">
        <v>450</v>
      </c>
      <c r="C385" s="111" t="s">
        <v>26</v>
      </c>
      <c r="D385" s="168">
        <v>5044</v>
      </c>
      <c r="E385" s="171">
        <v>50044</v>
      </c>
      <c r="F385" s="36" t="s">
        <v>125</v>
      </c>
      <c r="G385" s="36" t="s">
        <v>123</v>
      </c>
      <c r="H385" s="11">
        <v>313492</v>
      </c>
      <c r="I385" s="11">
        <v>46</v>
      </c>
      <c r="J385" s="10" t="s">
        <v>75</v>
      </c>
      <c r="K385" s="10" t="s">
        <v>9</v>
      </c>
      <c r="L385" s="11">
        <v>29</v>
      </c>
      <c r="M385" s="11"/>
      <c r="N385" s="12">
        <v>0</v>
      </c>
      <c r="O385" s="12"/>
      <c r="P385" s="12">
        <v>0</v>
      </c>
      <c r="Q385" s="12"/>
      <c r="R385" s="12">
        <v>0</v>
      </c>
      <c r="S385" s="12"/>
      <c r="T385" s="34">
        <v>0</v>
      </c>
      <c r="U385" s="12"/>
      <c r="V385" s="1" t="str">
        <f t="shared" si="5"/>
        <v>No</v>
      </c>
    </row>
    <row r="386" spans="1:22">
      <c r="A386" s="10" t="s">
        <v>1159</v>
      </c>
      <c r="B386" s="10" t="s">
        <v>531</v>
      </c>
      <c r="C386" s="111" t="s">
        <v>76</v>
      </c>
      <c r="D386" s="168">
        <v>4043</v>
      </c>
      <c r="E386" s="171">
        <v>40043</v>
      </c>
      <c r="F386" s="36" t="s">
        <v>122</v>
      </c>
      <c r="G386" s="36" t="s">
        <v>123</v>
      </c>
      <c r="H386" s="11">
        <v>326183</v>
      </c>
      <c r="I386" s="11">
        <v>46</v>
      </c>
      <c r="J386" s="10" t="s">
        <v>75</v>
      </c>
      <c r="K386" s="10" t="s">
        <v>9</v>
      </c>
      <c r="L386" s="11">
        <v>21</v>
      </c>
      <c r="M386" s="11"/>
      <c r="N386" s="12">
        <v>0</v>
      </c>
      <c r="O386" s="12"/>
      <c r="P386" s="12">
        <v>0</v>
      </c>
      <c r="Q386" s="12"/>
      <c r="R386" s="12">
        <v>0</v>
      </c>
      <c r="S386" s="12"/>
      <c r="T386" s="34">
        <v>0</v>
      </c>
      <c r="U386" s="12"/>
      <c r="V386" s="1" t="str">
        <f t="shared" si="5"/>
        <v>No</v>
      </c>
    </row>
    <row r="387" spans="1:22">
      <c r="A387" s="10" t="s">
        <v>997</v>
      </c>
      <c r="B387" s="10" t="s">
        <v>664</v>
      </c>
      <c r="C387" s="111" t="s">
        <v>14</v>
      </c>
      <c r="D387" s="168">
        <v>9164</v>
      </c>
      <c r="E387" s="171">
        <v>90164</v>
      </c>
      <c r="F387" s="36" t="s">
        <v>125</v>
      </c>
      <c r="G387" s="36" t="s">
        <v>123</v>
      </c>
      <c r="H387" s="11">
        <v>367260</v>
      </c>
      <c r="I387" s="11">
        <v>45</v>
      </c>
      <c r="J387" s="10" t="s">
        <v>77</v>
      </c>
      <c r="K387" s="10" t="s">
        <v>13</v>
      </c>
      <c r="L387" s="11">
        <v>30</v>
      </c>
      <c r="M387" s="11"/>
      <c r="N387" s="12">
        <v>0</v>
      </c>
      <c r="O387" s="12"/>
      <c r="P387" s="12">
        <v>0</v>
      </c>
      <c r="Q387" s="12"/>
      <c r="R387" s="12">
        <v>0</v>
      </c>
      <c r="S387" s="12"/>
      <c r="T387" s="34">
        <v>0</v>
      </c>
      <c r="U387" s="12"/>
      <c r="V387" s="1" t="str">
        <f t="shared" ref="V387:V450" si="6">IF(O387&amp;Q387&amp;S387&amp;U387&lt;&gt;"","Yes","No")</f>
        <v>No</v>
      </c>
    </row>
    <row r="388" spans="1:22">
      <c r="A388" s="10" t="s">
        <v>364</v>
      </c>
      <c r="B388" s="10" t="s">
        <v>365</v>
      </c>
      <c r="C388" s="111" t="s">
        <v>40</v>
      </c>
      <c r="D388" s="168">
        <v>57</v>
      </c>
      <c r="E388" s="171">
        <v>57</v>
      </c>
      <c r="F388" s="36" t="s">
        <v>245</v>
      </c>
      <c r="G388" s="36" t="s">
        <v>123</v>
      </c>
      <c r="H388" s="11">
        <v>83794</v>
      </c>
      <c r="I388" s="11">
        <v>45</v>
      </c>
      <c r="J388" s="10" t="s">
        <v>77</v>
      </c>
      <c r="K388" s="10" t="s">
        <v>9</v>
      </c>
      <c r="L388" s="11">
        <v>13</v>
      </c>
      <c r="M388" s="11"/>
      <c r="N388" s="12">
        <v>0</v>
      </c>
      <c r="O388" s="12"/>
      <c r="P388" s="12">
        <v>0</v>
      </c>
      <c r="Q388" s="12"/>
      <c r="R388" s="12">
        <v>0</v>
      </c>
      <c r="S388" s="12"/>
      <c r="T388" s="34">
        <v>0</v>
      </c>
      <c r="U388" s="12"/>
      <c r="V388" s="1" t="str">
        <f t="shared" si="6"/>
        <v>No</v>
      </c>
    </row>
    <row r="389" spans="1:22">
      <c r="A389" s="10" t="s">
        <v>364</v>
      </c>
      <c r="B389" s="10" t="s">
        <v>365</v>
      </c>
      <c r="C389" s="111" t="s">
        <v>40</v>
      </c>
      <c r="D389" s="168">
        <v>57</v>
      </c>
      <c r="E389" s="171">
        <v>57</v>
      </c>
      <c r="F389" s="36" t="s">
        <v>245</v>
      </c>
      <c r="G389" s="36" t="s">
        <v>123</v>
      </c>
      <c r="H389" s="11">
        <v>83794</v>
      </c>
      <c r="I389" s="11">
        <v>45</v>
      </c>
      <c r="J389" s="10" t="s">
        <v>75</v>
      </c>
      <c r="K389" s="10" t="s">
        <v>13</v>
      </c>
      <c r="L389" s="11">
        <v>13</v>
      </c>
      <c r="M389" s="11"/>
      <c r="N389" s="12">
        <v>0</v>
      </c>
      <c r="O389" s="12"/>
      <c r="P389" s="12">
        <v>0</v>
      </c>
      <c r="Q389" s="12"/>
      <c r="R389" s="12">
        <v>0</v>
      </c>
      <c r="S389" s="12"/>
      <c r="T389" s="34">
        <v>0</v>
      </c>
      <c r="U389" s="12"/>
      <c r="V389" s="1" t="str">
        <f t="shared" si="6"/>
        <v>No</v>
      </c>
    </row>
    <row r="390" spans="1:22">
      <c r="A390" s="10" t="s">
        <v>997</v>
      </c>
      <c r="B390" s="10" t="s">
        <v>664</v>
      </c>
      <c r="C390" s="111" t="s">
        <v>14</v>
      </c>
      <c r="D390" s="168">
        <v>9164</v>
      </c>
      <c r="E390" s="171">
        <v>90164</v>
      </c>
      <c r="F390" s="36" t="s">
        <v>125</v>
      </c>
      <c r="G390" s="36" t="s">
        <v>123</v>
      </c>
      <c r="H390" s="11">
        <v>367260</v>
      </c>
      <c r="I390" s="11">
        <v>45</v>
      </c>
      <c r="J390" s="10" t="s">
        <v>75</v>
      </c>
      <c r="K390" s="10" t="s">
        <v>13</v>
      </c>
      <c r="L390" s="11">
        <v>5</v>
      </c>
      <c r="M390" s="11"/>
      <c r="N390" s="12">
        <v>0</v>
      </c>
      <c r="O390" s="12"/>
      <c r="P390" s="12">
        <v>0</v>
      </c>
      <c r="Q390" s="12"/>
      <c r="R390" s="12">
        <v>0</v>
      </c>
      <c r="S390" s="12"/>
      <c r="T390" s="34">
        <v>0</v>
      </c>
      <c r="U390" s="12"/>
      <c r="V390" s="1" t="str">
        <f t="shared" si="6"/>
        <v>No</v>
      </c>
    </row>
    <row r="391" spans="1:22">
      <c r="A391" s="10" t="s">
        <v>364</v>
      </c>
      <c r="B391" s="10" t="s">
        <v>365</v>
      </c>
      <c r="C391" s="111" t="s">
        <v>40</v>
      </c>
      <c r="D391" s="168">
        <v>57</v>
      </c>
      <c r="E391" s="171">
        <v>57</v>
      </c>
      <c r="F391" s="36" t="s">
        <v>245</v>
      </c>
      <c r="G391" s="36" t="s">
        <v>123</v>
      </c>
      <c r="H391" s="11">
        <v>83794</v>
      </c>
      <c r="I391" s="11">
        <v>45</v>
      </c>
      <c r="J391" s="10" t="s">
        <v>75</v>
      </c>
      <c r="K391" s="10" t="s">
        <v>9</v>
      </c>
      <c r="L391" s="11">
        <v>1</v>
      </c>
      <c r="M391" s="11"/>
      <c r="N391" s="12">
        <v>0</v>
      </c>
      <c r="O391" s="12"/>
      <c r="P391" s="12">
        <v>0</v>
      </c>
      <c r="Q391" s="12"/>
      <c r="R391" s="12">
        <v>0</v>
      </c>
      <c r="S391" s="12"/>
      <c r="T391" s="34">
        <v>0</v>
      </c>
      <c r="U391" s="12"/>
      <c r="V391" s="1" t="str">
        <f t="shared" si="6"/>
        <v>No</v>
      </c>
    </row>
    <row r="392" spans="1:22">
      <c r="A392" s="10" t="s">
        <v>1160</v>
      </c>
      <c r="B392" s="10" t="s">
        <v>678</v>
      </c>
      <c r="C392" s="111" t="s">
        <v>34</v>
      </c>
      <c r="D392" s="168">
        <v>4006</v>
      </c>
      <c r="E392" s="171">
        <v>40006</v>
      </c>
      <c r="F392" s="36" t="s">
        <v>125</v>
      </c>
      <c r="G392" s="36" t="s">
        <v>123</v>
      </c>
      <c r="H392" s="11">
        <v>219957</v>
      </c>
      <c r="I392" s="11">
        <v>44</v>
      </c>
      <c r="J392" s="10" t="s">
        <v>75</v>
      </c>
      <c r="K392" s="10" t="s">
        <v>13</v>
      </c>
      <c r="L392" s="11">
        <v>25</v>
      </c>
      <c r="M392" s="11"/>
      <c r="N392" s="12">
        <v>0</v>
      </c>
      <c r="O392" s="12"/>
      <c r="P392" s="12">
        <v>0</v>
      </c>
      <c r="Q392" s="12"/>
      <c r="R392" s="12">
        <v>0</v>
      </c>
      <c r="S392" s="12"/>
      <c r="T392" s="34">
        <v>0</v>
      </c>
      <c r="U392" s="12"/>
      <c r="V392" s="1" t="str">
        <f t="shared" si="6"/>
        <v>No</v>
      </c>
    </row>
    <row r="393" spans="1:22">
      <c r="A393" s="10" t="s">
        <v>1161</v>
      </c>
      <c r="B393" s="10" t="s">
        <v>612</v>
      </c>
      <c r="C393" s="111" t="s">
        <v>22</v>
      </c>
      <c r="D393" s="168">
        <v>4026</v>
      </c>
      <c r="E393" s="171">
        <v>40026</v>
      </c>
      <c r="F393" s="36" t="s">
        <v>122</v>
      </c>
      <c r="G393" s="36" t="s">
        <v>123</v>
      </c>
      <c r="H393" s="11">
        <v>643260</v>
      </c>
      <c r="I393" s="11">
        <v>44</v>
      </c>
      <c r="J393" s="10" t="s">
        <v>75</v>
      </c>
      <c r="K393" s="10" t="s">
        <v>9</v>
      </c>
      <c r="L393" s="11">
        <v>22</v>
      </c>
      <c r="M393" s="11"/>
      <c r="N393" s="12">
        <v>0</v>
      </c>
      <c r="O393" s="12"/>
      <c r="P393" s="12">
        <v>0</v>
      </c>
      <c r="Q393" s="12"/>
      <c r="R393" s="12">
        <v>0</v>
      </c>
      <c r="S393" s="12"/>
      <c r="T393" s="34">
        <v>0</v>
      </c>
      <c r="U393" s="12"/>
      <c r="V393" s="1" t="str">
        <f t="shared" si="6"/>
        <v>No</v>
      </c>
    </row>
    <row r="394" spans="1:22">
      <c r="A394" s="10" t="s">
        <v>1162</v>
      </c>
      <c r="B394" s="10" t="s">
        <v>264</v>
      </c>
      <c r="C394" s="111" t="s">
        <v>45</v>
      </c>
      <c r="D394" s="168">
        <v>6103</v>
      </c>
      <c r="E394" s="171">
        <v>60103</v>
      </c>
      <c r="F394" s="36" t="s">
        <v>122</v>
      </c>
      <c r="G394" s="36" t="s">
        <v>123</v>
      </c>
      <c r="H394" s="11">
        <v>4944332</v>
      </c>
      <c r="I394" s="11">
        <v>44</v>
      </c>
      <c r="J394" s="10" t="s">
        <v>77</v>
      </c>
      <c r="K394" s="10" t="s">
        <v>13</v>
      </c>
      <c r="L394" s="11">
        <v>20</v>
      </c>
      <c r="M394" s="11"/>
      <c r="N394" s="12">
        <v>0</v>
      </c>
      <c r="O394" s="12"/>
      <c r="P394" s="12">
        <v>0</v>
      </c>
      <c r="Q394" s="12"/>
      <c r="R394" s="12">
        <v>1.4</v>
      </c>
      <c r="S394" s="12"/>
      <c r="T394" s="34">
        <v>1.4</v>
      </c>
      <c r="U394" s="12"/>
      <c r="V394" s="1" t="str">
        <f t="shared" si="6"/>
        <v>No</v>
      </c>
    </row>
    <row r="395" spans="1:22">
      <c r="A395" s="10" t="s">
        <v>610</v>
      </c>
      <c r="B395" s="10" t="s">
        <v>611</v>
      </c>
      <c r="C395" s="111" t="s">
        <v>109</v>
      </c>
      <c r="D395" s="168">
        <v>4100</v>
      </c>
      <c r="E395" s="171">
        <v>40100</v>
      </c>
      <c r="F395" s="36" t="s">
        <v>125</v>
      </c>
      <c r="G395" s="36" t="s">
        <v>123</v>
      </c>
      <c r="H395" s="11">
        <v>73107</v>
      </c>
      <c r="I395" s="11">
        <v>44</v>
      </c>
      <c r="J395" s="10" t="s">
        <v>75</v>
      </c>
      <c r="K395" s="10" t="s">
        <v>9</v>
      </c>
      <c r="L395" s="11">
        <v>11</v>
      </c>
      <c r="M395" s="11"/>
      <c r="N395" s="12">
        <v>0</v>
      </c>
      <c r="O395" s="12"/>
      <c r="P395" s="12">
        <v>0</v>
      </c>
      <c r="Q395" s="12"/>
      <c r="R395" s="12">
        <v>0</v>
      </c>
      <c r="S395" s="12"/>
      <c r="T395" s="34">
        <v>0</v>
      </c>
      <c r="U395" s="12"/>
      <c r="V395" s="1" t="str">
        <f t="shared" si="6"/>
        <v>No</v>
      </c>
    </row>
    <row r="396" spans="1:22">
      <c r="A396" s="10" t="s">
        <v>1163</v>
      </c>
      <c r="B396" s="10" t="s">
        <v>443</v>
      </c>
      <c r="C396" s="111" t="s">
        <v>41</v>
      </c>
      <c r="D396" s="168" t="s">
        <v>444</v>
      </c>
      <c r="E396" s="171">
        <v>30137</v>
      </c>
      <c r="F396" s="36" t="s">
        <v>125</v>
      </c>
      <c r="G396" s="36" t="s">
        <v>123</v>
      </c>
      <c r="H396" s="11">
        <v>54316</v>
      </c>
      <c r="I396" s="11">
        <v>44</v>
      </c>
      <c r="J396" s="10" t="s">
        <v>75</v>
      </c>
      <c r="K396" s="10" t="s">
        <v>9</v>
      </c>
      <c r="L396" s="11">
        <v>9</v>
      </c>
      <c r="M396" s="11"/>
      <c r="N396" s="12">
        <v>0</v>
      </c>
      <c r="O396" s="12"/>
      <c r="P396" s="12">
        <v>0</v>
      </c>
      <c r="Q396" s="12"/>
      <c r="R396" s="12">
        <v>0</v>
      </c>
      <c r="S396" s="12"/>
      <c r="T396" s="34">
        <v>0</v>
      </c>
      <c r="U396" s="12"/>
      <c r="V396" s="1" t="str">
        <f t="shared" si="6"/>
        <v>No</v>
      </c>
    </row>
    <row r="397" spans="1:22">
      <c r="A397" s="10" t="s">
        <v>610</v>
      </c>
      <c r="B397" s="10" t="s">
        <v>611</v>
      </c>
      <c r="C397" s="111" t="s">
        <v>109</v>
      </c>
      <c r="D397" s="168">
        <v>4100</v>
      </c>
      <c r="E397" s="171">
        <v>40100</v>
      </c>
      <c r="F397" s="36" t="s">
        <v>125</v>
      </c>
      <c r="G397" s="36" t="s">
        <v>123</v>
      </c>
      <c r="H397" s="11">
        <v>73107</v>
      </c>
      <c r="I397" s="11">
        <v>44</v>
      </c>
      <c r="J397" s="10" t="s">
        <v>77</v>
      </c>
      <c r="K397" s="10" t="s">
        <v>9</v>
      </c>
      <c r="L397" s="11">
        <v>7</v>
      </c>
      <c r="M397" s="11"/>
      <c r="N397" s="12">
        <v>0</v>
      </c>
      <c r="O397" s="12"/>
      <c r="P397" s="12">
        <v>0</v>
      </c>
      <c r="Q397" s="12"/>
      <c r="R397" s="12">
        <v>0</v>
      </c>
      <c r="S397" s="12"/>
      <c r="T397" s="34">
        <v>0</v>
      </c>
      <c r="U397" s="12"/>
      <c r="V397" s="1" t="str">
        <f t="shared" si="6"/>
        <v>No</v>
      </c>
    </row>
    <row r="398" spans="1:22">
      <c r="A398" s="10" t="s">
        <v>1162</v>
      </c>
      <c r="B398" s="10" t="s">
        <v>264</v>
      </c>
      <c r="C398" s="111" t="s">
        <v>45</v>
      </c>
      <c r="D398" s="168">
        <v>6103</v>
      </c>
      <c r="E398" s="171">
        <v>60103</v>
      </c>
      <c r="F398" s="36" t="s">
        <v>122</v>
      </c>
      <c r="G398" s="36" t="s">
        <v>123</v>
      </c>
      <c r="H398" s="11">
        <v>4944332</v>
      </c>
      <c r="I398" s="11">
        <v>44</v>
      </c>
      <c r="J398" s="10" t="s">
        <v>75</v>
      </c>
      <c r="K398" s="10" t="s">
        <v>13</v>
      </c>
      <c r="L398" s="11">
        <v>3</v>
      </c>
      <c r="M398" s="11"/>
      <c r="N398" s="12">
        <v>0</v>
      </c>
      <c r="O398" s="12"/>
      <c r="P398" s="12">
        <v>0</v>
      </c>
      <c r="Q398" s="12"/>
      <c r="R398" s="12">
        <v>0</v>
      </c>
      <c r="S398" s="12"/>
      <c r="T398" s="34">
        <v>0</v>
      </c>
      <c r="U398" s="12"/>
      <c r="V398" s="1" t="str">
        <f t="shared" si="6"/>
        <v>No</v>
      </c>
    </row>
    <row r="399" spans="1:22">
      <c r="A399" s="10" t="s">
        <v>1164</v>
      </c>
      <c r="B399" s="10" t="s">
        <v>699</v>
      </c>
      <c r="C399" s="111" t="s">
        <v>45</v>
      </c>
      <c r="D399" s="168">
        <v>6041</v>
      </c>
      <c r="E399" s="171">
        <v>60041</v>
      </c>
      <c r="F399" s="36" t="s">
        <v>122</v>
      </c>
      <c r="G399" s="36" t="s">
        <v>123</v>
      </c>
      <c r="H399" s="11">
        <v>5121892</v>
      </c>
      <c r="I399" s="11">
        <v>44</v>
      </c>
      <c r="J399" s="10" t="s">
        <v>75</v>
      </c>
      <c r="K399" s="10" t="s">
        <v>13</v>
      </c>
      <c r="L399" s="11">
        <v>2</v>
      </c>
      <c r="M399" s="11"/>
      <c r="N399" s="12">
        <v>0</v>
      </c>
      <c r="O399" s="12"/>
      <c r="P399" s="12">
        <v>0</v>
      </c>
      <c r="Q399" s="12"/>
      <c r="R399" s="12">
        <v>0</v>
      </c>
      <c r="S399" s="12"/>
      <c r="T399" s="34">
        <v>0</v>
      </c>
      <c r="U399" s="12"/>
      <c r="V399" s="1" t="str">
        <f t="shared" si="6"/>
        <v>No</v>
      </c>
    </row>
    <row r="400" spans="1:22">
      <c r="A400" s="10" t="s">
        <v>691</v>
      </c>
      <c r="B400" s="10" t="s">
        <v>299</v>
      </c>
      <c r="C400" s="111" t="s">
        <v>31</v>
      </c>
      <c r="D400" s="168">
        <v>5158</v>
      </c>
      <c r="E400" s="171">
        <v>50158</v>
      </c>
      <c r="F400" s="36" t="s">
        <v>53</v>
      </c>
      <c r="G400" s="36" t="s">
        <v>123</v>
      </c>
      <c r="H400" s="11">
        <v>306022</v>
      </c>
      <c r="I400" s="11">
        <v>43</v>
      </c>
      <c r="J400" s="10" t="s">
        <v>75</v>
      </c>
      <c r="K400" s="10" t="s">
        <v>9</v>
      </c>
      <c r="L400" s="11">
        <v>43</v>
      </c>
      <c r="M400" s="11"/>
      <c r="N400" s="12">
        <v>0</v>
      </c>
      <c r="O400" s="12"/>
      <c r="P400" s="12">
        <v>0</v>
      </c>
      <c r="Q400" s="12"/>
      <c r="R400" s="12">
        <v>0</v>
      </c>
      <c r="S400" s="12"/>
      <c r="T400" s="34">
        <v>0</v>
      </c>
      <c r="U400" s="12"/>
      <c r="V400" s="1" t="str">
        <f t="shared" si="6"/>
        <v>No</v>
      </c>
    </row>
    <row r="401" spans="1:22">
      <c r="A401" s="10" t="s">
        <v>1165</v>
      </c>
      <c r="B401" s="10" t="s">
        <v>383</v>
      </c>
      <c r="C401" s="111" t="s">
        <v>14</v>
      </c>
      <c r="D401" s="168">
        <v>9092</v>
      </c>
      <c r="E401" s="171">
        <v>90092</v>
      </c>
      <c r="F401" s="36" t="s">
        <v>122</v>
      </c>
      <c r="G401" s="36" t="s">
        <v>123</v>
      </c>
      <c r="H401" s="11">
        <v>133683</v>
      </c>
      <c r="I401" s="11">
        <v>43</v>
      </c>
      <c r="J401" s="10" t="s">
        <v>75</v>
      </c>
      <c r="K401" s="10" t="s">
        <v>13</v>
      </c>
      <c r="L401" s="11">
        <v>17</v>
      </c>
      <c r="M401" s="11"/>
      <c r="N401" s="12">
        <v>0</v>
      </c>
      <c r="O401" s="12"/>
      <c r="P401" s="12">
        <v>0</v>
      </c>
      <c r="Q401" s="12"/>
      <c r="R401" s="12">
        <v>0</v>
      </c>
      <c r="S401" s="12"/>
      <c r="T401" s="34">
        <v>0</v>
      </c>
      <c r="U401" s="12"/>
      <c r="V401" s="1" t="str">
        <f t="shared" si="6"/>
        <v>No</v>
      </c>
    </row>
    <row r="402" spans="1:22">
      <c r="A402" s="10" t="s">
        <v>1165</v>
      </c>
      <c r="B402" s="10" t="s">
        <v>383</v>
      </c>
      <c r="C402" s="111" t="s">
        <v>14</v>
      </c>
      <c r="D402" s="168">
        <v>9092</v>
      </c>
      <c r="E402" s="171">
        <v>90092</v>
      </c>
      <c r="F402" s="36" t="s">
        <v>122</v>
      </c>
      <c r="G402" s="36" t="s">
        <v>123</v>
      </c>
      <c r="H402" s="11">
        <v>133683</v>
      </c>
      <c r="I402" s="11">
        <v>43</v>
      </c>
      <c r="J402" s="10" t="s">
        <v>77</v>
      </c>
      <c r="K402" s="10" t="s">
        <v>13</v>
      </c>
      <c r="L402" s="11">
        <v>17</v>
      </c>
      <c r="M402" s="11"/>
      <c r="N402" s="12">
        <v>0</v>
      </c>
      <c r="O402" s="12"/>
      <c r="P402" s="12">
        <v>0</v>
      </c>
      <c r="Q402" s="12"/>
      <c r="R402" s="12">
        <v>0</v>
      </c>
      <c r="S402" s="12"/>
      <c r="T402" s="34">
        <v>0</v>
      </c>
      <c r="U402" s="12"/>
      <c r="V402" s="1" t="str">
        <f t="shared" si="6"/>
        <v>No</v>
      </c>
    </row>
    <row r="403" spans="1:22">
      <c r="A403" s="10" t="s">
        <v>177</v>
      </c>
      <c r="B403" s="10" t="s">
        <v>178</v>
      </c>
      <c r="C403" s="111" t="s">
        <v>20</v>
      </c>
      <c r="D403" s="168">
        <v>1102</v>
      </c>
      <c r="E403" s="171">
        <v>10102</v>
      </c>
      <c r="F403" s="36" t="s">
        <v>161</v>
      </c>
      <c r="G403" s="36" t="s">
        <v>123</v>
      </c>
      <c r="H403" s="11">
        <v>924859</v>
      </c>
      <c r="I403" s="11">
        <v>43</v>
      </c>
      <c r="J403" s="10" t="s">
        <v>77</v>
      </c>
      <c r="K403" s="10" t="s">
        <v>13</v>
      </c>
      <c r="L403" s="11">
        <v>15</v>
      </c>
      <c r="M403" s="11"/>
      <c r="N403" s="12">
        <v>0</v>
      </c>
      <c r="O403" s="12"/>
      <c r="P403" s="12">
        <v>23.6</v>
      </c>
      <c r="Q403" s="12"/>
      <c r="R403" s="12">
        <v>0</v>
      </c>
      <c r="S403" s="12"/>
      <c r="T403" s="34">
        <v>23.6</v>
      </c>
      <c r="U403" s="12"/>
      <c r="V403" s="1" t="str">
        <f t="shared" si="6"/>
        <v>No</v>
      </c>
    </row>
    <row r="404" spans="1:22">
      <c r="A404" s="10" t="s">
        <v>1166</v>
      </c>
      <c r="B404" s="10" t="s">
        <v>707</v>
      </c>
      <c r="C404" s="111" t="s">
        <v>39</v>
      </c>
      <c r="D404" s="168">
        <v>5166</v>
      </c>
      <c r="E404" s="171">
        <v>50166</v>
      </c>
      <c r="F404" s="36" t="s">
        <v>122</v>
      </c>
      <c r="G404" s="36" t="s">
        <v>123</v>
      </c>
      <c r="H404" s="11">
        <v>1624827</v>
      </c>
      <c r="I404" s="11">
        <v>43</v>
      </c>
      <c r="J404" s="10" t="s">
        <v>75</v>
      </c>
      <c r="K404" s="10" t="s">
        <v>9</v>
      </c>
      <c r="L404" s="11">
        <v>8</v>
      </c>
      <c r="M404" s="11"/>
      <c r="N404" s="12">
        <v>0</v>
      </c>
      <c r="O404" s="12"/>
      <c r="P404" s="12">
        <v>0</v>
      </c>
      <c r="Q404" s="12"/>
      <c r="R404" s="12">
        <v>0</v>
      </c>
      <c r="S404" s="12"/>
      <c r="T404" s="34">
        <v>0</v>
      </c>
      <c r="U404" s="12"/>
      <c r="V404" s="1" t="str">
        <f t="shared" si="6"/>
        <v>No</v>
      </c>
    </row>
    <row r="405" spans="1:22">
      <c r="A405" s="10" t="s">
        <v>1167</v>
      </c>
      <c r="B405" s="10" t="s">
        <v>482</v>
      </c>
      <c r="C405" s="111" t="s">
        <v>20</v>
      </c>
      <c r="D405" s="168">
        <v>1051</v>
      </c>
      <c r="E405" s="171">
        <v>10051</v>
      </c>
      <c r="F405" s="36" t="s">
        <v>125</v>
      </c>
      <c r="G405" s="36" t="s">
        <v>123</v>
      </c>
      <c r="H405" s="11">
        <v>168136</v>
      </c>
      <c r="I405" s="11">
        <v>42</v>
      </c>
      <c r="J405" s="10" t="s">
        <v>75</v>
      </c>
      <c r="K405" s="10" t="s">
        <v>9</v>
      </c>
      <c r="L405" s="11">
        <v>28</v>
      </c>
      <c r="M405" s="11"/>
      <c r="N405" s="12">
        <v>0</v>
      </c>
      <c r="O405" s="12"/>
      <c r="P405" s="12">
        <v>0</v>
      </c>
      <c r="Q405" s="12"/>
      <c r="R405" s="12">
        <v>0</v>
      </c>
      <c r="S405" s="12"/>
      <c r="T405" s="34">
        <v>0</v>
      </c>
      <c r="U405" s="12"/>
      <c r="V405" s="1" t="str">
        <f t="shared" si="6"/>
        <v>No</v>
      </c>
    </row>
    <row r="406" spans="1:22">
      <c r="A406" s="10" t="s">
        <v>1168</v>
      </c>
      <c r="B406" s="10" t="s">
        <v>690</v>
      </c>
      <c r="C406" s="111" t="s">
        <v>22</v>
      </c>
      <c r="D406" s="168">
        <v>4128</v>
      </c>
      <c r="E406" s="171">
        <v>40128</v>
      </c>
      <c r="F406" s="36" t="s">
        <v>122</v>
      </c>
      <c r="G406" s="36" t="s">
        <v>123</v>
      </c>
      <c r="H406" s="11">
        <v>191917</v>
      </c>
      <c r="I406" s="11">
        <v>42</v>
      </c>
      <c r="J406" s="10" t="s">
        <v>75</v>
      </c>
      <c r="K406" s="10" t="s">
        <v>13</v>
      </c>
      <c r="L406" s="11">
        <v>10</v>
      </c>
      <c r="M406" s="11"/>
      <c r="N406" s="12">
        <v>0</v>
      </c>
      <c r="O406" s="12"/>
      <c r="P406" s="12">
        <v>0</v>
      </c>
      <c r="Q406" s="12"/>
      <c r="R406" s="12">
        <v>0</v>
      </c>
      <c r="S406" s="12"/>
      <c r="T406" s="34">
        <v>0</v>
      </c>
      <c r="U406" s="12"/>
      <c r="V406" s="1" t="str">
        <f t="shared" si="6"/>
        <v>No</v>
      </c>
    </row>
    <row r="407" spans="1:22">
      <c r="A407" s="10" t="s">
        <v>568</v>
      </c>
      <c r="B407" s="10" t="s">
        <v>565</v>
      </c>
      <c r="C407" s="111" t="s">
        <v>35</v>
      </c>
      <c r="D407" s="168">
        <v>2166</v>
      </c>
      <c r="E407" s="171">
        <v>20166</v>
      </c>
      <c r="F407" s="36" t="s">
        <v>234</v>
      </c>
      <c r="G407" s="36" t="s">
        <v>123</v>
      </c>
      <c r="H407" s="11">
        <v>18351295</v>
      </c>
      <c r="I407" s="11">
        <v>41</v>
      </c>
      <c r="J407" s="10" t="s">
        <v>75</v>
      </c>
      <c r="K407" s="10" t="s">
        <v>9</v>
      </c>
      <c r="L407" s="11">
        <v>41</v>
      </c>
      <c r="M407" s="11"/>
      <c r="N407" s="12">
        <v>0</v>
      </c>
      <c r="O407" s="12"/>
      <c r="P407" s="12">
        <v>0</v>
      </c>
      <c r="Q407" s="12"/>
      <c r="R407" s="12">
        <v>0</v>
      </c>
      <c r="S407" s="12"/>
      <c r="T407" s="34">
        <v>0</v>
      </c>
      <c r="U407" s="12"/>
      <c r="V407" s="1" t="str">
        <f t="shared" si="6"/>
        <v>No</v>
      </c>
    </row>
    <row r="408" spans="1:22">
      <c r="A408" s="10" t="s">
        <v>903</v>
      </c>
      <c r="B408" s="10" t="s">
        <v>396</v>
      </c>
      <c r="C408" s="111" t="s">
        <v>14</v>
      </c>
      <c r="D408" s="168">
        <v>9088</v>
      </c>
      <c r="E408" s="171">
        <v>90088</v>
      </c>
      <c r="F408" s="36" t="s">
        <v>125</v>
      </c>
      <c r="G408" s="36" t="s">
        <v>123</v>
      </c>
      <c r="H408" s="11">
        <v>83913</v>
      </c>
      <c r="I408" s="11">
        <v>41</v>
      </c>
      <c r="J408" s="10" t="s">
        <v>75</v>
      </c>
      <c r="K408" s="10" t="s">
        <v>13</v>
      </c>
      <c r="L408" s="11">
        <v>24</v>
      </c>
      <c r="M408" s="11"/>
      <c r="N408" s="12">
        <v>0</v>
      </c>
      <c r="O408" s="12"/>
      <c r="P408" s="12">
        <v>0</v>
      </c>
      <c r="Q408" s="12"/>
      <c r="R408" s="12">
        <v>0</v>
      </c>
      <c r="S408" s="12"/>
      <c r="T408" s="34">
        <v>0</v>
      </c>
      <c r="U408" s="12"/>
      <c r="V408" s="1" t="str">
        <f t="shared" si="6"/>
        <v>No</v>
      </c>
    </row>
    <row r="409" spans="1:22">
      <c r="A409" s="10" t="s">
        <v>1169</v>
      </c>
      <c r="B409" s="10" t="s">
        <v>668</v>
      </c>
      <c r="C409" s="111" t="s">
        <v>49</v>
      </c>
      <c r="D409" s="168">
        <v>5096</v>
      </c>
      <c r="E409" s="171">
        <v>50096</v>
      </c>
      <c r="F409" s="36" t="s">
        <v>122</v>
      </c>
      <c r="G409" s="36" t="s">
        <v>123</v>
      </c>
      <c r="H409" s="11">
        <v>1376476</v>
      </c>
      <c r="I409" s="11">
        <v>41</v>
      </c>
      <c r="J409" s="10" t="s">
        <v>75</v>
      </c>
      <c r="K409" s="10" t="s">
        <v>9</v>
      </c>
      <c r="L409" s="11">
        <v>21</v>
      </c>
      <c r="M409" s="11"/>
      <c r="N409" s="12">
        <v>10.7</v>
      </c>
      <c r="O409" s="12"/>
      <c r="P409" s="12">
        <v>0</v>
      </c>
      <c r="Q409" s="12"/>
      <c r="R409" s="12">
        <v>0</v>
      </c>
      <c r="S409" s="12"/>
      <c r="T409" s="34">
        <v>10.7</v>
      </c>
      <c r="U409" s="12"/>
      <c r="V409" s="1" t="str">
        <f t="shared" si="6"/>
        <v>No</v>
      </c>
    </row>
    <row r="410" spans="1:22">
      <c r="A410" s="10" t="s">
        <v>372</v>
      </c>
      <c r="B410" s="10" t="s">
        <v>373</v>
      </c>
      <c r="C410" s="111" t="s">
        <v>14</v>
      </c>
      <c r="D410" s="168">
        <v>9232</v>
      </c>
      <c r="E410" s="171">
        <v>90232</v>
      </c>
      <c r="F410" s="36" t="s">
        <v>125</v>
      </c>
      <c r="G410" s="36" t="s">
        <v>123</v>
      </c>
      <c r="H410" s="11">
        <v>165074</v>
      </c>
      <c r="I410" s="11">
        <v>41</v>
      </c>
      <c r="J410" s="10" t="s">
        <v>75</v>
      </c>
      <c r="K410" s="10" t="s">
        <v>13</v>
      </c>
      <c r="L410" s="11">
        <v>21</v>
      </c>
      <c r="M410" s="11"/>
      <c r="N410" s="12">
        <v>0</v>
      </c>
      <c r="O410" s="12"/>
      <c r="P410" s="12">
        <v>0</v>
      </c>
      <c r="Q410" s="12"/>
      <c r="R410" s="12">
        <v>0</v>
      </c>
      <c r="S410" s="12"/>
      <c r="T410" s="34">
        <v>0</v>
      </c>
      <c r="U410" s="12"/>
      <c r="V410" s="1" t="str">
        <f t="shared" si="6"/>
        <v>No</v>
      </c>
    </row>
    <row r="411" spans="1:22">
      <c r="A411" s="10" t="s">
        <v>598</v>
      </c>
      <c r="B411" s="10" t="s">
        <v>599</v>
      </c>
      <c r="C411" s="111" t="s">
        <v>40</v>
      </c>
      <c r="D411" s="168">
        <v>34</v>
      </c>
      <c r="E411" s="171">
        <v>34</v>
      </c>
      <c r="F411" s="36" t="s">
        <v>125</v>
      </c>
      <c r="G411" s="36" t="s">
        <v>123</v>
      </c>
      <c r="H411" s="11">
        <v>154081</v>
      </c>
      <c r="I411" s="11">
        <v>41</v>
      </c>
      <c r="J411" s="10" t="s">
        <v>75</v>
      </c>
      <c r="K411" s="10" t="s">
        <v>9</v>
      </c>
      <c r="L411" s="11">
        <v>20</v>
      </c>
      <c r="M411" s="11"/>
      <c r="N411" s="12">
        <v>0</v>
      </c>
      <c r="O411" s="12"/>
      <c r="P411" s="12">
        <v>0</v>
      </c>
      <c r="Q411" s="12"/>
      <c r="R411" s="12">
        <v>0</v>
      </c>
      <c r="S411" s="12"/>
      <c r="T411" s="34">
        <v>0</v>
      </c>
      <c r="U411" s="12"/>
      <c r="V411" s="1" t="str">
        <f t="shared" si="6"/>
        <v>No</v>
      </c>
    </row>
    <row r="412" spans="1:22">
      <c r="A412" s="10" t="s">
        <v>372</v>
      </c>
      <c r="B412" s="10" t="s">
        <v>373</v>
      </c>
      <c r="C412" s="111" t="s">
        <v>14</v>
      </c>
      <c r="D412" s="168">
        <v>9232</v>
      </c>
      <c r="E412" s="171">
        <v>90232</v>
      </c>
      <c r="F412" s="36" t="s">
        <v>125</v>
      </c>
      <c r="G412" s="36" t="s">
        <v>123</v>
      </c>
      <c r="H412" s="11">
        <v>165074</v>
      </c>
      <c r="I412" s="11">
        <v>41</v>
      </c>
      <c r="J412" s="10" t="s">
        <v>77</v>
      </c>
      <c r="K412" s="10" t="s">
        <v>13</v>
      </c>
      <c r="L412" s="11">
        <v>12</v>
      </c>
      <c r="M412" s="11"/>
      <c r="N412" s="12">
        <v>0</v>
      </c>
      <c r="O412" s="12"/>
      <c r="P412" s="12">
        <v>0</v>
      </c>
      <c r="Q412" s="12"/>
      <c r="R412" s="12">
        <v>0</v>
      </c>
      <c r="S412" s="12"/>
      <c r="T412" s="34">
        <v>0</v>
      </c>
      <c r="U412" s="12"/>
      <c r="V412" s="1" t="str">
        <f t="shared" si="6"/>
        <v>No</v>
      </c>
    </row>
    <row r="413" spans="1:22">
      <c r="A413" s="10" t="s">
        <v>1169</v>
      </c>
      <c r="B413" s="10" t="s">
        <v>668</v>
      </c>
      <c r="C413" s="111" t="s">
        <v>49</v>
      </c>
      <c r="D413" s="168">
        <v>5096</v>
      </c>
      <c r="E413" s="171">
        <v>50096</v>
      </c>
      <c r="F413" s="36" t="s">
        <v>122</v>
      </c>
      <c r="G413" s="36" t="s">
        <v>123</v>
      </c>
      <c r="H413" s="11">
        <v>1376476</v>
      </c>
      <c r="I413" s="11">
        <v>41</v>
      </c>
      <c r="J413" s="10" t="s">
        <v>77</v>
      </c>
      <c r="K413" s="10" t="s">
        <v>13</v>
      </c>
      <c r="L413" s="11">
        <v>12</v>
      </c>
      <c r="M413" s="11"/>
      <c r="N413" s="12">
        <v>0</v>
      </c>
      <c r="O413" s="12"/>
      <c r="P413" s="12">
        <v>0</v>
      </c>
      <c r="Q413" s="12"/>
      <c r="R413" s="12">
        <v>0</v>
      </c>
      <c r="S413" s="12"/>
      <c r="T413" s="34">
        <v>0</v>
      </c>
      <c r="U413" s="12"/>
      <c r="V413" s="1" t="str">
        <f t="shared" si="6"/>
        <v>No</v>
      </c>
    </row>
    <row r="414" spans="1:22">
      <c r="A414" s="10" t="s">
        <v>903</v>
      </c>
      <c r="B414" s="10" t="s">
        <v>396</v>
      </c>
      <c r="C414" s="111" t="s">
        <v>14</v>
      </c>
      <c r="D414" s="168">
        <v>9088</v>
      </c>
      <c r="E414" s="171">
        <v>90088</v>
      </c>
      <c r="F414" s="36" t="s">
        <v>125</v>
      </c>
      <c r="G414" s="36" t="s">
        <v>123</v>
      </c>
      <c r="H414" s="11">
        <v>83913</v>
      </c>
      <c r="I414" s="11">
        <v>41</v>
      </c>
      <c r="J414" s="10" t="s">
        <v>77</v>
      </c>
      <c r="K414" s="10" t="s">
        <v>13</v>
      </c>
      <c r="L414" s="11">
        <v>7</v>
      </c>
      <c r="M414" s="11"/>
      <c r="N414" s="12">
        <v>0</v>
      </c>
      <c r="O414" s="12"/>
      <c r="P414" s="12">
        <v>0</v>
      </c>
      <c r="Q414" s="12"/>
      <c r="R414" s="12">
        <v>0</v>
      </c>
      <c r="S414" s="12"/>
      <c r="T414" s="34">
        <v>0</v>
      </c>
      <c r="U414" s="12"/>
      <c r="V414" s="1" t="str">
        <f t="shared" si="6"/>
        <v>No</v>
      </c>
    </row>
    <row r="415" spans="1:22">
      <c r="A415" s="10" t="s">
        <v>1170</v>
      </c>
      <c r="B415" s="10" t="s">
        <v>906</v>
      </c>
      <c r="C415" s="111" t="s">
        <v>29</v>
      </c>
      <c r="D415" s="168" t="s">
        <v>907</v>
      </c>
      <c r="E415" s="171">
        <v>30129</v>
      </c>
      <c r="F415" s="36" t="s">
        <v>122</v>
      </c>
      <c r="G415" s="36" t="s">
        <v>123</v>
      </c>
      <c r="H415" s="11">
        <v>2203663</v>
      </c>
      <c r="I415" s="11">
        <v>41</v>
      </c>
      <c r="J415" s="10" t="s">
        <v>75</v>
      </c>
      <c r="K415" s="10" t="s">
        <v>13</v>
      </c>
      <c r="L415" s="11">
        <v>5</v>
      </c>
      <c r="M415" s="11"/>
      <c r="N415" s="12">
        <v>0</v>
      </c>
      <c r="O415" s="12"/>
      <c r="P415" s="12">
        <v>0</v>
      </c>
      <c r="Q415" s="12"/>
      <c r="R415" s="12">
        <v>0</v>
      </c>
      <c r="S415" s="12"/>
      <c r="T415" s="34">
        <v>0</v>
      </c>
      <c r="U415" s="12"/>
      <c r="V415" s="1" t="str">
        <f t="shared" si="6"/>
        <v>No</v>
      </c>
    </row>
    <row r="416" spans="1:22">
      <c r="A416" s="10" t="s">
        <v>418</v>
      </c>
      <c r="B416" s="10" t="s">
        <v>416</v>
      </c>
      <c r="C416" s="111" t="s">
        <v>20</v>
      </c>
      <c r="D416" s="168">
        <v>1056</v>
      </c>
      <c r="E416" s="171">
        <v>10056</v>
      </c>
      <c r="F416" s="36" t="s">
        <v>161</v>
      </c>
      <c r="G416" s="36" t="s">
        <v>123</v>
      </c>
      <c r="H416" s="11">
        <v>923311</v>
      </c>
      <c r="I416" s="11">
        <v>40</v>
      </c>
      <c r="J416" s="10" t="s">
        <v>75</v>
      </c>
      <c r="K416" s="10" t="s">
        <v>9</v>
      </c>
      <c r="L416" s="11">
        <v>40</v>
      </c>
      <c r="M416" s="11"/>
      <c r="N416" s="12">
        <v>0</v>
      </c>
      <c r="O416" s="12"/>
      <c r="P416" s="12">
        <v>0</v>
      </c>
      <c r="Q416" s="12"/>
      <c r="R416" s="12">
        <v>0</v>
      </c>
      <c r="S416" s="12"/>
      <c r="T416" s="34">
        <v>0</v>
      </c>
      <c r="U416" s="12"/>
      <c r="V416" s="1" t="str">
        <f t="shared" si="6"/>
        <v>No</v>
      </c>
    </row>
    <row r="417" spans="1:22">
      <c r="A417" s="10" t="s">
        <v>238</v>
      </c>
      <c r="B417" s="10" t="s">
        <v>239</v>
      </c>
      <c r="C417" s="111" t="s">
        <v>47</v>
      </c>
      <c r="D417" s="168">
        <v>3094</v>
      </c>
      <c r="E417" s="171">
        <v>30094</v>
      </c>
      <c r="F417" s="36" t="s">
        <v>122</v>
      </c>
      <c r="G417" s="36" t="s">
        <v>123</v>
      </c>
      <c r="H417" s="11">
        <v>66784</v>
      </c>
      <c r="I417" s="11">
        <v>40</v>
      </c>
      <c r="J417" s="10" t="s">
        <v>75</v>
      </c>
      <c r="K417" s="10" t="s">
        <v>9</v>
      </c>
      <c r="L417" s="11">
        <v>32</v>
      </c>
      <c r="M417" s="11"/>
      <c r="N417" s="12">
        <v>0</v>
      </c>
      <c r="O417" s="12"/>
      <c r="P417" s="12">
        <v>0</v>
      </c>
      <c r="Q417" s="12"/>
      <c r="R417" s="12">
        <v>0</v>
      </c>
      <c r="S417" s="12"/>
      <c r="T417" s="34">
        <v>0</v>
      </c>
      <c r="U417" s="12"/>
      <c r="V417" s="1" t="str">
        <f t="shared" si="6"/>
        <v>No</v>
      </c>
    </row>
    <row r="418" spans="1:22">
      <c r="A418" s="10" t="s">
        <v>601</v>
      </c>
      <c r="B418" s="10" t="s">
        <v>602</v>
      </c>
      <c r="C418" s="111" t="s">
        <v>31</v>
      </c>
      <c r="D418" s="168">
        <v>5039</v>
      </c>
      <c r="E418" s="171">
        <v>50039</v>
      </c>
      <c r="F418" s="36" t="s">
        <v>125</v>
      </c>
      <c r="G418" s="36" t="s">
        <v>123</v>
      </c>
      <c r="H418" s="11">
        <v>126265</v>
      </c>
      <c r="I418" s="11">
        <v>40</v>
      </c>
      <c r="J418" s="10" t="s">
        <v>75</v>
      </c>
      <c r="K418" s="10" t="s">
        <v>9</v>
      </c>
      <c r="L418" s="11">
        <v>30</v>
      </c>
      <c r="M418" s="11"/>
      <c r="N418" s="12">
        <v>0</v>
      </c>
      <c r="O418" s="12"/>
      <c r="P418" s="12">
        <v>0</v>
      </c>
      <c r="Q418" s="12"/>
      <c r="R418" s="12">
        <v>0</v>
      </c>
      <c r="S418" s="12"/>
      <c r="T418" s="34">
        <v>0</v>
      </c>
      <c r="U418" s="12"/>
      <c r="V418" s="1" t="str">
        <f t="shared" si="6"/>
        <v>No</v>
      </c>
    </row>
    <row r="419" spans="1:22">
      <c r="A419" s="10" t="s">
        <v>1171</v>
      </c>
      <c r="B419" s="10" t="s">
        <v>446</v>
      </c>
      <c r="C419" s="111" t="s">
        <v>34</v>
      </c>
      <c r="D419" s="168">
        <v>4009</v>
      </c>
      <c r="E419" s="171">
        <v>40009</v>
      </c>
      <c r="F419" s="36" t="s">
        <v>122</v>
      </c>
      <c r="G419" s="36" t="s">
        <v>123</v>
      </c>
      <c r="H419" s="11">
        <v>310282</v>
      </c>
      <c r="I419" s="11">
        <v>40</v>
      </c>
      <c r="J419" s="10" t="s">
        <v>75</v>
      </c>
      <c r="K419" s="10" t="s">
        <v>9</v>
      </c>
      <c r="L419" s="11">
        <v>23</v>
      </c>
      <c r="M419" s="11"/>
      <c r="N419" s="12">
        <v>0</v>
      </c>
      <c r="O419" s="12"/>
      <c r="P419" s="12">
        <v>0</v>
      </c>
      <c r="Q419" s="12"/>
      <c r="R419" s="12">
        <v>0</v>
      </c>
      <c r="S419" s="12"/>
      <c r="T419" s="34">
        <v>0</v>
      </c>
      <c r="U419" s="12"/>
      <c r="V419" s="1" t="str">
        <f t="shared" si="6"/>
        <v>No</v>
      </c>
    </row>
    <row r="420" spans="1:22">
      <c r="A420" s="10" t="s">
        <v>946</v>
      </c>
      <c r="B420" s="10" t="s">
        <v>947</v>
      </c>
      <c r="C420" s="111" t="s">
        <v>45</v>
      </c>
      <c r="D420" s="168"/>
      <c r="E420" s="171">
        <v>60269</v>
      </c>
      <c r="F420" s="36" t="s">
        <v>53</v>
      </c>
      <c r="G420" s="36" t="s">
        <v>123</v>
      </c>
      <c r="H420" s="11">
        <v>52826</v>
      </c>
      <c r="I420" s="11">
        <v>39</v>
      </c>
      <c r="J420" s="10" t="s">
        <v>75</v>
      </c>
      <c r="K420" s="10" t="s">
        <v>13</v>
      </c>
      <c r="L420" s="11">
        <v>39</v>
      </c>
      <c r="M420" s="11"/>
      <c r="N420" s="12">
        <v>0</v>
      </c>
      <c r="O420" s="12"/>
      <c r="P420" s="12">
        <v>0</v>
      </c>
      <c r="Q420" s="12"/>
      <c r="R420" s="12">
        <v>0</v>
      </c>
      <c r="S420" s="12"/>
      <c r="T420" s="34">
        <v>0</v>
      </c>
      <c r="U420" s="12"/>
      <c r="V420" s="1" t="str">
        <f t="shared" si="6"/>
        <v>No</v>
      </c>
    </row>
    <row r="421" spans="1:22">
      <c r="A421" s="10" t="s">
        <v>1172</v>
      </c>
      <c r="B421" s="10" t="s">
        <v>310</v>
      </c>
      <c r="C421" s="111" t="s">
        <v>49</v>
      </c>
      <c r="D421" s="168">
        <v>5006</v>
      </c>
      <c r="E421" s="171">
        <v>50006</v>
      </c>
      <c r="F421" s="36" t="s">
        <v>122</v>
      </c>
      <c r="G421" s="36" t="s">
        <v>123</v>
      </c>
      <c r="H421" s="11">
        <v>133700</v>
      </c>
      <c r="I421" s="11">
        <v>39</v>
      </c>
      <c r="J421" s="10" t="s">
        <v>75</v>
      </c>
      <c r="K421" s="10" t="s">
        <v>9</v>
      </c>
      <c r="L421" s="11">
        <v>29</v>
      </c>
      <c r="M421" s="11"/>
      <c r="N421" s="12">
        <v>0</v>
      </c>
      <c r="O421" s="12"/>
      <c r="P421" s="12">
        <v>0</v>
      </c>
      <c r="Q421" s="12"/>
      <c r="R421" s="12">
        <v>0</v>
      </c>
      <c r="S421" s="12"/>
      <c r="T421" s="34">
        <v>0</v>
      </c>
      <c r="U421" s="12"/>
      <c r="V421" s="1" t="str">
        <f t="shared" si="6"/>
        <v>No</v>
      </c>
    </row>
    <row r="422" spans="1:22">
      <c r="A422" s="10" t="s">
        <v>1173</v>
      </c>
      <c r="B422" s="10" t="s">
        <v>404</v>
      </c>
      <c r="C422" s="111" t="s">
        <v>14</v>
      </c>
      <c r="D422" s="168">
        <v>9091</v>
      </c>
      <c r="E422" s="171">
        <v>90091</v>
      </c>
      <c r="F422" s="36" t="s">
        <v>122</v>
      </c>
      <c r="G422" s="36" t="s">
        <v>123</v>
      </c>
      <c r="H422" s="11">
        <v>219454</v>
      </c>
      <c r="I422" s="11">
        <v>39</v>
      </c>
      <c r="J422" s="10" t="s">
        <v>75</v>
      </c>
      <c r="K422" s="10" t="s">
        <v>13</v>
      </c>
      <c r="L422" s="11">
        <v>28</v>
      </c>
      <c r="M422" s="11"/>
      <c r="N422" s="12">
        <v>0</v>
      </c>
      <c r="O422" s="12"/>
      <c r="P422" s="12">
        <v>0</v>
      </c>
      <c r="Q422" s="12"/>
      <c r="R422" s="12">
        <v>0</v>
      </c>
      <c r="S422" s="12"/>
      <c r="T422" s="34">
        <v>0</v>
      </c>
      <c r="U422" s="12"/>
      <c r="V422" s="1" t="str">
        <f t="shared" si="6"/>
        <v>No</v>
      </c>
    </row>
    <row r="423" spans="1:22">
      <c r="A423" s="10" t="s">
        <v>1174</v>
      </c>
      <c r="B423" s="10" t="s">
        <v>658</v>
      </c>
      <c r="C423" s="111" t="s">
        <v>36</v>
      </c>
      <c r="D423" s="168">
        <v>6077</v>
      </c>
      <c r="E423" s="171">
        <v>60077</v>
      </c>
      <c r="F423" s="36" t="s">
        <v>122</v>
      </c>
      <c r="G423" s="36" t="s">
        <v>123</v>
      </c>
      <c r="H423" s="11">
        <v>89284</v>
      </c>
      <c r="I423" s="11">
        <v>39</v>
      </c>
      <c r="J423" s="10" t="s">
        <v>75</v>
      </c>
      <c r="K423" s="10" t="s">
        <v>9</v>
      </c>
      <c r="L423" s="11">
        <v>26</v>
      </c>
      <c r="M423" s="11"/>
      <c r="N423" s="12">
        <v>0</v>
      </c>
      <c r="O423" s="12"/>
      <c r="P423" s="12">
        <v>0</v>
      </c>
      <c r="Q423" s="12"/>
      <c r="R423" s="12">
        <v>0</v>
      </c>
      <c r="S423" s="12"/>
      <c r="T423" s="34">
        <v>0</v>
      </c>
      <c r="U423" s="12"/>
      <c r="V423" s="1" t="str">
        <f t="shared" si="6"/>
        <v>No</v>
      </c>
    </row>
    <row r="424" spans="1:22">
      <c r="A424" s="10" t="s">
        <v>615</v>
      </c>
      <c r="B424" s="10" t="s">
        <v>616</v>
      </c>
      <c r="C424" s="111" t="s">
        <v>110</v>
      </c>
      <c r="D424" s="168">
        <v>8002</v>
      </c>
      <c r="E424" s="171">
        <v>80002</v>
      </c>
      <c r="F424" s="36" t="s">
        <v>341</v>
      </c>
      <c r="G424" s="36" t="s">
        <v>123</v>
      </c>
      <c r="H424" s="11">
        <v>156777</v>
      </c>
      <c r="I424" s="11">
        <v>39</v>
      </c>
      <c r="J424" s="10" t="s">
        <v>75</v>
      </c>
      <c r="K424" s="10" t="s">
        <v>9</v>
      </c>
      <c r="L424" s="11">
        <v>19</v>
      </c>
      <c r="M424" s="11"/>
      <c r="N424" s="12">
        <v>0</v>
      </c>
      <c r="O424" s="12"/>
      <c r="P424" s="12">
        <v>0</v>
      </c>
      <c r="Q424" s="12"/>
      <c r="R424" s="12">
        <v>0</v>
      </c>
      <c r="S424" s="12"/>
      <c r="T424" s="34">
        <v>0</v>
      </c>
      <c r="U424" s="12"/>
      <c r="V424" s="1" t="str">
        <f t="shared" si="6"/>
        <v>No</v>
      </c>
    </row>
    <row r="425" spans="1:22">
      <c r="A425" s="10" t="s">
        <v>1175</v>
      </c>
      <c r="B425" s="10" t="s">
        <v>261</v>
      </c>
      <c r="C425" s="111" t="s">
        <v>22</v>
      </c>
      <c r="D425" s="168">
        <v>4158</v>
      </c>
      <c r="E425" s="171">
        <v>40158</v>
      </c>
      <c r="F425" s="36" t="s">
        <v>122</v>
      </c>
      <c r="G425" s="36" t="s">
        <v>123</v>
      </c>
      <c r="H425" s="11">
        <v>131337</v>
      </c>
      <c r="I425" s="11">
        <v>39</v>
      </c>
      <c r="J425" s="10" t="s">
        <v>75</v>
      </c>
      <c r="K425" s="10" t="s">
        <v>13</v>
      </c>
      <c r="L425" s="11">
        <v>10</v>
      </c>
      <c r="M425" s="11"/>
      <c r="N425" s="12">
        <v>0</v>
      </c>
      <c r="O425" s="12"/>
      <c r="P425" s="12">
        <v>0</v>
      </c>
      <c r="Q425" s="12"/>
      <c r="R425" s="12">
        <v>0</v>
      </c>
      <c r="S425" s="12"/>
      <c r="T425" s="34">
        <v>0</v>
      </c>
      <c r="U425" s="12"/>
      <c r="V425" s="1" t="str">
        <f t="shared" si="6"/>
        <v>No</v>
      </c>
    </row>
    <row r="426" spans="1:22">
      <c r="A426" s="10" t="s">
        <v>1173</v>
      </c>
      <c r="B426" s="10" t="s">
        <v>404</v>
      </c>
      <c r="C426" s="111" t="s">
        <v>14</v>
      </c>
      <c r="D426" s="168">
        <v>9091</v>
      </c>
      <c r="E426" s="171">
        <v>90091</v>
      </c>
      <c r="F426" s="36" t="s">
        <v>122</v>
      </c>
      <c r="G426" s="36" t="s">
        <v>123</v>
      </c>
      <c r="H426" s="11">
        <v>219454</v>
      </c>
      <c r="I426" s="11">
        <v>39</v>
      </c>
      <c r="J426" s="10" t="s">
        <v>77</v>
      </c>
      <c r="K426" s="10" t="s">
        <v>13</v>
      </c>
      <c r="L426" s="11">
        <v>3</v>
      </c>
      <c r="M426" s="11"/>
      <c r="N426" s="12">
        <v>0</v>
      </c>
      <c r="O426" s="12"/>
      <c r="P426" s="12">
        <v>0</v>
      </c>
      <c r="Q426" s="12"/>
      <c r="R426" s="12">
        <v>0</v>
      </c>
      <c r="S426" s="12"/>
      <c r="T426" s="34">
        <v>0</v>
      </c>
      <c r="U426" s="12"/>
      <c r="V426" s="1" t="str">
        <f t="shared" si="6"/>
        <v>No</v>
      </c>
    </row>
    <row r="427" spans="1:22">
      <c r="A427" s="10" t="s">
        <v>1172</v>
      </c>
      <c r="B427" s="10" t="s">
        <v>310</v>
      </c>
      <c r="C427" s="111" t="s">
        <v>49</v>
      </c>
      <c r="D427" s="168">
        <v>5006</v>
      </c>
      <c r="E427" s="171">
        <v>50006</v>
      </c>
      <c r="F427" s="36" t="s">
        <v>122</v>
      </c>
      <c r="G427" s="36" t="s">
        <v>123</v>
      </c>
      <c r="H427" s="11">
        <v>133700</v>
      </c>
      <c r="I427" s="11">
        <v>39</v>
      </c>
      <c r="J427" s="10" t="s">
        <v>77</v>
      </c>
      <c r="K427" s="10" t="s">
        <v>13</v>
      </c>
      <c r="L427" s="11">
        <v>3</v>
      </c>
      <c r="M427" s="11"/>
      <c r="N427" s="12">
        <v>0</v>
      </c>
      <c r="O427" s="12"/>
      <c r="P427" s="12">
        <v>0</v>
      </c>
      <c r="Q427" s="12"/>
      <c r="R427" s="12">
        <v>0</v>
      </c>
      <c r="S427" s="12"/>
      <c r="T427" s="34">
        <v>0</v>
      </c>
      <c r="U427" s="12"/>
      <c r="V427" s="1" t="str">
        <f t="shared" si="6"/>
        <v>No</v>
      </c>
    </row>
    <row r="428" spans="1:22">
      <c r="A428" s="10" t="s">
        <v>90</v>
      </c>
      <c r="B428" s="10" t="s">
        <v>290</v>
      </c>
      <c r="C428" s="111" t="s">
        <v>89</v>
      </c>
      <c r="D428" s="168">
        <v>7048</v>
      </c>
      <c r="E428" s="171">
        <v>70048</v>
      </c>
      <c r="F428" s="36" t="s">
        <v>122</v>
      </c>
      <c r="G428" s="36" t="s">
        <v>123</v>
      </c>
      <c r="H428" s="11">
        <v>88053</v>
      </c>
      <c r="I428" s="11">
        <v>38</v>
      </c>
      <c r="J428" s="10" t="s">
        <v>75</v>
      </c>
      <c r="K428" s="10" t="s">
        <v>13</v>
      </c>
      <c r="L428" s="11">
        <v>18</v>
      </c>
      <c r="M428" s="11"/>
      <c r="N428" s="12">
        <v>0</v>
      </c>
      <c r="O428" s="12"/>
      <c r="P428" s="12">
        <v>0</v>
      </c>
      <c r="Q428" s="12"/>
      <c r="R428" s="12">
        <v>0</v>
      </c>
      <c r="S428" s="12"/>
      <c r="T428" s="34">
        <v>0</v>
      </c>
      <c r="U428" s="12"/>
      <c r="V428" s="1" t="str">
        <f t="shared" si="6"/>
        <v>No</v>
      </c>
    </row>
    <row r="429" spans="1:22">
      <c r="A429" s="10" t="s">
        <v>1176</v>
      </c>
      <c r="B429" s="10" t="s">
        <v>246</v>
      </c>
      <c r="C429" s="111" t="s">
        <v>14</v>
      </c>
      <c r="D429" s="168">
        <v>9196</v>
      </c>
      <c r="E429" s="171">
        <v>90196</v>
      </c>
      <c r="F429" s="36" t="s">
        <v>122</v>
      </c>
      <c r="G429" s="36" t="s">
        <v>123</v>
      </c>
      <c r="H429" s="11">
        <v>1723634</v>
      </c>
      <c r="I429" s="11">
        <v>38</v>
      </c>
      <c r="J429" s="10" t="s">
        <v>75</v>
      </c>
      <c r="K429" s="10" t="s">
        <v>9</v>
      </c>
      <c r="L429" s="11">
        <v>16</v>
      </c>
      <c r="M429" s="11"/>
      <c r="N429" s="12">
        <v>0</v>
      </c>
      <c r="O429" s="12"/>
      <c r="P429" s="12">
        <v>0</v>
      </c>
      <c r="Q429" s="12"/>
      <c r="R429" s="12">
        <v>0</v>
      </c>
      <c r="S429" s="12"/>
      <c r="T429" s="34">
        <v>0</v>
      </c>
      <c r="U429" s="12"/>
      <c r="V429" s="1" t="str">
        <f t="shared" si="6"/>
        <v>No</v>
      </c>
    </row>
    <row r="430" spans="1:22">
      <c r="A430" s="10" t="s">
        <v>702</v>
      </c>
      <c r="B430" s="10" t="s">
        <v>703</v>
      </c>
      <c r="C430" s="111" t="s">
        <v>39</v>
      </c>
      <c r="D430" s="168">
        <v>5157</v>
      </c>
      <c r="E430" s="171">
        <v>50157</v>
      </c>
      <c r="F430" s="36" t="s">
        <v>125</v>
      </c>
      <c r="G430" s="36" t="s">
        <v>123</v>
      </c>
      <c r="H430" s="11">
        <v>1624827</v>
      </c>
      <c r="I430" s="11">
        <v>38</v>
      </c>
      <c r="J430" s="10" t="s">
        <v>75</v>
      </c>
      <c r="K430" s="10" t="s">
        <v>9</v>
      </c>
      <c r="L430" s="11">
        <v>13</v>
      </c>
      <c r="M430" s="11"/>
      <c r="N430" s="12">
        <v>0</v>
      </c>
      <c r="O430" s="12"/>
      <c r="P430" s="12">
        <v>0</v>
      </c>
      <c r="Q430" s="12"/>
      <c r="R430" s="12">
        <v>0</v>
      </c>
      <c r="S430" s="12"/>
      <c r="T430" s="34">
        <v>0</v>
      </c>
      <c r="U430" s="12"/>
      <c r="V430" s="1" t="str">
        <f t="shared" si="6"/>
        <v>No</v>
      </c>
    </row>
    <row r="431" spans="1:22">
      <c r="A431" s="10" t="s">
        <v>638</v>
      </c>
      <c r="B431" s="10" t="s">
        <v>639</v>
      </c>
      <c r="C431" s="111" t="s">
        <v>45</v>
      </c>
      <c r="D431" s="168">
        <v>6082</v>
      </c>
      <c r="E431" s="171">
        <v>60082</v>
      </c>
      <c r="F431" s="36" t="s">
        <v>125</v>
      </c>
      <c r="G431" s="36" t="s">
        <v>123</v>
      </c>
      <c r="H431" s="11">
        <v>106383</v>
      </c>
      <c r="I431" s="11">
        <v>38</v>
      </c>
      <c r="J431" s="10" t="s">
        <v>75</v>
      </c>
      <c r="K431" s="10" t="s">
        <v>9</v>
      </c>
      <c r="L431" s="11">
        <v>12</v>
      </c>
      <c r="M431" s="11"/>
      <c r="N431" s="12">
        <v>0</v>
      </c>
      <c r="O431" s="12"/>
      <c r="P431" s="12">
        <v>0</v>
      </c>
      <c r="Q431" s="12"/>
      <c r="R431" s="12">
        <v>0</v>
      </c>
      <c r="S431" s="12"/>
      <c r="T431" s="34">
        <v>0</v>
      </c>
      <c r="U431" s="12"/>
      <c r="V431" s="1" t="str">
        <f t="shared" si="6"/>
        <v>No</v>
      </c>
    </row>
    <row r="432" spans="1:22">
      <c r="A432" s="10" t="s">
        <v>702</v>
      </c>
      <c r="B432" s="10" t="s">
        <v>703</v>
      </c>
      <c r="C432" s="111" t="s">
        <v>39</v>
      </c>
      <c r="D432" s="168">
        <v>5157</v>
      </c>
      <c r="E432" s="171">
        <v>50157</v>
      </c>
      <c r="F432" s="36" t="s">
        <v>125</v>
      </c>
      <c r="G432" s="36" t="s">
        <v>123</v>
      </c>
      <c r="H432" s="11">
        <v>1624827</v>
      </c>
      <c r="I432" s="11">
        <v>38</v>
      </c>
      <c r="J432" s="10" t="s">
        <v>77</v>
      </c>
      <c r="K432" s="10" t="s">
        <v>9</v>
      </c>
      <c r="L432" s="11">
        <v>8</v>
      </c>
      <c r="M432" s="11"/>
      <c r="N432" s="12">
        <v>0</v>
      </c>
      <c r="O432" s="12"/>
      <c r="P432" s="12">
        <v>0</v>
      </c>
      <c r="Q432" s="12"/>
      <c r="R432" s="12">
        <v>0</v>
      </c>
      <c r="S432" s="12"/>
      <c r="T432" s="34">
        <v>0</v>
      </c>
      <c r="U432" s="12"/>
      <c r="V432" s="1" t="str">
        <f t="shared" si="6"/>
        <v>No</v>
      </c>
    </row>
    <row r="433" spans="1:22">
      <c r="A433" s="10" t="s">
        <v>638</v>
      </c>
      <c r="B433" s="10" t="s">
        <v>639</v>
      </c>
      <c r="C433" s="111" t="s">
        <v>45</v>
      </c>
      <c r="D433" s="168">
        <v>6082</v>
      </c>
      <c r="E433" s="171">
        <v>60082</v>
      </c>
      <c r="F433" s="36" t="s">
        <v>125</v>
      </c>
      <c r="G433" s="36" t="s">
        <v>123</v>
      </c>
      <c r="H433" s="11">
        <v>106383</v>
      </c>
      <c r="I433" s="11">
        <v>38</v>
      </c>
      <c r="J433" s="10" t="s">
        <v>77</v>
      </c>
      <c r="K433" s="10" t="s">
        <v>9</v>
      </c>
      <c r="L433" s="11">
        <v>4</v>
      </c>
      <c r="M433" s="11"/>
      <c r="N433" s="12">
        <v>0</v>
      </c>
      <c r="O433" s="12"/>
      <c r="P433" s="12">
        <v>0</v>
      </c>
      <c r="Q433" s="12"/>
      <c r="R433" s="12">
        <v>0</v>
      </c>
      <c r="S433" s="12"/>
      <c r="T433" s="34">
        <v>0</v>
      </c>
      <c r="U433" s="12"/>
      <c r="V433" s="1" t="str">
        <f t="shared" si="6"/>
        <v>No</v>
      </c>
    </row>
    <row r="434" spans="1:22">
      <c r="A434" s="10" t="s">
        <v>1176</v>
      </c>
      <c r="B434" s="10" t="s">
        <v>246</v>
      </c>
      <c r="C434" s="111" t="s">
        <v>14</v>
      </c>
      <c r="D434" s="168">
        <v>9196</v>
      </c>
      <c r="E434" s="171">
        <v>90196</v>
      </c>
      <c r="F434" s="36" t="s">
        <v>122</v>
      </c>
      <c r="G434" s="36" t="s">
        <v>123</v>
      </c>
      <c r="H434" s="11">
        <v>1723634</v>
      </c>
      <c r="I434" s="11">
        <v>38</v>
      </c>
      <c r="J434" s="10" t="s">
        <v>77</v>
      </c>
      <c r="K434" s="10" t="s">
        <v>13</v>
      </c>
      <c r="L434" s="11">
        <v>4</v>
      </c>
      <c r="M434" s="11"/>
      <c r="N434" s="12">
        <v>0</v>
      </c>
      <c r="O434" s="12"/>
      <c r="P434" s="12">
        <v>0</v>
      </c>
      <c r="Q434" s="12"/>
      <c r="R434" s="12">
        <v>0</v>
      </c>
      <c r="S434" s="12"/>
      <c r="T434" s="34">
        <v>0</v>
      </c>
      <c r="U434" s="12"/>
      <c r="V434" s="1" t="str">
        <f t="shared" si="6"/>
        <v>No</v>
      </c>
    </row>
    <row r="435" spans="1:22">
      <c r="A435" s="10" t="s">
        <v>1176</v>
      </c>
      <c r="B435" s="10" t="s">
        <v>246</v>
      </c>
      <c r="C435" s="111" t="s">
        <v>14</v>
      </c>
      <c r="D435" s="168">
        <v>9196</v>
      </c>
      <c r="E435" s="171">
        <v>90196</v>
      </c>
      <c r="F435" s="36" t="s">
        <v>122</v>
      </c>
      <c r="G435" s="36" t="s">
        <v>123</v>
      </c>
      <c r="H435" s="11">
        <v>1723634</v>
      </c>
      <c r="I435" s="11">
        <v>38</v>
      </c>
      <c r="J435" s="10" t="s">
        <v>75</v>
      </c>
      <c r="K435" s="10" t="s">
        <v>13</v>
      </c>
      <c r="L435" s="11">
        <v>1</v>
      </c>
      <c r="M435" s="11"/>
      <c r="N435" s="12">
        <v>0</v>
      </c>
      <c r="O435" s="12"/>
      <c r="P435" s="12">
        <v>0</v>
      </c>
      <c r="Q435" s="12"/>
      <c r="R435" s="12">
        <v>0</v>
      </c>
      <c r="S435" s="12"/>
      <c r="T435" s="34">
        <v>0</v>
      </c>
      <c r="U435" s="12"/>
      <c r="V435" s="1" t="str">
        <f t="shared" si="6"/>
        <v>No</v>
      </c>
    </row>
    <row r="436" spans="1:22">
      <c r="A436" s="10" t="s">
        <v>1177</v>
      </c>
      <c r="B436" s="10" t="s">
        <v>397</v>
      </c>
      <c r="C436" s="111" t="s">
        <v>24</v>
      </c>
      <c r="D436" s="168">
        <v>4058</v>
      </c>
      <c r="E436" s="171">
        <v>40058</v>
      </c>
      <c r="F436" s="36" t="s">
        <v>122</v>
      </c>
      <c r="G436" s="36" t="s">
        <v>123</v>
      </c>
      <c r="H436" s="11">
        <v>60851</v>
      </c>
      <c r="I436" s="11">
        <v>37</v>
      </c>
      <c r="J436" s="10" t="s">
        <v>75</v>
      </c>
      <c r="K436" s="10" t="s">
        <v>9</v>
      </c>
      <c r="L436" s="11">
        <v>31</v>
      </c>
      <c r="M436" s="11"/>
      <c r="N436" s="12">
        <v>0</v>
      </c>
      <c r="O436" s="12"/>
      <c r="P436" s="12">
        <v>0</v>
      </c>
      <c r="Q436" s="12"/>
      <c r="R436" s="12">
        <v>0</v>
      </c>
      <c r="S436" s="12"/>
      <c r="T436" s="34">
        <v>0</v>
      </c>
      <c r="U436" s="12"/>
      <c r="V436" s="1" t="str">
        <f t="shared" si="6"/>
        <v>No</v>
      </c>
    </row>
    <row r="437" spans="1:22">
      <c r="A437" s="10" t="s">
        <v>884</v>
      </c>
      <c r="B437" s="10" t="s">
        <v>884</v>
      </c>
      <c r="C437" s="111" t="s">
        <v>32</v>
      </c>
      <c r="D437" s="168">
        <v>5219</v>
      </c>
      <c r="E437" s="171">
        <v>50516</v>
      </c>
      <c r="F437" s="36" t="s">
        <v>122</v>
      </c>
      <c r="G437" s="36" t="s">
        <v>123</v>
      </c>
      <c r="H437" s="11">
        <v>2650890</v>
      </c>
      <c r="I437" s="11">
        <v>37</v>
      </c>
      <c r="J437" s="10" t="s">
        <v>75</v>
      </c>
      <c r="K437" s="10" t="s">
        <v>13</v>
      </c>
      <c r="L437" s="11">
        <v>29</v>
      </c>
      <c r="M437" s="11"/>
      <c r="N437" s="12">
        <v>2.2000000000000002</v>
      </c>
      <c r="O437" s="12"/>
      <c r="P437" s="12">
        <v>29.3</v>
      </c>
      <c r="Q437" s="12"/>
      <c r="R437" s="12">
        <v>0</v>
      </c>
      <c r="S437" s="12"/>
      <c r="T437" s="34">
        <v>31.5</v>
      </c>
      <c r="U437" s="12"/>
      <c r="V437" s="1" t="str">
        <f t="shared" si="6"/>
        <v>No</v>
      </c>
    </row>
    <row r="438" spans="1:22">
      <c r="A438" s="10" t="s">
        <v>318</v>
      </c>
      <c r="B438" s="10" t="s">
        <v>319</v>
      </c>
      <c r="C438" s="111" t="s">
        <v>26</v>
      </c>
      <c r="D438" s="168">
        <v>5110</v>
      </c>
      <c r="E438" s="171">
        <v>50110</v>
      </c>
      <c r="F438" s="36" t="s">
        <v>125</v>
      </c>
      <c r="G438" s="36" t="s">
        <v>123</v>
      </c>
      <c r="H438" s="11">
        <v>108657</v>
      </c>
      <c r="I438" s="11">
        <v>37</v>
      </c>
      <c r="J438" s="10" t="s">
        <v>75</v>
      </c>
      <c r="K438" s="10" t="s">
        <v>9</v>
      </c>
      <c r="L438" s="11">
        <v>29</v>
      </c>
      <c r="M438" s="11"/>
      <c r="N438" s="12">
        <v>0</v>
      </c>
      <c r="O438" s="12"/>
      <c r="P438" s="12">
        <v>0</v>
      </c>
      <c r="Q438" s="12"/>
      <c r="R438" s="12">
        <v>0</v>
      </c>
      <c r="S438" s="12"/>
      <c r="T438" s="34">
        <v>0</v>
      </c>
      <c r="U438" s="12"/>
      <c r="V438" s="1" t="str">
        <f t="shared" si="6"/>
        <v>No</v>
      </c>
    </row>
    <row r="439" spans="1:22">
      <c r="A439" s="10" t="s">
        <v>1178</v>
      </c>
      <c r="B439" s="10" t="s">
        <v>286</v>
      </c>
      <c r="C439" s="111" t="s">
        <v>33</v>
      </c>
      <c r="D439" s="168">
        <v>7016</v>
      </c>
      <c r="E439" s="171">
        <v>70016</v>
      </c>
      <c r="F439" s="36" t="s">
        <v>122</v>
      </c>
      <c r="G439" s="36" t="s">
        <v>123</v>
      </c>
      <c r="H439" s="11">
        <v>124748</v>
      </c>
      <c r="I439" s="11">
        <v>37</v>
      </c>
      <c r="J439" s="10" t="s">
        <v>75</v>
      </c>
      <c r="K439" s="10" t="s">
        <v>9</v>
      </c>
      <c r="L439" s="11">
        <v>28</v>
      </c>
      <c r="M439" s="11"/>
      <c r="N439" s="12">
        <v>0</v>
      </c>
      <c r="O439" s="12"/>
      <c r="P439" s="12">
        <v>0</v>
      </c>
      <c r="Q439" s="12"/>
      <c r="R439" s="12">
        <v>0</v>
      </c>
      <c r="S439" s="12"/>
      <c r="T439" s="34">
        <v>0</v>
      </c>
      <c r="U439" s="12"/>
      <c r="V439" s="1" t="str">
        <f t="shared" si="6"/>
        <v>No</v>
      </c>
    </row>
    <row r="440" spans="1:22">
      <c r="A440" s="10" t="s">
        <v>1179</v>
      </c>
      <c r="B440" s="10" t="s">
        <v>445</v>
      </c>
      <c r="C440" s="111" t="s">
        <v>95</v>
      </c>
      <c r="D440" s="168">
        <v>8003</v>
      </c>
      <c r="E440" s="171">
        <v>80003</v>
      </c>
      <c r="F440" s="36" t="s">
        <v>122</v>
      </c>
      <c r="G440" s="36" t="s">
        <v>123</v>
      </c>
      <c r="H440" s="11">
        <v>176676</v>
      </c>
      <c r="I440" s="11">
        <v>37</v>
      </c>
      <c r="J440" s="10" t="s">
        <v>75</v>
      </c>
      <c r="K440" s="10" t="s">
        <v>13</v>
      </c>
      <c r="L440" s="11">
        <v>24</v>
      </c>
      <c r="M440" s="11"/>
      <c r="N440" s="12">
        <v>0</v>
      </c>
      <c r="O440" s="12"/>
      <c r="P440" s="12">
        <v>0</v>
      </c>
      <c r="Q440" s="12"/>
      <c r="R440" s="12">
        <v>0</v>
      </c>
      <c r="S440" s="12"/>
      <c r="T440" s="34">
        <v>0</v>
      </c>
      <c r="U440" s="12"/>
      <c r="V440" s="1" t="str">
        <f t="shared" si="6"/>
        <v>No</v>
      </c>
    </row>
    <row r="441" spans="1:22">
      <c r="A441" s="10" t="s">
        <v>555</v>
      </c>
      <c r="B441" s="10" t="s">
        <v>556</v>
      </c>
      <c r="C441" s="111" t="s">
        <v>26</v>
      </c>
      <c r="D441" s="168">
        <v>5054</v>
      </c>
      <c r="E441" s="171">
        <v>50054</v>
      </c>
      <c r="F441" s="36" t="s">
        <v>125</v>
      </c>
      <c r="G441" s="36" t="s">
        <v>123</v>
      </c>
      <c r="H441" s="11">
        <v>90580</v>
      </c>
      <c r="I441" s="11">
        <v>36</v>
      </c>
      <c r="J441" s="10" t="s">
        <v>75</v>
      </c>
      <c r="K441" s="10" t="s">
        <v>9</v>
      </c>
      <c r="L441" s="11">
        <v>27</v>
      </c>
      <c r="M441" s="11"/>
      <c r="N441" s="12">
        <v>0</v>
      </c>
      <c r="O441" s="12"/>
      <c r="P441" s="12">
        <v>0</v>
      </c>
      <c r="Q441" s="12"/>
      <c r="R441" s="12">
        <v>0</v>
      </c>
      <c r="S441" s="12"/>
      <c r="T441" s="34">
        <v>0</v>
      </c>
      <c r="U441" s="12"/>
      <c r="V441" s="1" t="str">
        <f t="shared" si="6"/>
        <v>No</v>
      </c>
    </row>
    <row r="442" spans="1:22">
      <c r="A442" s="10" t="s">
        <v>468</v>
      </c>
      <c r="B442" s="10" t="s">
        <v>469</v>
      </c>
      <c r="C442" s="111" t="s">
        <v>47</v>
      </c>
      <c r="D442" s="168">
        <v>3008</v>
      </c>
      <c r="E442" s="171">
        <v>30008</v>
      </c>
      <c r="F442" s="36" t="s">
        <v>125</v>
      </c>
      <c r="G442" s="36" t="s">
        <v>123</v>
      </c>
      <c r="H442" s="11">
        <v>116636</v>
      </c>
      <c r="I442" s="11">
        <v>36</v>
      </c>
      <c r="J442" s="10" t="s">
        <v>75</v>
      </c>
      <c r="K442" s="10" t="s">
        <v>9</v>
      </c>
      <c r="L442" s="11">
        <v>26</v>
      </c>
      <c r="M442" s="11"/>
      <c r="N442" s="12">
        <v>0</v>
      </c>
      <c r="O442" s="12"/>
      <c r="P442" s="12">
        <v>0</v>
      </c>
      <c r="Q442" s="12"/>
      <c r="R442" s="12">
        <v>0</v>
      </c>
      <c r="S442" s="12"/>
      <c r="T442" s="34">
        <v>0</v>
      </c>
      <c r="U442" s="12"/>
      <c r="V442" s="1" t="str">
        <f t="shared" si="6"/>
        <v>No</v>
      </c>
    </row>
    <row r="443" spans="1:22">
      <c r="A443" s="10" t="s">
        <v>399</v>
      </c>
      <c r="B443" s="10" t="s">
        <v>400</v>
      </c>
      <c r="C443" s="111" t="s">
        <v>14</v>
      </c>
      <c r="D443" s="168">
        <v>9017</v>
      </c>
      <c r="E443" s="171">
        <v>90017</v>
      </c>
      <c r="F443" s="36" t="s">
        <v>122</v>
      </c>
      <c r="G443" s="36" t="s">
        <v>123</v>
      </c>
      <c r="H443" s="11">
        <v>308231</v>
      </c>
      <c r="I443" s="11">
        <v>36</v>
      </c>
      <c r="J443" s="10" t="s">
        <v>75</v>
      </c>
      <c r="K443" s="10" t="s">
        <v>9</v>
      </c>
      <c r="L443" s="11">
        <v>24</v>
      </c>
      <c r="M443" s="11"/>
      <c r="N443" s="12">
        <v>0</v>
      </c>
      <c r="O443" s="12"/>
      <c r="P443" s="12">
        <v>0</v>
      </c>
      <c r="Q443" s="12"/>
      <c r="R443" s="12">
        <v>0</v>
      </c>
      <c r="S443" s="12"/>
      <c r="T443" s="34">
        <v>0</v>
      </c>
      <c r="U443" s="12"/>
      <c r="V443" s="1" t="str">
        <f t="shared" si="6"/>
        <v>No</v>
      </c>
    </row>
    <row r="444" spans="1:22">
      <c r="A444" s="10" t="s">
        <v>1180</v>
      </c>
      <c r="B444" s="10" t="s">
        <v>534</v>
      </c>
      <c r="C444" s="111" t="s">
        <v>26</v>
      </c>
      <c r="D444" s="168">
        <v>5043</v>
      </c>
      <c r="E444" s="171">
        <v>50043</v>
      </c>
      <c r="F444" s="36" t="s">
        <v>122</v>
      </c>
      <c r="G444" s="36" t="s">
        <v>123</v>
      </c>
      <c r="H444" s="11">
        <v>229351</v>
      </c>
      <c r="I444" s="11">
        <v>36</v>
      </c>
      <c r="J444" s="10" t="s">
        <v>75</v>
      </c>
      <c r="K444" s="10" t="s">
        <v>9</v>
      </c>
      <c r="L444" s="11">
        <v>22</v>
      </c>
      <c r="M444" s="11"/>
      <c r="N444" s="12">
        <v>0</v>
      </c>
      <c r="O444" s="12"/>
      <c r="P444" s="12">
        <v>0</v>
      </c>
      <c r="Q444" s="12"/>
      <c r="R444" s="12">
        <v>0</v>
      </c>
      <c r="S444" s="12"/>
      <c r="T444" s="34">
        <v>0</v>
      </c>
      <c r="U444" s="12"/>
      <c r="V444" s="1" t="str">
        <f t="shared" si="6"/>
        <v>No</v>
      </c>
    </row>
    <row r="445" spans="1:22">
      <c r="A445" s="10" t="s">
        <v>1181</v>
      </c>
      <c r="B445" s="10" t="s">
        <v>452</v>
      </c>
      <c r="C445" s="111" t="s">
        <v>29</v>
      </c>
      <c r="D445" s="168">
        <v>3072</v>
      </c>
      <c r="E445" s="171">
        <v>30072</v>
      </c>
      <c r="F445" s="36" t="s">
        <v>122</v>
      </c>
      <c r="G445" s="36" t="s">
        <v>123</v>
      </c>
      <c r="H445" s="11">
        <v>141576</v>
      </c>
      <c r="I445" s="11">
        <v>36</v>
      </c>
      <c r="J445" s="10" t="s">
        <v>75</v>
      </c>
      <c r="K445" s="10" t="s">
        <v>9</v>
      </c>
      <c r="L445" s="11">
        <v>21</v>
      </c>
      <c r="M445" s="11"/>
      <c r="N445" s="12">
        <v>0</v>
      </c>
      <c r="O445" s="12"/>
      <c r="P445" s="12">
        <v>0</v>
      </c>
      <c r="Q445" s="12"/>
      <c r="R445" s="12">
        <v>0</v>
      </c>
      <c r="S445" s="12"/>
      <c r="T445" s="34">
        <v>0</v>
      </c>
      <c r="U445" s="12"/>
      <c r="V445" s="1" t="str">
        <f t="shared" si="6"/>
        <v>No</v>
      </c>
    </row>
    <row r="446" spans="1:22">
      <c r="A446" s="10" t="s">
        <v>399</v>
      </c>
      <c r="B446" s="10" t="s">
        <v>400</v>
      </c>
      <c r="C446" s="111" t="s">
        <v>14</v>
      </c>
      <c r="D446" s="168">
        <v>9017</v>
      </c>
      <c r="E446" s="171">
        <v>90017</v>
      </c>
      <c r="F446" s="36" t="s">
        <v>122</v>
      </c>
      <c r="G446" s="36" t="s">
        <v>123</v>
      </c>
      <c r="H446" s="11">
        <v>308231</v>
      </c>
      <c r="I446" s="11">
        <v>36</v>
      </c>
      <c r="J446" s="10" t="s">
        <v>75</v>
      </c>
      <c r="K446" s="10" t="s">
        <v>13</v>
      </c>
      <c r="L446" s="11">
        <v>2</v>
      </c>
      <c r="M446" s="11"/>
      <c r="N446" s="12">
        <v>0</v>
      </c>
      <c r="O446" s="12"/>
      <c r="P446" s="12">
        <v>0</v>
      </c>
      <c r="Q446" s="12"/>
      <c r="R446" s="12">
        <v>0</v>
      </c>
      <c r="S446" s="12"/>
      <c r="T446" s="34">
        <v>0</v>
      </c>
      <c r="U446" s="12"/>
      <c r="V446" s="1" t="str">
        <f t="shared" si="6"/>
        <v>No</v>
      </c>
    </row>
    <row r="447" spans="1:22">
      <c r="A447" s="10" t="s">
        <v>1182</v>
      </c>
      <c r="B447" s="10" t="s">
        <v>660</v>
      </c>
      <c r="C447" s="111" t="s">
        <v>14</v>
      </c>
      <c r="D447" s="168">
        <v>9142</v>
      </c>
      <c r="E447" s="171">
        <v>90142</v>
      </c>
      <c r="F447" s="36" t="s">
        <v>53</v>
      </c>
      <c r="G447" s="36" t="s">
        <v>123</v>
      </c>
      <c r="H447" s="11">
        <v>72794</v>
      </c>
      <c r="I447" s="11">
        <v>35</v>
      </c>
      <c r="J447" s="10" t="s">
        <v>75</v>
      </c>
      <c r="K447" s="10" t="s">
        <v>9</v>
      </c>
      <c r="L447" s="11">
        <v>35</v>
      </c>
      <c r="M447" s="11"/>
      <c r="N447" s="12">
        <v>0</v>
      </c>
      <c r="O447" s="12"/>
      <c r="P447" s="12">
        <v>0</v>
      </c>
      <c r="Q447" s="12"/>
      <c r="R447" s="12">
        <v>0</v>
      </c>
      <c r="S447" s="12"/>
      <c r="T447" s="34">
        <v>0</v>
      </c>
      <c r="U447" s="12"/>
      <c r="V447" s="1" t="str">
        <f t="shared" si="6"/>
        <v>No</v>
      </c>
    </row>
    <row r="448" spans="1:22">
      <c r="A448" s="10" t="s">
        <v>1183</v>
      </c>
      <c r="B448" s="10" t="s">
        <v>447</v>
      </c>
      <c r="C448" s="111" t="s">
        <v>87</v>
      </c>
      <c r="D448" s="168">
        <v>7008</v>
      </c>
      <c r="E448" s="171">
        <v>70008</v>
      </c>
      <c r="F448" s="36" t="s">
        <v>122</v>
      </c>
      <c r="G448" s="36" t="s">
        <v>123</v>
      </c>
      <c r="H448" s="11">
        <v>177844</v>
      </c>
      <c r="I448" s="11">
        <v>35</v>
      </c>
      <c r="J448" s="10" t="s">
        <v>75</v>
      </c>
      <c r="K448" s="10" t="s">
        <v>9</v>
      </c>
      <c r="L448" s="11">
        <v>23</v>
      </c>
      <c r="M448" s="11"/>
      <c r="N448" s="12">
        <v>0</v>
      </c>
      <c r="O448" s="12"/>
      <c r="P448" s="12">
        <v>0</v>
      </c>
      <c r="Q448" s="12"/>
      <c r="R448" s="12">
        <v>0</v>
      </c>
      <c r="S448" s="12"/>
      <c r="T448" s="34">
        <v>0</v>
      </c>
      <c r="U448" s="12"/>
      <c r="V448" s="1" t="str">
        <f t="shared" si="6"/>
        <v>No</v>
      </c>
    </row>
    <row r="449" spans="1:22">
      <c r="A449" s="10" t="s">
        <v>646</v>
      </c>
      <c r="B449" s="10" t="s">
        <v>647</v>
      </c>
      <c r="C449" s="111" t="s">
        <v>89</v>
      </c>
      <c r="D449" s="168">
        <v>7014</v>
      </c>
      <c r="E449" s="171">
        <v>70014</v>
      </c>
      <c r="F449" s="36" t="s">
        <v>125</v>
      </c>
      <c r="G449" s="36" t="s">
        <v>123</v>
      </c>
      <c r="H449" s="11">
        <v>150003</v>
      </c>
      <c r="I449" s="11">
        <v>35</v>
      </c>
      <c r="J449" s="10" t="s">
        <v>75</v>
      </c>
      <c r="K449" s="10" t="s">
        <v>9</v>
      </c>
      <c r="L449" s="11">
        <v>20</v>
      </c>
      <c r="M449" s="11"/>
      <c r="N449" s="12">
        <v>0</v>
      </c>
      <c r="O449" s="12"/>
      <c r="P449" s="12">
        <v>0</v>
      </c>
      <c r="Q449" s="12"/>
      <c r="R449" s="12">
        <v>0</v>
      </c>
      <c r="S449" s="12"/>
      <c r="T449" s="34">
        <v>0</v>
      </c>
      <c r="U449" s="12"/>
      <c r="V449" s="1" t="str">
        <f t="shared" si="6"/>
        <v>No</v>
      </c>
    </row>
    <row r="450" spans="1:22">
      <c r="A450" s="10" t="s">
        <v>472</v>
      </c>
      <c r="B450" s="10" t="s">
        <v>172</v>
      </c>
      <c r="C450" s="111" t="s">
        <v>30</v>
      </c>
      <c r="D450" s="168">
        <v>1016</v>
      </c>
      <c r="E450" s="171">
        <v>10016</v>
      </c>
      <c r="F450" s="36" t="s">
        <v>125</v>
      </c>
      <c r="G450" s="36" t="s">
        <v>123</v>
      </c>
      <c r="H450" s="11">
        <v>203914</v>
      </c>
      <c r="I450" s="11">
        <v>34</v>
      </c>
      <c r="J450" s="10" t="s">
        <v>75</v>
      </c>
      <c r="K450" s="10" t="s">
        <v>9</v>
      </c>
      <c r="L450" s="11">
        <v>34</v>
      </c>
      <c r="M450" s="11"/>
      <c r="N450" s="12">
        <v>0</v>
      </c>
      <c r="O450" s="12"/>
      <c r="P450" s="12">
        <v>0</v>
      </c>
      <c r="Q450" s="12"/>
      <c r="R450" s="12">
        <v>0</v>
      </c>
      <c r="S450" s="12"/>
      <c r="T450" s="34">
        <v>0</v>
      </c>
      <c r="U450" s="12"/>
      <c r="V450" s="1" t="str">
        <f t="shared" si="6"/>
        <v>No</v>
      </c>
    </row>
    <row r="451" spans="1:22">
      <c r="A451" s="10" t="s">
        <v>998</v>
      </c>
      <c r="B451" s="10" t="s">
        <v>344</v>
      </c>
      <c r="C451" s="111" t="s">
        <v>34</v>
      </c>
      <c r="D451" s="168">
        <v>4147</v>
      </c>
      <c r="E451" s="171">
        <v>40147</v>
      </c>
      <c r="F451" s="36" t="s">
        <v>53</v>
      </c>
      <c r="G451" s="36" t="s">
        <v>123</v>
      </c>
      <c r="H451" s="11">
        <v>884891</v>
      </c>
      <c r="I451" s="11">
        <v>34</v>
      </c>
      <c r="J451" s="10" t="s">
        <v>75</v>
      </c>
      <c r="K451" s="10" t="s">
        <v>13</v>
      </c>
      <c r="L451" s="11">
        <v>34</v>
      </c>
      <c r="M451" s="11"/>
      <c r="N451" s="12">
        <v>0</v>
      </c>
      <c r="O451" s="12"/>
      <c r="P451" s="12">
        <v>0</v>
      </c>
      <c r="Q451" s="12"/>
      <c r="R451" s="12">
        <v>0</v>
      </c>
      <c r="S451" s="12"/>
      <c r="T451" s="34">
        <v>0</v>
      </c>
      <c r="U451" s="12"/>
      <c r="V451" s="1" t="str">
        <f t="shared" ref="V451:V514" si="7">IF(O451&amp;Q451&amp;S451&amp;U451&lt;&gt;"","Yes","No")</f>
        <v>No</v>
      </c>
    </row>
    <row r="452" spans="1:22">
      <c r="A452" s="10" t="s">
        <v>901</v>
      </c>
      <c r="B452" s="10" t="s">
        <v>902</v>
      </c>
      <c r="C452" s="111" t="s">
        <v>45</v>
      </c>
      <c r="D452" s="168">
        <v>6134</v>
      </c>
      <c r="E452" s="171">
        <v>60134</v>
      </c>
      <c r="F452" s="36" t="s">
        <v>122</v>
      </c>
      <c r="G452" s="36" t="s">
        <v>123</v>
      </c>
      <c r="H452" s="11">
        <v>239938</v>
      </c>
      <c r="I452" s="11">
        <v>34</v>
      </c>
      <c r="J452" s="10" t="s">
        <v>77</v>
      </c>
      <c r="K452" s="10" t="s">
        <v>13</v>
      </c>
      <c r="L452" s="11">
        <v>30</v>
      </c>
      <c r="M452" s="11"/>
      <c r="N452" s="12">
        <v>0</v>
      </c>
      <c r="O452" s="12"/>
      <c r="P452" s="12">
        <v>0</v>
      </c>
      <c r="Q452" s="12"/>
      <c r="R452" s="12">
        <v>0</v>
      </c>
      <c r="S452" s="12"/>
      <c r="T452" s="34">
        <v>0</v>
      </c>
      <c r="U452" s="12"/>
      <c r="V452" s="1" t="str">
        <f t="shared" si="7"/>
        <v>No</v>
      </c>
    </row>
    <row r="453" spans="1:22">
      <c r="A453" s="10" t="s">
        <v>911</v>
      </c>
      <c r="B453" s="10" t="s">
        <v>385</v>
      </c>
      <c r="C453" s="111" t="s">
        <v>14</v>
      </c>
      <c r="D453" s="168"/>
      <c r="E453" s="171">
        <v>99423</v>
      </c>
      <c r="F453" s="36" t="s">
        <v>122</v>
      </c>
      <c r="G453" s="36" t="s">
        <v>123</v>
      </c>
      <c r="H453" s="11">
        <v>12150996</v>
      </c>
      <c r="I453" s="11">
        <v>34</v>
      </c>
      <c r="J453" s="10" t="s">
        <v>75</v>
      </c>
      <c r="K453" s="10" t="s">
        <v>13</v>
      </c>
      <c r="L453" s="11">
        <v>28</v>
      </c>
      <c r="M453" s="11"/>
      <c r="N453" s="12">
        <v>0</v>
      </c>
      <c r="O453" s="12"/>
      <c r="P453" s="12">
        <v>0</v>
      </c>
      <c r="Q453" s="12"/>
      <c r="R453" s="12">
        <v>0</v>
      </c>
      <c r="S453" s="12"/>
      <c r="T453" s="34">
        <v>0</v>
      </c>
      <c r="U453" s="12"/>
      <c r="V453" s="1" t="str">
        <f t="shared" si="7"/>
        <v>No</v>
      </c>
    </row>
    <row r="454" spans="1:22">
      <c r="A454" s="10" t="s">
        <v>1184</v>
      </c>
      <c r="B454" s="10" t="s">
        <v>477</v>
      </c>
      <c r="C454" s="111" t="s">
        <v>49</v>
      </c>
      <c r="D454" s="168">
        <v>5002</v>
      </c>
      <c r="E454" s="171">
        <v>50002</v>
      </c>
      <c r="F454" s="36" t="s">
        <v>122</v>
      </c>
      <c r="G454" s="36" t="s">
        <v>123</v>
      </c>
      <c r="H454" s="11">
        <v>206520</v>
      </c>
      <c r="I454" s="11">
        <v>34</v>
      </c>
      <c r="J454" s="10" t="s">
        <v>75</v>
      </c>
      <c r="K454" s="10" t="s">
        <v>9</v>
      </c>
      <c r="L454" s="11">
        <v>23</v>
      </c>
      <c r="M454" s="11"/>
      <c r="N454" s="12">
        <v>0</v>
      </c>
      <c r="O454" s="12"/>
      <c r="P454" s="12">
        <v>0</v>
      </c>
      <c r="Q454" s="12"/>
      <c r="R454" s="12">
        <v>0</v>
      </c>
      <c r="S454" s="12"/>
      <c r="T454" s="34">
        <v>0</v>
      </c>
      <c r="U454" s="12"/>
      <c r="V454" s="1" t="str">
        <f t="shared" si="7"/>
        <v>No</v>
      </c>
    </row>
    <row r="455" spans="1:22">
      <c r="A455" s="10" t="s">
        <v>1185</v>
      </c>
      <c r="B455" s="10" t="s">
        <v>295</v>
      </c>
      <c r="C455" s="111" t="s">
        <v>41</v>
      </c>
      <c r="D455" s="168">
        <v>3011</v>
      </c>
      <c r="E455" s="171">
        <v>30011</v>
      </c>
      <c r="F455" s="36" t="s">
        <v>125</v>
      </c>
      <c r="G455" s="36" t="s">
        <v>123</v>
      </c>
      <c r="H455" s="11">
        <v>79930</v>
      </c>
      <c r="I455" s="11">
        <v>34</v>
      </c>
      <c r="J455" s="10" t="s">
        <v>75</v>
      </c>
      <c r="K455" s="10" t="s">
        <v>9</v>
      </c>
      <c r="L455" s="11">
        <v>21</v>
      </c>
      <c r="M455" s="11"/>
      <c r="N455" s="12">
        <v>0</v>
      </c>
      <c r="O455" s="12"/>
      <c r="P455" s="12">
        <v>0</v>
      </c>
      <c r="Q455" s="12"/>
      <c r="R455" s="12">
        <v>0</v>
      </c>
      <c r="S455" s="12"/>
      <c r="T455" s="34">
        <v>0</v>
      </c>
      <c r="U455" s="12"/>
      <c r="V455" s="1" t="str">
        <f t="shared" si="7"/>
        <v>No</v>
      </c>
    </row>
    <row r="456" spans="1:22">
      <c r="A456" s="10" t="s">
        <v>914</v>
      </c>
      <c r="B456" s="10" t="s">
        <v>246</v>
      </c>
      <c r="C456" s="111" t="s">
        <v>30</v>
      </c>
      <c r="D456" s="168">
        <v>1098</v>
      </c>
      <c r="E456" s="171">
        <v>10098</v>
      </c>
      <c r="F456" s="36" t="s">
        <v>125</v>
      </c>
      <c r="G456" s="36" t="s">
        <v>123</v>
      </c>
      <c r="H456" s="11">
        <v>59397</v>
      </c>
      <c r="I456" s="11">
        <v>34</v>
      </c>
      <c r="J456" s="10" t="s">
        <v>75</v>
      </c>
      <c r="K456" s="10" t="s">
        <v>9</v>
      </c>
      <c r="L456" s="11">
        <v>19</v>
      </c>
      <c r="M456" s="11"/>
      <c r="N456" s="12">
        <v>0</v>
      </c>
      <c r="O456" s="12"/>
      <c r="P456" s="12">
        <v>0</v>
      </c>
      <c r="Q456" s="12"/>
      <c r="R456" s="12">
        <v>0</v>
      </c>
      <c r="S456" s="12"/>
      <c r="T456" s="34">
        <v>0</v>
      </c>
      <c r="U456" s="12"/>
      <c r="V456" s="1" t="str">
        <f t="shared" si="7"/>
        <v>No</v>
      </c>
    </row>
    <row r="457" spans="1:22">
      <c r="A457" s="10" t="s">
        <v>308</v>
      </c>
      <c r="B457" s="10" t="s">
        <v>309</v>
      </c>
      <c r="C457" s="111" t="s">
        <v>41</v>
      </c>
      <c r="D457" s="168">
        <v>3023</v>
      </c>
      <c r="E457" s="171">
        <v>30023</v>
      </c>
      <c r="F457" s="36" t="s">
        <v>125</v>
      </c>
      <c r="G457" s="36" t="s">
        <v>123</v>
      </c>
      <c r="H457" s="11">
        <v>1733853</v>
      </c>
      <c r="I457" s="11">
        <v>34</v>
      </c>
      <c r="J457" s="10" t="s">
        <v>75</v>
      </c>
      <c r="K457" s="10" t="s">
        <v>9</v>
      </c>
      <c r="L457" s="11">
        <v>18</v>
      </c>
      <c r="M457" s="11"/>
      <c r="N457" s="12">
        <v>10.1</v>
      </c>
      <c r="O457" s="12"/>
      <c r="P457" s="12">
        <v>0</v>
      </c>
      <c r="Q457" s="12"/>
      <c r="R457" s="12">
        <v>0</v>
      </c>
      <c r="S457" s="12"/>
      <c r="T457" s="34">
        <v>10.1</v>
      </c>
      <c r="U457" s="12"/>
      <c r="V457" s="1" t="str">
        <f t="shared" si="7"/>
        <v>No</v>
      </c>
    </row>
    <row r="458" spans="1:22">
      <c r="A458" s="10" t="s">
        <v>685</v>
      </c>
      <c r="B458" s="10" t="s">
        <v>686</v>
      </c>
      <c r="C458" s="111" t="s">
        <v>14</v>
      </c>
      <c r="D458" s="168">
        <v>9061</v>
      </c>
      <c r="E458" s="171">
        <v>90061</v>
      </c>
      <c r="F458" s="36" t="s">
        <v>125</v>
      </c>
      <c r="G458" s="36" t="s">
        <v>123</v>
      </c>
      <c r="H458" s="11">
        <v>116719</v>
      </c>
      <c r="I458" s="11">
        <v>34</v>
      </c>
      <c r="J458" s="10" t="s">
        <v>75</v>
      </c>
      <c r="K458" s="10" t="s">
        <v>13</v>
      </c>
      <c r="L458" s="11">
        <v>14</v>
      </c>
      <c r="M458" s="11"/>
      <c r="N458" s="12">
        <v>0</v>
      </c>
      <c r="O458" s="12"/>
      <c r="P458" s="12">
        <v>0</v>
      </c>
      <c r="Q458" s="12"/>
      <c r="R458" s="12">
        <v>0</v>
      </c>
      <c r="S458" s="12"/>
      <c r="T458" s="34">
        <v>0</v>
      </c>
      <c r="U458" s="12"/>
      <c r="V458" s="1" t="str">
        <f t="shared" si="7"/>
        <v>No</v>
      </c>
    </row>
    <row r="459" spans="1:22">
      <c r="A459" s="10" t="s">
        <v>912</v>
      </c>
      <c r="B459" s="10" t="s">
        <v>913</v>
      </c>
      <c r="C459" s="111" t="s">
        <v>14</v>
      </c>
      <c r="D459" s="168">
        <v>9229</v>
      </c>
      <c r="E459" s="171">
        <v>90229</v>
      </c>
      <c r="F459" s="36" t="s">
        <v>125</v>
      </c>
      <c r="G459" s="36" t="s">
        <v>123</v>
      </c>
      <c r="H459" s="11">
        <v>1723634</v>
      </c>
      <c r="I459" s="11">
        <v>34</v>
      </c>
      <c r="J459" s="10" t="s">
        <v>77</v>
      </c>
      <c r="K459" s="10" t="s">
        <v>9</v>
      </c>
      <c r="L459" s="11">
        <v>12</v>
      </c>
      <c r="M459" s="11"/>
      <c r="N459" s="12">
        <v>0</v>
      </c>
      <c r="O459" s="12"/>
      <c r="P459" s="12">
        <v>0</v>
      </c>
      <c r="Q459" s="12"/>
      <c r="R459" s="12">
        <v>0</v>
      </c>
      <c r="S459" s="12"/>
      <c r="T459" s="34">
        <v>0</v>
      </c>
      <c r="U459" s="12"/>
      <c r="V459" s="1" t="str">
        <f t="shared" si="7"/>
        <v>No</v>
      </c>
    </row>
    <row r="460" spans="1:22">
      <c r="A460" s="10" t="s">
        <v>685</v>
      </c>
      <c r="B460" s="10" t="s">
        <v>686</v>
      </c>
      <c r="C460" s="111" t="s">
        <v>14</v>
      </c>
      <c r="D460" s="168">
        <v>9061</v>
      </c>
      <c r="E460" s="171">
        <v>90061</v>
      </c>
      <c r="F460" s="36" t="s">
        <v>125</v>
      </c>
      <c r="G460" s="36" t="s">
        <v>123</v>
      </c>
      <c r="H460" s="11">
        <v>116719</v>
      </c>
      <c r="I460" s="11">
        <v>34</v>
      </c>
      <c r="J460" s="10" t="s">
        <v>77</v>
      </c>
      <c r="K460" s="10" t="s">
        <v>13</v>
      </c>
      <c r="L460" s="11">
        <v>10</v>
      </c>
      <c r="M460" s="11"/>
      <c r="N460" s="12">
        <v>0</v>
      </c>
      <c r="O460" s="12"/>
      <c r="P460" s="12">
        <v>0</v>
      </c>
      <c r="Q460" s="12"/>
      <c r="R460" s="12">
        <v>0</v>
      </c>
      <c r="S460" s="12"/>
      <c r="T460" s="34">
        <v>0</v>
      </c>
      <c r="U460" s="12"/>
      <c r="V460" s="1" t="str">
        <f t="shared" si="7"/>
        <v>No</v>
      </c>
    </row>
    <row r="461" spans="1:22">
      <c r="A461" s="10" t="s">
        <v>912</v>
      </c>
      <c r="B461" s="10" t="s">
        <v>913</v>
      </c>
      <c r="C461" s="111" t="s">
        <v>14</v>
      </c>
      <c r="D461" s="168">
        <v>9229</v>
      </c>
      <c r="E461" s="171">
        <v>90229</v>
      </c>
      <c r="F461" s="36" t="s">
        <v>125</v>
      </c>
      <c r="G461" s="36" t="s">
        <v>123</v>
      </c>
      <c r="H461" s="11">
        <v>1723634</v>
      </c>
      <c r="I461" s="11">
        <v>34</v>
      </c>
      <c r="J461" s="10" t="s">
        <v>75</v>
      </c>
      <c r="K461" s="10" t="s">
        <v>9</v>
      </c>
      <c r="L461" s="11">
        <v>7</v>
      </c>
      <c r="M461" s="11"/>
      <c r="N461" s="12">
        <v>0</v>
      </c>
      <c r="O461" s="12"/>
      <c r="P461" s="12">
        <v>0</v>
      </c>
      <c r="Q461" s="12"/>
      <c r="R461" s="12">
        <v>0</v>
      </c>
      <c r="S461" s="12"/>
      <c r="T461" s="34">
        <v>0</v>
      </c>
      <c r="U461" s="12"/>
      <c r="V461" s="1" t="str">
        <f t="shared" si="7"/>
        <v>No</v>
      </c>
    </row>
    <row r="462" spans="1:22">
      <c r="A462" s="10" t="s">
        <v>901</v>
      </c>
      <c r="B462" s="10" t="s">
        <v>902</v>
      </c>
      <c r="C462" s="111" t="s">
        <v>45</v>
      </c>
      <c r="D462" s="168">
        <v>6134</v>
      </c>
      <c r="E462" s="171">
        <v>60134</v>
      </c>
      <c r="F462" s="36" t="s">
        <v>122</v>
      </c>
      <c r="G462" s="36" t="s">
        <v>123</v>
      </c>
      <c r="H462" s="11">
        <v>239938</v>
      </c>
      <c r="I462" s="11">
        <v>34</v>
      </c>
      <c r="J462" s="10" t="s">
        <v>75</v>
      </c>
      <c r="K462" s="10" t="s">
        <v>13</v>
      </c>
      <c r="L462" s="11">
        <v>4</v>
      </c>
      <c r="M462" s="11"/>
      <c r="N462" s="12">
        <v>0</v>
      </c>
      <c r="O462" s="12"/>
      <c r="P462" s="12">
        <v>0</v>
      </c>
      <c r="Q462" s="12"/>
      <c r="R462" s="12">
        <v>0</v>
      </c>
      <c r="S462" s="12"/>
      <c r="T462" s="34">
        <v>0</v>
      </c>
      <c r="U462" s="12"/>
      <c r="V462" s="1" t="str">
        <f t="shared" si="7"/>
        <v>No</v>
      </c>
    </row>
    <row r="463" spans="1:22">
      <c r="A463" s="10" t="s">
        <v>640</v>
      </c>
      <c r="B463" s="10" t="s">
        <v>641</v>
      </c>
      <c r="C463" s="111" t="s">
        <v>50</v>
      </c>
      <c r="D463" s="168">
        <v>3002</v>
      </c>
      <c r="E463" s="171">
        <v>30002</v>
      </c>
      <c r="F463" s="36" t="s">
        <v>125</v>
      </c>
      <c r="G463" s="36" t="s">
        <v>123</v>
      </c>
      <c r="H463" s="11">
        <v>202637</v>
      </c>
      <c r="I463" s="11">
        <v>33</v>
      </c>
      <c r="J463" s="10" t="s">
        <v>75</v>
      </c>
      <c r="K463" s="10" t="s">
        <v>9</v>
      </c>
      <c r="L463" s="11">
        <v>23</v>
      </c>
      <c r="M463" s="11"/>
      <c r="N463" s="12">
        <v>0</v>
      </c>
      <c r="O463" s="12"/>
      <c r="P463" s="12">
        <v>0</v>
      </c>
      <c r="Q463" s="12"/>
      <c r="R463" s="12">
        <v>0</v>
      </c>
      <c r="S463" s="12"/>
      <c r="T463" s="34">
        <v>0</v>
      </c>
      <c r="U463" s="12"/>
      <c r="V463" s="1" t="str">
        <f t="shared" si="7"/>
        <v>No</v>
      </c>
    </row>
    <row r="464" spans="1:22">
      <c r="A464" s="10" t="s">
        <v>278</v>
      </c>
      <c r="B464" s="10" t="s">
        <v>279</v>
      </c>
      <c r="C464" s="111" t="s">
        <v>11</v>
      </c>
      <c r="D464" s="168">
        <v>9219</v>
      </c>
      <c r="E464" s="171">
        <v>90219</v>
      </c>
      <c r="F464" s="36" t="s">
        <v>125</v>
      </c>
      <c r="G464" s="36" t="s">
        <v>123</v>
      </c>
      <c r="H464" s="11">
        <v>71957</v>
      </c>
      <c r="I464" s="11">
        <v>33</v>
      </c>
      <c r="J464" s="10" t="s">
        <v>75</v>
      </c>
      <c r="K464" s="10" t="s">
        <v>9</v>
      </c>
      <c r="L464" s="11">
        <v>20</v>
      </c>
      <c r="M464" s="11"/>
      <c r="N464" s="12">
        <v>0</v>
      </c>
      <c r="O464" s="12"/>
      <c r="P464" s="12">
        <v>0</v>
      </c>
      <c r="Q464" s="12"/>
      <c r="R464" s="12">
        <v>0</v>
      </c>
      <c r="S464" s="12"/>
      <c r="T464" s="34">
        <v>0</v>
      </c>
      <c r="U464" s="12"/>
      <c r="V464" s="1" t="str">
        <f t="shared" si="7"/>
        <v>No</v>
      </c>
    </row>
    <row r="465" spans="1:22">
      <c r="A465" s="10" t="s">
        <v>495</v>
      </c>
      <c r="B465" s="10" t="s">
        <v>496</v>
      </c>
      <c r="C465" s="111" t="s">
        <v>47</v>
      </c>
      <c r="D465" s="168">
        <v>3076</v>
      </c>
      <c r="E465" s="171">
        <v>30076</v>
      </c>
      <c r="F465" s="36" t="s">
        <v>125</v>
      </c>
      <c r="G465" s="36" t="s">
        <v>123</v>
      </c>
      <c r="H465" s="11">
        <v>75689</v>
      </c>
      <c r="I465" s="11">
        <v>33</v>
      </c>
      <c r="J465" s="10" t="s">
        <v>75</v>
      </c>
      <c r="K465" s="10" t="s">
        <v>9</v>
      </c>
      <c r="L465" s="11">
        <v>20</v>
      </c>
      <c r="M465" s="11"/>
      <c r="N465" s="12">
        <v>0</v>
      </c>
      <c r="O465" s="12"/>
      <c r="P465" s="12">
        <v>0</v>
      </c>
      <c r="Q465" s="12"/>
      <c r="R465" s="12">
        <v>0</v>
      </c>
      <c r="S465" s="12"/>
      <c r="T465" s="34">
        <v>0</v>
      </c>
      <c r="U465" s="12"/>
      <c r="V465" s="1" t="str">
        <f t="shared" si="7"/>
        <v>No</v>
      </c>
    </row>
    <row r="466" spans="1:22">
      <c r="A466" s="10" t="s">
        <v>250</v>
      </c>
      <c r="B466" s="10" t="s">
        <v>251</v>
      </c>
      <c r="C466" s="111" t="s">
        <v>29</v>
      </c>
      <c r="D466" s="168">
        <v>3096</v>
      </c>
      <c r="E466" s="171">
        <v>30096</v>
      </c>
      <c r="F466" s="36" t="s">
        <v>125</v>
      </c>
      <c r="G466" s="36" t="s">
        <v>123</v>
      </c>
      <c r="H466" s="11">
        <v>98081</v>
      </c>
      <c r="I466" s="11">
        <v>33</v>
      </c>
      <c r="J466" s="10" t="s">
        <v>75</v>
      </c>
      <c r="K466" s="10" t="s">
        <v>9</v>
      </c>
      <c r="L466" s="11">
        <v>15</v>
      </c>
      <c r="M466" s="11"/>
      <c r="N466" s="12">
        <v>0</v>
      </c>
      <c r="O466" s="12"/>
      <c r="P466" s="12">
        <v>0</v>
      </c>
      <c r="Q466" s="12"/>
      <c r="R466" s="12">
        <v>0</v>
      </c>
      <c r="S466" s="12"/>
      <c r="T466" s="34">
        <v>0</v>
      </c>
      <c r="U466" s="12"/>
      <c r="V466" s="1" t="str">
        <f t="shared" si="7"/>
        <v>No</v>
      </c>
    </row>
    <row r="467" spans="1:22">
      <c r="A467" s="10" t="s">
        <v>495</v>
      </c>
      <c r="B467" s="10" t="s">
        <v>496</v>
      </c>
      <c r="C467" s="111" t="s">
        <v>47</v>
      </c>
      <c r="D467" s="168">
        <v>3076</v>
      </c>
      <c r="E467" s="171">
        <v>30076</v>
      </c>
      <c r="F467" s="36" t="s">
        <v>125</v>
      </c>
      <c r="G467" s="36" t="s">
        <v>123</v>
      </c>
      <c r="H467" s="11">
        <v>75689</v>
      </c>
      <c r="I467" s="11">
        <v>33</v>
      </c>
      <c r="J467" s="10" t="s">
        <v>75</v>
      </c>
      <c r="K467" s="10" t="s">
        <v>13</v>
      </c>
      <c r="L467" s="11">
        <v>9</v>
      </c>
      <c r="M467" s="11"/>
      <c r="N467" s="12">
        <v>0</v>
      </c>
      <c r="O467" s="12"/>
      <c r="P467" s="12">
        <v>0</v>
      </c>
      <c r="Q467" s="12"/>
      <c r="R467" s="12">
        <v>0</v>
      </c>
      <c r="S467" s="12"/>
      <c r="T467" s="34">
        <v>0</v>
      </c>
      <c r="U467" s="12"/>
      <c r="V467" s="1" t="str">
        <f t="shared" si="7"/>
        <v>No</v>
      </c>
    </row>
    <row r="468" spans="1:22">
      <c r="A468" s="10" t="s">
        <v>1186</v>
      </c>
      <c r="B468" s="10" t="s">
        <v>340</v>
      </c>
      <c r="C468" s="111" t="s">
        <v>22</v>
      </c>
      <c r="D468" s="168">
        <v>4097</v>
      </c>
      <c r="E468" s="171">
        <v>40097</v>
      </c>
      <c r="F468" s="36" t="s">
        <v>341</v>
      </c>
      <c r="G468" s="36" t="s">
        <v>123</v>
      </c>
      <c r="H468" s="11">
        <v>376047</v>
      </c>
      <c r="I468" s="11">
        <v>33</v>
      </c>
      <c r="J468" s="10" t="s">
        <v>75</v>
      </c>
      <c r="K468" s="10" t="s">
        <v>9</v>
      </c>
      <c r="L468" s="11">
        <v>9</v>
      </c>
      <c r="M468" s="11"/>
      <c r="N468" s="12">
        <v>0</v>
      </c>
      <c r="O468" s="12"/>
      <c r="P468" s="12">
        <v>0</v>
      </c>
      <c r="Q468" s="12"/>
      <c r="R468" s="12">
        <v>0</v>
      </c>
      <c r="S468" s="12"/>
      <c r="T468" s="34">
        <v>0</v>
      </c>
      <c r="U468" s="12"/>
      <c r="V468" s="1" t="str">
        <f t="shared" si="7"/>
        <v>No</v>
      </c>
    </row>
    <row r="469" spans="1:22">
      <c r="A469" s="10" t="s">
        <v>1187</v>
      </c>
      <c r="B469" s="10" t="s">
        <v>694</v>
      </c>
      <c r="C469" s="111" t="s">
        <v>49</v>
      </c>
      <c r="D469" s="168">
        <v>5160</v>
      </c>
      <c r="E469" s="171">
        <v>50160</v>
      </c>
      <c r="F469" s="36" t="s">
        <v>122</v>
      </c>
      <c r="G469" s="36" t="s">
        <v>123</v>
      </c>
      <c r="H469" s="11">
        <v>1376476</v>
      </c>
      <c r="I469" s="11">
        <v>33</v>
      </c>
      <c r="J469" s="10" t="s">
        <v>77</v>
      </c>
      <c r="K469" s="10" t="s">
        <v>13</v>
      </c>
      <c r="L469" s="11">
        <v>8</v>
      </c>
      <c r="M469" s="11"/>
      <c r="N469" s="12">
        <v>0</v>
      </c>
      <c r="O469" s="12"/>
      <c r="P469" s="12">
        <v>0</v>
      </c>
      <c r="Q469" s="12"/>
      <c r="R469" s="12">
        <v>0</v>
      </c>
      <c r="S469" s="12"/>
      <c r="T469" s="34">
        <v>0</v>
      </c>
      <c r="U469" s="12"/>
      <c r="V469" s="1" t="str">
        <f t="shared" si="7"/>
        <v>No</v>
      </c>
    </row>
    <row r="470" spans="1:22">
      <c r="A470" s="10" t="s">
        <v>1188</v>
      </c>
      <c r="B470" s="10" t="s">
        <v>695</v>
      </c>
      <c r="C470" s="111" t="s">
        <v>49</v>
      </c>
      <c r="D470" s="168">
        <v>5161</v>
      </c>
      <c r="E470" s="171">
        <v>50161</v>
      </c>
      <c r="F470" s="36" t="s">
        <v>122</v>
      </c>
      <c r="G470" s="36" t="s">
        <v>123</v>
      </c>
      <c r="H470" s="11">
        <v>1376476</v>
      </c>
      <c r="I470" s="11">
        <v>33</v>
      </c>
      <c r="J470" s="10" t="s">
        <v>77</v>
      </c>
      <c r="K470" s="10" t="s">
        <v>9</v>
      </c>
      <c r="L470" s="11">
        <v>7</v>
      </c>
      <c r="M470" s="11"/>
      <c r="N470" s="12">
        <v>0</v>
      </c>
      <c r="O470" s="12"/>
      <c r="P470" s="12">
        <v>0</v>
      </c>
      <c r="Q470" s="12"/>
      <c r="R470" s="12">
        <v>0</v>
      </c>
      <c r="S470" s="12"/>
      <c r="T470" s="34">
        <v>0</v>
      </c>
      <c r="U470" s="12"/>
      <c r="V470" s="1" t="str">
        <f t="shared" si="7"/>
        <v>No</v>
      </c>
    </row>
    <row r="471" spans="1:22">
      <c r="A471" s="10" t="s">
        <v>104</v>
      </c>
      <c r="B471" s="10" t="s">
        <v>548</v>
      </c>
      <c r="C471" s="111" t="s">
        <v>38</v>
      </c>
      <c r="D471" s="168">
        <v>2135</v>
      </c>
      <c r="E471" s="171">
        <v>20135</v>
      </c>
      <c r="F471" s="36" t="s">
        <v>234</v>
      </c>
      <c r="G471" s="36" t="s">
        <v>123</v>
      </c>
      <c r="H471" s="11">
        <v>18351295</v>
      </c>
      <c r="I471" s="11">
        <v>32</v>
      </c>
      <c r="J471" s="10" t="s">
        <v>77</v>
      </c>
      <c r="K471" s="10" t="s">
        <v>9</v>
      </c>
      <c r="L471" s="11">
        <v>32</v>
      </c>
      <c r="M471" s="11"/>
      <c r="N471" s="12">
        <v>0</v>
      </c>
      <c r="O471" s="12"/>
      <c r="P471" s="12">
        <v>0</v>
      </c>
      <c r="Q471" s="12"/>
      <c r="R471" s="12">
        <v>2.9</v>
      </c>
      <c r="S471" s="12"/>
      <c r="T471" s="34">
        <v>2.9</v>
      </c>
      <c r="U471" s="12"/>
      <c r="V471" s="1" t="str">
        <f t="shared" si="7"/>
        <v>No</v>
      </c>
    </row>
    <row r="472" spans="1:22">
      <c r="A472" s="10" t="s">
        <v>1189</v>
      </c>
      <c r="B472" s="10" t="s">
        <v>667</v>
      </c>
      <c r="C472" s="111" t="s">
        <v>45</v>
      </c>
      <c r="D472" s="168">
        <v>6012</v>
      </c>
      <c r="E472" s="171">
        <v>60012</v>
      </c>
      <c r="F472" s="36" t="s">
        <v>122</v>
      </c>
      <c r="G472" s="36" t="s">
        <v>123</v>
      </c>
      <c r="H472" s="11">
        <v>172378</v>
      </c>
      <c r="I472" s="11">
        <v>32</v>
      </c>
      <c r="J472" s="10" t="s">
        <v>75</v>
      </c>
      <c r="K472" s="10" t="s">
        <v>9</v>
      </c>
      <c r="L472" s="11">
        <v>18</v>
      </c>
      <c r="M472" s="11"/>
      <c r="N472" s="12">
        <v>0</v>
      </c>
      <c r="O472" s="12"/>
      <c r="P472" s="12">
        <v>0</v>
      </c>
      <c r="Q472" s="12"/>
      <c r="R472" s="12">
        <v>0</v>
      </c>
      <c r="S472" s="12"/>
      <c r="T472" s="34">
        <v>0</v>
      </c>
      <c r="U472" s="12"/>
      <c r="V472" s="1" t="str">
        <f t="shared" si="7"/>
        <v>No</v>
      </c>
    </row>
    <row r="473" spans="1:22">
      <c r="A473" s="10" t="s">
        <v>487</v>
      </c>
      <c r="B473" s="10" t="s">
        <v>488</v>
      </c>
      <c r="C473" s="111" t="s">
        <v>22</v>
      </c>
      <c r="D473" s="168">
        <v>4104</v>
      </c>
      <c r="E473" s="171">
        <v>40104</v>
      </c>
      <c r="F473" s="36" t="s">
        <v>122</v>
      </c>
      <c r="G473" s="36" t="s">
        <v>123</v>
      </c>
      <c r="H473" s="11">
        <v>149422</v>
      </c>
      <c r="I473" s="11">
        <v>32</v>
      </c>
      <c r="J473" s="10" t="s">
        <v>75</v>
      </c>
      <c r="K473" s="10" t="s">
        <v>13</v>
      </c>
      <c r="L473" s="11">
        <v>15</v>
      </c>
      <c r="M473" s="11"/>
      <c r="N473" s="12">
        <v>0</v>
      </c>
      <c r="O473" s="12"/>
      <c r="P473" s="12">
        <v>0</v>
      </c>
      <c r="Q473" s="12"/>
      <c r="R473" s="12">
        <v>0</v>
      </c>
      <c r="S473" s="12"/>
      <c r="T473" s="34">
        <v>0</v>
      </c>
      <c r="U473" s="12"/>
      <c r="V473" s="1" t="str">
        <f t="shared" si="7"/>
        <v>No</v>
      </c>
    </row>
    <row r="474" spans="1:22">
      <c r="A474" s="10" t="s">
        <v>1190</v>
      </c>
      <c r="B474" s="10" t="s">
        <v>386</v>
      </c>
      <c r="C474" s="111" t="s">
        <v>76</v>
      </c>
      <c r="D474" s="168">
        <v>4071</v>
      </c>
      <c r="E474" s="171">
        <v>40071</v>
      </c>
      <c r="F474" s="36" t="s">
        <v>122</v>
      </c>
      <c r="G474" s="36" t="s">
        <v>123</v>
      </c>
      <c r="H474" s="11">
        <v>286692</v>
      </c>
      <c r="I474" s="11">
        <v>32</v>
      </c>
      <c r="J474" s="10" t="s">
        <v>75</v>
      </c>
      <c r="K474" s="10" t="s">
        <v>9</v>
      </c>
      <c r="L474" s="11">
        <v>13</v>
      </c>
      <c r="M474" s="11"/>
      <c r="N474" s="12">
        <v>0</v>
      </c>
      <c r="O474" s="12"/>
      <c r="P474" s="12">
        <v>0</v>
      </c>
      <c r="Q474" s="12"/>
      <c r="R474" s="12">
        <v>0</v>
      </c>
      <c r="S474" s="12"/>
      <c r="T474" s="34">
        <v>0</v>
      </c>
      <c r="U474" s="12"/>
      <c r="V474" s="1" t="str">
        <f t="shared" si="7"/>
        <v>No</v>
      </c>
    </row>
    <row r="475" spans="1:22">
      <c r="A475" s="10" t="s">
        <v>1191</v>
      </c>
      <c r="B475" s="10" t="s">
        <v>302</v>
      </c>
      <c r="C475" s="111" t="s">
        <v>34</v>
      </c>
      <c r="D475" s="168">
        <v>4224</v>
      </c>
      <c r="E475" s="171">
        <v>40224</v>
      </c>
      <c r="F475" s="36" t="s">
        <v>122</v>
      </c>
      <c r="G475" s="36" t="s">
        <v>123</v>
      </c>
      <c r="H475" s="11">
        <v>280648</v>
      </c>
      <c r="I475" s="11">
        <v>32</v>
      </c>
      <c r="J475" s="10" t="s">
        <v>75</v>
      </c>
      <c r="K475" s="10" t="s">
        <v>13</v>
      </c>
      <c r="L475" s="11">
        <v>3</v>
      </c>
      <c r="M475" s="11"/>
      <c r="N475" s="12">
        <v>0</v>
      </c>
      <c r="O475" s="12"/>
      <c r="P475" s="12">
        <v>0</v>
      </c>
      <c r="Q475" s="12"/>
      <c r="R475" s="12">
        <v>0</v>
      </c>
      <c r="S475" s="12"/>
      <c r="T475" s="34">
        <v>0</v>
      </c>
      <c r="U475" s="12"/>
      <c r="V475" s="1" t="str">
        <f t="shared" si="7"/>
        <v>No</v>
      </c>
    </row>
    <row r="476" spans="1:22">
      <c r="A476" s="10" t="s">
        <v>889</v>
      </c>
      <c r="B476" s="10" t="s">
        <v>890</v>
      </c>
      <c r="C476" s="111" t="s">
        <v>28</v>
      </c>
      <c r="D476" s="168"/>
      <c r="E476" s="171">
        <v>10183</v>
      </c>
      <c r="F476" s="36" t="s">
        <v>125</v>
      </c>
      <c r="G476" s="36" t="s">
        <v>123</v>
      </c>
      <c r="H476" s="11">
        <v>246695</v>
      </c>
      <c r="I476" s="11">
        <v>31</v>
      </c>
      <c r="J476" s="10" t="s">
        <v>75</v>
      </c>
      <c r="K476" s="10" t="s">
        <v>9</v>
      </c>
      <c r="L476" s="11">
        <v>21</v>
      </c>
      <c r="M476" s="11"/>
      <c r="N476" s="12">
        <v>0</v>
      </c>
      <c r="O476" s="12"/>
      <c r="P476" s="12">
        <v>0</v>
      </c>
      <c r="Q476" s="12"/>
      <c r="R476" s="12">
        <v>0</v>
      </c>
      <c r="S476" s="12"/>
      <c r="T476" s="34">
        <v>0</v>
      </c>
      <c r="U476" s="12"/>
      <c r="V476" s="1" t="str">
        <f t="shared" si="7"/>
        <v>No</v>
      </c>
    </row>
    <row r="477" spans="1:22">
      <c r="A477" s="10" t="s">
        <v>1192</v>
      </c>
      <c r="B477" s="10" t="s">
        <v>315</v>
      </c>
      <c r="C477" s="111" t="s">
        <v>94</v>
      </c>
      <c r="D477" s="168">
        <v>8004</v>
      </c>
      <c r="E477" s="171">
        <v>80004</v>
      </c>
      <c r="F477" s="36" t="s">
        <v>122</v>
      </c>
      <c r="G477" s="36" t="s">
        <v>123</v>
      </c>
      <c r="H477" s="11">
        <v>114773</v>
      </c>
      <c r="I477" s="11">
        <v>31</v>
      </c>
      <c r="J477" s="10" t="s">
        <v>75</v>
      </c>
      <c r="K477" s="10" t="s">
        <v>9</v>
      </c>
      <c r="L477" s="11">
        <v>19</v>
      </c>
      <c r="M477" s="11"/>
      <c r="N477" s="12">
        <v>0</v>
      </c>
      <c r="O477" s="12"/>
      <c r="P477" s="12">
        <v>0</v>
      </c>
      <c r="Q477" s="12"/>
      <c r="R477" s="12">
        <v>0</v>
      </c>
      <c r="S477" s="12"/>
      <c r="T477" s="34">
        <v>0</v>
      </c>
      <c r="U477" s="12"/>
      <c r="V477" s="1" t="str">
        <f t="shared" si="7"/>
        <v>No</v>
      </c>
    </row>
    <row r="478" spans="1:22">
      <c r="A478" s="10" t="s">
        <v>999</v>
      </c>
      <c r="B478" s="10" t="s">
        <v>1000</v>
      </c>
      <c r="C478" s="111" t="s">
        <v>14</v>
      </c>
      <c r="D478" s="168"/>
      <c r="E478" s="171">
        <v>99424</v>
      </c>
      <c r="F478" s="36" t="s">
        <v>122</v>
      </c>
      <c r="G478" s="36" t="s">
        <v>123</v>
      </c>
      <c r="H478" s="11">
        <v>12150996</v>
      </c>
      <c r="I478" s="11">
        <v>31</v>
      </c>
      <c r="J478" s="10" t="s">
        <v>75</v>
      </c>
      <c r="K478" s="10" t="s">
        <v>13</v>
      </c>
      <c r="L478" s="11">
        <v>19</v>
      </c>
      <c r="M478" s="11"/>
      <c r="N478" s="12">
        <v>0</v>
      </c>
      <c r="O478" s="12"/>
      <c r="P478" s="12">
        <v>0</v>
      </c>
      <c r="Q478" s="12"/>
      <c r="R478" s="12">
        <v>0</v>
      </c>
      <c r="S478" s="12"/>
      <c r="T478" s="34">
        <v>0</v>
      </c>
      <c r="U478" s="12"/>
      <c r="V478" s="1" t="str">
        <f t="shared" si="7"/>
        <v>No</v>
      </c>
    </row>
    <row r="479" spans="1:22">
      <c r="A479" s="10" t="s">
        <v>1193</v>
      </c>
      <c r="B479" s="10" t="s">
        <v>712</v>
      </c>
      <c r="C479" s="111" t="s">
        <v>41</v>
      </c>
      <c r="D479" s="168">
        <v>3087</v>
      </c>
      <c r="E479" s="171">
        <v>30087</v>
      </c>
      <c r="F479" s="36" t="s">
        <v>122</v>
      </c>
      <c r="G479" s="36" t="s">
        <v>123</v>
      </c>
      <c r="H479" s="11">
        <v>51370</v>
      </c>
      <c r="I479" s="11">
        <v>31</v>
      </c>
      <c r="J479" s="10" t="s">
        <v>75</v>
      </c>
      <c r="K479" s="10" t="s">
        <v>9</v>
      </c>
      <c r="L479" s="11">
        <v>7</v>
      </c>
      <c r="M479" s="11"/>
      <c r="N479" s="12">
        <v>1.1000000000000001</v>
      </c>
      <c r="O479" s="12"/>
      <c r="P479" s="12">
        <v>0</v>
      </c>
      <c r="Q479" s="12"/>
      <c r="R479" s="12">
        <v>0</v>
      </c>
      <c r="S479" s="12"/>
      <c r="T479" s="34">
        <v>1.1000000000000001</v>
      </c>
      <c r="U479" s="12"/>
      <c r="V479" s="1" t="str">
        <f t="shared" si="7"/>
        <v>No</v>
      </c>
    </row>
    <row r="480" spans="1:22">
      <c r="A480" s="10" t="s">
        <v>1193</v>
      </c>
      <c r="B480" s="10" t="s">
        <v>712</v>
      </c>
      <c r="C480" s="111" t="s">
        <v>41</v>
      </c>
      <c r="D480" s="168">
        <v>3087</v>
      </c>
      <c r="E480" s="171">
        <v>30087</v>
      </c>
      <c r="F480" s="36" t="s">
        <v>122</v>
      </c>
      <c r="G480" s="36" t="s">
        <v>123</v>
      </c>
      <c r="H480" s="11">
        <v>51370</v>
      </c>
      <c r="I480" s="11">
        <v>31</v>
      </c>
      <c r="J480" s="10" t="s">
        <v>75</v>
      </c>
      <c r="K480" s="10" t="s">
        <v>13</v>
      </c>
      <c r="L480" s="11">
        <v>3</v>
      </c>
      <c r="M480" s="11"/>
      <c r="N480" s="12">
        <v>0</v>
      </c>
      <c r="O480" s="12"/>
      <c r="P480" s="12">
        <v>0</v>
      </c>
      <c r="Q480" s="12"/>
      <c r="R480" s="12">
        <v>0</v>
      </c>
      <c r="S480" s="12"/>
      <c r="T480" s="34">
        <v>0</v>
      </c>
      <c r="U480" s="12"/>
      <c r="V480" s="1" t="str">
        <f t="shared" si="7"/>
        <v>No</v>
      </c>
    </row>
    <row r="481" spans="1:22">
      <c r="A481" s="10" t="s">
        <v>546</v>
      </c>
      <c r="B481" s="10" t="s">
        <v>285</v>
      </c>
      <c r="C481" s="111" t="s">
        <v>94</v>
      </c>
      <c r="D481" s="168">
        <v>8009</v>
      </c>
      <c r="E481" s="171">
        <v>80009</v>
      </c>
      <c r="F481" s="36" t="s">
        <v>125</v>
      </c>
      <c r="G481" s="36" t="s">
        <v>123</v>
      </c>
      <c r="H481" s="11">
        <v>82157</v>
      </c>
      <c r="I481" s="11">
        <v>30</v>
      </c>
      <c r="J481" s="10" t="s">
        <v>75</v>
      </c>
      <c r="K481" s="10" t="s">
        <v>9</v>
      </c>
      <c r="L481" s="11">
        <v>20</v>
      </c>
      <c r="M481" s="11"/>
      <c r="N481" s="12">
        <v>0</v>
      </c>
      <c r="O481" s="12"/>
      <c r="P481" s="12">
        <v>0</v>
      </c>
      <c r="Q481" s="12"/>
      <c r="R481" s="12">
        <v>0</v>
      </c>
      <c r="S481" s="12"/>
      <c r="T481" s="34">
        <v>0</v>
      </c>
      <c r="U481" s="12"/>
      <c r="V481" s="1" t="str">
        <f t="shared" si="7"/>
        <v>No</v>
      </c>
    </row>
    <row r="482" spans="1:22">
      <c r="A482" s="10" t="s">
        <v>1194</v>
      </c>
      <c r="B482" s="10" t="s">
        <v>614</v>
      </c>
      <c r="C482" s="111" t="s">
        <v>87</v>
      </c>
      <c r="D482" s="168">
        <v>7012</v>
      </c>
      <c r="E482" s="171">
        <v>70012</v>
      </c>
      <c r="F482" s="36" t="s">
        <v>122</v>
      </c>
      <c r="G482" s="36" t="s">
        <v>123</v>
      </c>
      <c r="H482" s="11">
        <v>106494</v>
      </c>
      <c r="I482" s="11">
        <v>30</v>
      </c>
      <c r="J482" s="10" t="s">
        <v>75</v>
      </c>
      <c r="K482" s="10" t="s">
        <v>9</v>
      </c>
      <c r="L482" s="11">
        <v>20</v>
      </c>
      <c r="M482" s="11"/>
      <c r="N482" s="12">
        <v>0</v>
      </c>
      <c r="O482" s="12"/>
      <c r="P482" s="12">
        <v>0</v>
      </c>
      <c r="Q482" s="12"/>
      <c r="R482" s="12">
        <v>0</v>
      </c>
      <c r="S482" s="12"/>
      <c r="T482" s="34">
        <v>0</v>
      </c>
      <c r="U482" s="12"/>
      <c r="V482" s="1" t="str">
        <f t="shared" si="7"/>
        <v>No</v>
      </c>
    </row>
    <row r="483" spans="1:22">
      <c r="A483" s="10" t="s">
        <v>1195</v>
      </c>
      <c r="B483" s="10" t="s">
        <v>506</v>
      </c>
      <c r="C483" s="111" t="s">
        <v>49</v>
      </c>
      <c r="D483" s="168">
        <v>5004</v>
      </c>
      <c r="E483" s="171">
        <v>50004</v>
      </c>
      <c r="F483" s="36" t="s">
        <v>122</v>
      </c>
      <c r="G483" s="36" t="s">
        <v>123</v>
      </c>
      <c r="H483" s="11">
        <v>100868</v>
      </c>
      <c r="I483" s="11">
        <v>30</v>
      </c>
      <c r="J483" s="10" t="s">
        <v>75</v>
      </c>
      <c r="K483" s="10" t="s">
        <v>9</v>
      </c>
      <c r="L483" s="11">
        <v>16</v>
      </c>
      <c r="M483" s="11"/>
      <c r="N483" s="12">
        <v>0</v>
      </c>
      <c r="O483" s="12"/>
      <c r="P483" s="12">
        <v>0</v>
      </c>
      <c r="Q483" s="12"/>
      <c r="R483" s="12">
        <v>0</v>
      </c>
      <c r="S483" s="12"/>
      <c r="T483" s="34">
        <v>0</v>
      </c>
      <c r="U483" s="12"/>
      <c r="V483" s="1" t="str">
        <f t="shared" si="7"/>
        <v>No</v>
      </c>
    </row>
    <row r="484" spans="1:22">
      <c r="A484" s="10" t="s">
        <v>1196</v>
      </c>
      <c r="B484" s="10" t="s">
        <v>379</v>
      </c>
      <c r="C484" s="111" t="s">
        <v>45</v>
      </c>
      <c r="D484" s="168">
        <v>6014</v>
      </c>
      <c r="E484" s="171">
        <v>60014</v>
      </c>
      <c r="F484" s="36" t="s">
        <v>122</v>
      </c>
      <c r="G484" s="36" t="s">
        <v>123</v>
      </c>
      <c r="H484" s="11">
        <v>217585</v>
      </c>
      <c r="I484" s="11">
        <v>30</v>
      </c>
      <c r="J484" s="10" t="s">
        <v>75</v>
      </c>
      <c r="K484" s="10" t="s">
        <v>9</v>
      </c>
      <c r="L484" s="11">
        <v>16</v>
      </c>
      <c r="M484" s="11"/>
      <c r="N484" s="12">
        <v>0</v>
      </c>
      <c r="O484" s="12"/>
      <c r="P484" s="12">
        <v>0</v>
      </c>
      <c r="Q484" s="12"/>
      <c r="R484" s="12">
        <v>0</v>
      </c>
      <c r="S484" s="12"/>
      <c r="T484" s="34">
        <v>0</v>
      </c>
      <c r="U484" s="12"/>
      <c r="V484" s="1" t="str">
        <f t="shared" si="7"/>
        <v>No</v>
      </c>
    </row>
    <row r="485" spans="1:22">
      <c r="A485" s="10" t="s">
        <v>1197</v>
      </c>
      <c r="B485" s="10" t="s">
        <v>569</v>
      </c>
      <c r="C485" s="111" t="s">
        <v>49</v>
      </c>
      <c r="D485" s="168">
        <v>5009</v>
      </c>
      <c r="E485" s="171">
        <v>50009</v>
      </c>
      <c r="F485" s="36" t="s">
        <v>122</v>
      </c>
      <c r="G485" s="36" t="s">
        <v>123</v>
      </c>
      <c r="H485" s="11">
        <v>74495</v>
      </c>
      <c r="I485" s="11">
        <v>30</v>
      </c>
      <c r="J485" s="10" t="s">
        <v>75</v>
      </c>
      <c r="K485" s="10" t="s">
        <v>9</v>
      </c>
      <c r="L485" s="11">
        <v>9</v>
      </c>
      <c r="M485" s="11"/>
      <c r="N485" s="12">
        <v>0</v>
      </c>
      <c r="O485" s="12"/>
      <c r="P485" s="12">
        <v>0</v>
      </c>
      <c r="Q485" s="12"/>
      <c r="R485" s="12">
        <v>0</v>
      </c>
      <c r="S485" s="12"/>
      <c r="T485" s="34">
        <v>0</v>
      </c>
      <c r="U485" s="12"/>
      <c r="V485" s="1" t="str">
        <f t="shared" si="7"/>
        <v>No</v>
      </c>
    </row>
    <row r="486" spans="1:22">
      <c r="A486" s="10" t="s">
        <v>1196</v>
      </c>
      <c r="B486" s="10" t="s">
        <v>379</v>
      </c>
      <c r="C486" s="111" t="s">
        <v>45</v>
      </c>
      <c r="D486" s="168">
        <v>6014</v>
      </c>
      <c r="E486" s="171">
        <v>60014</v>
      </c>
      <c r="F486" s="36" t="s">
        <v>122</v>
      </c>
      <c r="G486" s="36" t="s">
        <v>123</v>
      </c>
      <c r="H486" s="11">
        <v>217585</v>
      </c>
      <c r="I486" s="11">
        <v>30</v>
      </c>
      <c r="J486" s="10" t="s">
        <v>77</v>
      </c>
      <c r="K486" s="10" t="s">
        <v>13</v>
      </c>
      <c r="L486" s="11">
        <v>6</v>
      </c>
      <c r="M486" s="11"/>
      <c r="N486" s="12">
        <v>0</v>
      </c>
      <c r="O486" s="12"/>
      <c r="P486" s="12">
        <v>0</v>
      </c>
      <c r="Q486" s="12"/>
      <c r="R486" s="12">
        <v>0</v>
      </c>
      <c r="S486" s="12"/>
      <c r="T486" s="34">
        <v>0</v>
      </c>
      <c r="U486" s="12"/>
      <c r="V486" s="1" t="str">
        <f t="shared" si="7"/>
        <v>No</v>
      </c>
    </row>
    <row r="487" spans="1:22">
      <c r="A487" s="10" t="s">
        <v>1197</v>
      </c>
      <c r="B487" s="10" t="s">
        <v>569</v>
      </c>
      <c r="C487" s="111" t="s">
        <v>49</v>
      </c>
      <c r="D487" s="168">
        <v>5009</v>
      </c>
      <c r="E487" s="171">
        <v>50009</v>
      </c>
      <c r="F487" s="36" t="s">
        <v>122</v>
      </c>
      <c r="G487" s="36" t="s">
        <v>123</v>
      </c>
      <c r="H487" s="11">
        <v>74495</v>
      </c>
      <c r="I487" s="11">
        <v>30</v>
      </c>
      <c r="J487" s="10" t="s">
        <v>75</v>
      </c>
      <c r="K487" s="10" t="s">
        <v>13</v>
      </c>
      <c r="L487" s="11">
        <v>1</v>
      </c>
      <c r="M487" s="11"/>
      <c r="N487" s="12">
        <v>0</v>
      </c>
      <c r="O487" s="12"/>
      <c r="P487" s="12">
        <v>0</v>
      </c>
      <c r="Q487" s="12"/>
      <c r="R487" s="12">
        <v>0</v>
      </c>
      <c r="S487" s="12"/>
      <c r="T487" s="34">
        <v>0</v>
      </c>
      <c r="U487" s="12"/>
      <c r="V487" s="1" t="str">
        <f t="shared" si="7"/>
        <v>No</v>
      </c>
    </row>
    <row r="488" spans="1:22">
      <c r="A488" s="10" t="s">
        <v>1198</v>
      </c>
      <c r="B488" s="10" t="s">
        <v>677</v>
      </c>
      <c r="C488" s="111" t="s">
        <v>41</v>
      </c>
      <c r="D488" s="168">
        <v>3026</v>
      </c>
      <c r="E488" s="171">
        <v>30026</v>
      </c>
      <c r="F488" s="36" t="s">
        <v>122</v>
      </c>
      <c r="G488" s="36" t="s">
        <v>123</v>
      </c>
      <c r="H488" s="11">
        <v>56142</v>
      </c>
      <c r="I488" s="11">
        <v>29</v>
      </c>
      <c r="J488" s="10" t="s">
        <v>75</v>
      </c>
      <c r="K488" s="10" t="s">
        <v>9</v>
      </c>
      <c r="L488" s="11">
        <v>26</v>
      </c>
      <c r="M488" s="11"/>
      <c r="N488" s="12">
        <v>0</v>
      </c>
      <c r="O488" s="12"/>
      <c r="P488" s="12">
        <v>0</v>
      </c>
      <c r="Q488" s="12"/>
      <c r="R488" s="12">
        <v>0</v>
      </c>
      <c r="S488" s="12"/>
      <c r="T488" s="34">
        <v>0</v>
      </c>
      <c r="U488" s="12"/>
      <c r="V488" s="1" t="str">
        <f t="shared" si="7"/>
        <v>No</v>
      </c>
    </row>
    <row r="489" spans="1:22">
      <c r="A489" s="10" t="s">
        <v>559</v>
      </c>
      <c r="B489" s="10" t="s">
        <v>129</v>
      </c>
      <c r="C489" s="111" t="s">
        <v>38</v>
      </c>
      <c r="D489" s="168">
        <v>2082</v>
      </c>
      <c r="E489" s="171">
        <v>20082</v>
      </c>
      <c r="F489" s="36" t="s">
        <v>122</v>
      </c>
      <c r="G489" s="36" t="s">
        <v>123</v>
      </c>
      <c r="H489" s="11">
        <v>18351295</v>
      </c>
      <c r="I489" s="11">
        <v>29</v>
      </c>
      <c r="J489" s="10" t="s">
        <v>77</v>
      </c>
      <c r="K489" s="10" t="s">
        <v>13</v>
      </c>
      <c r="L489" s="11">
        <v>25</v>
      </c>
      <c r="M489" s="11"/>
      <c r="N489" s="12">
        <v>0</v>
      </c>
      <c r="O489" s="12"/>
      <c r="P489" s="12">
        <v>0</v>
      </c>
      <c r="Q489" s="12"/>
      <c r="R489" s="12">
        <v>0</v>
      </c>
      <c r="S489" s="12"/>
      <c r="T489" s="34">
        <v>0</v>
      </c>
      <c r="U489" s="12"/>
      <c r="V489" s="1" t="str">
        <f t="shared" si="7"/>
        <v>No</v>
      </c>
    </row>
    <row r="490" spans="1:22">
      <c r="A490" s="10" t="s">
        <v>1199</v>
      </c>
      <c r="B490" s="10" t="s">
        <v>560</v>
      </c>
      <c r="C490" s="111" t="s">
        <v>14</v>
      </c>
      <c r="D490" s="168">
        <v>9022</v>
      </c>
      <c r="E490" s="171">
        <v>90022</v>
      </c>
      <c r="F490" s="36" t="s">
        <v>122</v>
      </c>
      <c r="G490" s="36" t="s">
        <v>123</v>
      </c>
      <c r="H490" s="11">
        <v>12150996</v>
      </c>
      <c r="I490" s="11">
        <v>29</v>
      </c>
      <c r="J490" s="10" t="s">
        <v>75</v>
      </c>
      <c r="K490" s="10" t="s">
        <v>9</v>
      </c>
      <c r="L490" s="11">
        <v>24</v>
      </c>
      <c r="M490" s="11"/>
      <c r="N490" s="12">
        <v>0</v>
      </c>
      <c r="O490" s="12"/>
      <c r="P490" s="12">
        <v>0</v>
      </c>
      <c r="Q490" s="12"/>
      <c r="R490" s="12">
        <v>0</v>
      </c>
      <c r="S490" s="12"/>
      <c r="T490" s="34">
        <v>0</v>
      </c>
      <c r="U490" s="12"/>
      <c r="V490" s="1" t="str">
        <f t="shared" si="7"/>
        <v>No</v>
      </c>
    </row>
    <row r="491" spans="1:22">
      <c r="A491" s="10" t="s">
        <v>389</v>
      </c>
      <c r="B491" s="10" t="s">
        <v>390</v>
      </c>
      <c r="C491" s="111" t="s">
        <v>26</v>
      </c>
      <c r="D491" s="168">
        <v>5145</v>
      </c>
      <c r="E491" s="171">
        <v>50145</v>
      </c>
      <c r="F491" s="36" t="s">
        <v>122</v>
      </c>
      <c r="G491" s="36" t="s">
        <v>123</v>
      </c>
      <c r="H491" s="11">
        <v>62182</v>
      </c>
      <c r="I491" s="11">
        <v>29</v>
      </c>
      <c r="J491" s="10" t="s">
        <v>75</v>
      </c>
      <c r="K491" s="10" t="s">
        <v>9</v>
      </c>
      <c r="L491" s="11">
        <v>4</v>
      </c>
      <c r="M491" s="11"/>
      <c r="N491" s="12">
        <v>0</v>
      </c>
      <c r="O491" s="12"/>
      <c r="P491" s="12">
        <v>0</v>
      </c>
      <c r="Q491" s="12"/>
      <c r="R491" s="12">
        <v>0</v>
      </c>
      <c r="S491" s="12"/>
      <c r="T491" s="34">
        <v>0</v>
      </c>
      <c r="U491" s="12"/>
      <c r="V491" s="1" t="str">
        <f t="shared" si="7"/>
        <v>No</v>
      </c>
    </row>
    <row r="492" spans="1:22">
      <c r="A492" s="10" t="s">
        <v>661</v>
      </c>
      <c r="B492" s="10" t="s">
        <v>493</v>
      </c>
      <c r="C492" s="111" t="s">
        <v>87</v>
      </c>
      <c r="D492" s="168">
        <v>7019</v>
      </c>
      <c r="E492" s="171">
        <v>70019</v>
      </c>
      <c r="F492" s="36" t="s">
        <v>53</v>
      </c>
      <c r="G492" s="36" t="s">
        <v>123</v>
      </c>
      <c r="H492" s="11">
        <v>106621</v>
      </c>
      <c r="I492" s="11">
        <v>28</v>
      </c>
      <c r="J492" s="10" t="s">
        <v>75</v>
      </c>
      <c r="K492" s="10" t="s">
        <v>9</v>
      </c>
      <c r="L492" s="11">
        <v>25</v>
      </c>
      <c r="M492" s="11"/>
      <c r="N492" s="12">
        <v>0</v>
      </c>
      <c r="O492" s="12"/>
      <c r="P492" s="12">
        <v>0</v>
      </c>
      <c r="Q492" s="12"/>
      <c r="R492" s="12">
        <v>0</v>
      </c>
      <c r="S492" s="12"/>
      <c r="T492" s="34">
        <v>0</v>
      </c>
      <c r="U492" s="12"/>
      <c r="V492" s="1" t="str">
        <f t="shared" si="7"/>
        <v>No</v>
      </c>
    </row>
    <row r="493" spans="1:22">
      <c r="A493" s="10" t="s">
        <v>1200</v>
      </c>
      <c r="B493" s="10" t="s">
        <v>429</v>
      </c>
      <c r="C493" s="111" t="s">
        <v>25</v>
      </c>
      <c r="D493" s="168">
        <v>5061</v>
      </c>
      <c r="E493" s="171">
        <v>50061</v>
      </c>
      <c r="F493" s="36" t="s">
        <v>122</v>
      </c>
      <c r="G493" s="36" t="s">
        <v>123</v>
      </c>
      <c r="H493" s="11">
        <v>93863</v>
      </c>
      <c r="I493" s="11">
        <v>28</v>
      </c>
      <c r="J493" s="10" t="s">
        <v>75</v>
      </c>
      <c r="K493" s="10" t="s">
        <v>9</v>
      </c>
      <c r="L493" s="11">
        <v>19</v>
      </c>
      <c r="M493" s="11"/>
      <c r="N493" s="12">
        <v>0</v>
      </c>
      <c r="O493" s="12"/>
      <c r="P493" s="12">
        <v>0</v>
      </c>
      <c r="Q493" s="12"/>
      <c r="R493" s="12">
        <v>0</v>
      </c>
      <c r="S493" s="12"/>
      <c r="T493" s="34">
        <v>0</v>
      </c>
      <c r="U493" s="12"/>
      <c r="V493" s="1" t="str">
        <f t="shared" si="7"/>
        <v>No</v>
      </c>
    </row>
    <row r="494" spans="1:22">
      <c r="A494" s="10" t="s">
        <v>327</v>
      </c>
      <c r="B494" s="10" t="s">
        <v>328</v>
      </c>
      <c r="C494" s="111" t="s">
        <v>14</v>
      </c>
      <c r="D494" s="168">
        <v>9226</v>
      </c>
      <c r="E494" s="171">
        <v>90226</v>
      </c>
      <c r="F494" s="36" t="s">
        <v>125</v>
      </c>
      <c r="G494" s="36" t="s">
        <v>123</v>
      </c>
      <c r="H494" s="11">
        <v>107672</v>
      </c>
      <c r="I494" s="11">
        <v>28</v>
      </c>
      <c r="J494" s="10" t="s">
        <v>75</v>
      </c>
      <c r="K494" s="10" t="s">
        <v>13</v>
      </c>
      <c r="L494" s="11">
        <v>18</v>
      </c>
      <c r="M494" s="11"/>
      <c r="N494" s="12">
        <v>0</v>
      </c>
      <c r="O494" s="12"/>
      <c r="P494" s="12">
        <v>0</v>
      </c>
      <c r="Q494" s="12"/>
      <c r="R494" s="12">
        <v>0</v>
      </c>
      <c r="S494" s="12"/>
      <c r="T494" s="34">
        <v>0</v>
      </c>
      <c r="U494" s="12"/>
      <c r="V494" s="1" t="str">
        <f t="shared" si="7"/>
        <v>No</v>
      </c>
    </row>
    <row r="495" spans="1:22">
      <c r="A495" s="10" t="s">
        <v>237</v>
      </c>
      <c r="B495" s="10" t="s">
        <v>948</v>
      </c>
      <c r="C495" s="111" t="s">
        <v>29</v>
      </c>
      <c r="D495" s="168">
        <v>3088</v>
      </c>
      <c r="E495" s="171">
        <v>30088</v>
      </c>
      <c r="F495" s="36" t="s">
        <v>122</v>
      </c>
      <c r="G495" s="36" t="s">
        <v>123</v>
      </c>
      <c r="H495" s="11">
        <v>109919</v>
      </c>
      <c r="I495" s="11">
        <v>28</v>
      </c>
      <c r="J495" s="10" t="s">
        <v>75</v>
      </c>
      <c r="K495" s="10" t="s">
        <v>13</v>
      </c>
      <c r="L495" s="11">
        <v>16</v>
      </c>
      <c r="M495" s="11"/>
      <c r="N495" s="12">
        <v>0</v>
      </c>
      <c r="O495" s="12"/>
      <c r="P495" s="12">
        <v>0</v>
      </c>
      <c r="Q495" s="12"/>
      <c r="R495" s="12">
        <v>0</v>
      </c>
      <c r="S495" s="12"/>
      <c r="T495" s="34">
        <v>0</v>
      </c>
      <c r="U495" s="12"/>
      <c r="V495" s="1" t="str">
        <f t="shared" si="7"/>
        <v>No</v>
      </c>
    </row>
    <row r="496" spans="1:22">
      <c r="A496" s="10" t="s">
        <v>585</v>
      </c>
      <c r="B496" s="10" t="s">
        <v>586</v>
      </c>
      <c r="C496" s="111" t="s">
        <v>14</v>
      </c>
      <c r="D496" s="168">
        <v>9093</v>
      </c>
      <c r="E496" s="171">
        <v>90093</v>
      </c>
      <c r="F496" s="36" t="s">
        <v>125</v>
      </c>
      <c r="G496" s="36" t="s">
        <v>123</v>
      </c>
      <c r="H496" s="11">
        <v>117731</v>
      </c>
      <c r="I496" s="11">
        <v>28</v>
      </c>
      <c r="J496" s="10" t="s">
        <v>75</v>
      </c>
      <c r="K496" s="10" t="s">
        <v>13</v>
      </c>
      <c r="L496" s="11">
        <v>15</v>
      </c>
      <c r="M496" s="11"/>
      <c r="N496" s="12">
        <v>0</v>
      </c>
      <c r="O496" s="12"/>
      <c r="P496" s="12">
        <v>0</v>
      </c>
      <c r="Q496" s="12"/>
      <c r="R496" s="12">
        <v>0</v>
      </c>
      <c r="S496" s="12"/>
      <c r="T496" s="34">
        <v>0</v>
      </c>
      <c r="U496" s="12"/>
      <c r="V496" s="1" t="str">
        <f t="shared" si="7"/>
        <v>No</v>
      </c>
    </row>
    <row r="497" spans="1:22">
      <c r="A497" s="10" t="s">
        <v>1201</v>
      </c>
      <c r="B497" s="10" t="s">
        <v>490</v>
      </c>
      <c r="C497" s="111" t="s">
        <v>26</v>
      </c>
      <c r="D497" s="168">
        <v>5209</v>
      </c>
      <c r="E497" s="171">
        <v>50209</v>
      </c>
      <c r="F497" s="36" t="s">
        <v>125</v>
      </c>
      <c r="G497" s="36" t="s">
        <v>123</v>
      </c>
      <c r="H497" s="11">
        <v>1487483</v>
      </c>
      <c r="I497" s="11">
        <v>28</v>
      </c>
      <c r="J497" s="10" t="s">
        <v>77</v>
      </c>
      <c r="K497" s="10" t="s">
        <v>13</v>
      </c>
      <c r="L497" s="11">
        <v>3</v>
      </c>
      <c r="M497" s="11"/>
      <c r="N497" s="12">
        <v>0</v>
      </c>
      <c r="O497" s="12"/>
      <c r="P497" s="12">
        <v>0</v>
      </c>
      <c r="Q497" s="12"/>
      <c r="R497" s="12">
        <v>0</v>
      </c>
      <c r="S497" s="12"/>
      <c r="T497" s="34">
        <v>0</v>
      </c>
      <c r="U497" s="12"/>
      <c r="V497" s="1" t="str">
        <f t="shared" si="7"/>
        <v>No</v>
      </c>
    </row>
    <row r="498" spans="1:22">
      <c r="A498" s="10" t="s">
        <v>1202</v>
      </c>
      <c r="B498" s="10" t="s">
        <v>554</v>
      </c>
      <c r="C498" s="111" t="s">
        <v>76</v>
      </c>
      <c r="D498" s="168">
        <v>4044</v>
      </c>
      <c r="E498" s="171">
        <v>40044</v>
      </c>
      <c r="F498" s="36" t="s">
        <v>122</v>
      </c>
      <c r="G498" s="36" t="s">
        <v>123</v>
      </c>
      <c r="H498" s="11">
        <v>263907</v>
      </c>
      <c r="I498" s="11">
        <v>27</v>
      </c>
      <c r="J498" s="10" t="s">
        <v>75</v>
      </c>
      <c r="K498" s="10" t="s">
        <v>9</v>
      </c>
      <c r="L498" s="11">
        <v>19</v>
      </c>
      <c r="M498" s="11"/>
      <c r="N498" s="12">
        <v>0</v>
      </c>
      <c r="O498" s="12"/>
      <c r="P498" s="12">
        <v>0</v>
      </c>
      <c r="Q498" s="12"/>
      <c r="R498" s="12">
        <v>0</v>
      </c>
      <c r="S498" s="12"/>
      <c r="T498" s="34">
        <v>0</v>
      </c>
      <c r="U498" s="12"/>
      <c r="V498" s="1" t="str">
        <f t="shared" si="7"/>
        <v>No</v>
      </c>
    </row>
    <row r="499" spans="1:22">
      <c r="A499" s="10" t="s">
        <v>710</v>
      </c>
      <c r="B499" s="10" t="s">
        <v>711</v>
      </c>
      <c r="C499" s="111" t="s">
        <v>38</v>
      </c>
      <c r="D499" s="168">
        <v>2177</v>
      </c>
      <c r="E499" s="171">
        <v>20177</v>
      </c>
      <c r="F499" s="36" t="s">
        <v>234</v>
      </c>
      <c r="G499" s="36" t="s">
        <v>123</v>
      </c>
      <c r="H499" s="11">
        <v>18351295</v>
      </c>
      <c r="I499" s="11">
        <v>26</v>
      </c>
      <c r="J499" s="10" t="s">
        <v>77</v>
      </c>
      <c r="K499" s="10" t="s">
        <v>9</v>
      </c>
      <c r="L499" s="11">
        <v>26</v>
      </c>
      <c r="M499" s="11"/>
      <c r="N499" s="12">
        <v>0</v>
      </c>
      <c r="O499" s="12"/>
      <c r="P499" s="12">
        <v>2.9</v>
      </c>
      <c r="Q499" s="12"/>
      <c r="R499" s="12">
        <v>0</v>
      </c>
      <c r="S499" s="12"/>
      <c r="T499" s="34">
        <v>2.9</v>
      </c>
      <c r="U499" s="12"/>
      <c r="V499" s="1" t="str">
        <f t="shared" si="7"/>
        <v>No</v>
      </c>
    </row>
    <row r="500" spans="1:22">
      <c r="A500" s="10" t="s">
        <v>1203</v>
      </c>
      <c r="B500" s="10" t="s">
        <v>609</v>
      </c>
      <c r="C500" s="111" t="s">
        <v>14</v>
      </c>
      <c r="D500" s="168">
        <v>9087</v>
      </c>
      <c r="E500" s="171">
        <v>90087</v>
      </c>
      <c r="F500" s="36" t="s">
        <v>122</v>
      </c>
      <c r="G500" s="36" t="s">
        <v>123</v>
      </c>
      <c r="H500" s="11">
        <v>130447</v>
      </c>
      <c r="I500" s="11">
        <v>26</v>
      </c>
      <c r="J500" s="10" t="s">
        <v>75</v>
      </c>
      <c r="K500" s="10" t="s">
        <v>13</v>
      </c>
      <c r="L500" s="11">
        <v>20</v>
      </c>
      <c r="M500" s="11"/>
      <c r="N500" s="12">
        <v>0</v>
      </c>
      <c r="O500" s="12"/>
      <c r="P500" s="12">
        <v>0</v>
      </c>
      <c r="Q500" s="12"/>
      <c r="R500" s="12">
        <v>0</v>
      </c>
      <c r="S500" s="12"/>
      <c r="T500" s="34">
        <v>0</v>
      </c>
      <c r="U500" s="12"/>
      <c r="V500" s="1" t="str">
        <f t="shared" si="7"/>
        <v>No</v>
      </c>
    </row>
    <row r="501" spans="1:22">
      <c r="A501" s="10" t="s">
        <v>1204</v>
      </c>
      <c r="B501" s="10" t="s">
        <v>493</v>
      </c>
      <c r="C501" s="111" t="s">
        <v>87</v>
      </c>
      <c r="D501" s="168">
        <v>7045</v>
      </c>
      <c r="E501" s="171">
        <v>70045</v>
      </c>
      <c r="F501" s="36" t="s">
        <v>122</v>
      </c>
      <c r="G501" s="36" t="s">
        <v>123</v>
      </c>
      <c r="H501" s="11">
        <v>106621</v>
      </c>
      <c r="I501" s="11">
        <v>26</v>
      </c>
      <c r="J501" s="10" t="s">
        <v>75</v>
      </c>
      <c r="K501" s="10" t="s">
        <v>9</v>
      </c>
      <c r="L501" s="11">
        <v>1</v>
      </c>
      <c r="M501" s="11"/>
      <c r="N501" s="12">
        <v>0</v>
      </c>
      <c r="O501" s="12"/>
      <c r="P501" s="12">
        <v>0</v>
      </c>
      <c r="Q501" s="12"/>
      <c r="R501" s="12">
        <v>0</v>
      </c>
      <c r="S501" s="12"/>
      <c r="T501" s="34">
        <v>0</v>
      </c>
      <c r="U501" s="12"/>
      <c r="V501" s="1" t="str">
        <f t="shared" si="7"/>
        <v>No</v>
      </c>
    </row>
    <row r="502" spans="1:22">
      <c r="A502" s="10" t="s">
        <v>883</v>
      </c>
      <c r="B502" s="10" t="s">
        <v>192</v>
      </c>
      <c r="C502" s="111" t="s">
        <v>32</v>
      </c>
      <c r="D502" s="168">
        <v>5218</v>
      </c>
      <c r="E502" s="171">
        <v>50515</v>
      </c>
      <c r="F502" s="36" t="s">
        <v>53</v>
      </c>
      <c r="G502" s="36" t="s">
        <v>123</v>
      </c>
      <c r="H502" s="11">
        <v>2650890</v>
      </c>
      <c r="I502" s="11">
        <v>25</v>
      </c>
      <c r="J502" s="10" t="s">
        <v>75</v>
      </c>
      <c r="K502" s="10" t="s">
        <v>13</v>
      </c>
      <c r="L502" s="11">
        <v>22</v>
      </c>
      <c r="M502" s="11"/>
      <c r="N502" s="12">
        <v>5.2</v>
      </c>
      <c r="O502" s="12"/>
      <c r="P502" s="12">
        <v>0</v>
      </c>
      <c r="Q502" s="12"/>
      <c r="R502" s="12">
        <v>0</v>
      </c>
      <c r="S502" s="12"/>
      <c r="T502" s="34">
        <v>5.2</v>
      </c>
      <c r="U502" s="12"/>
      <c r="V502" s="1" t="str">
        <f t="shared" si="7"/>
        <v>No</v>
      </c>
    </row>
    <row r="503" spans="1:22">
      <c r="A503" s="10" t="s">
        <v>1205</v>
      </c>
      <c r="B503" s="10" t="s">
        <v>284</v>
      </c>
      <c r="C503" s="111" t="s">
        <v>24</v>
      </c>
      <c r="D503" s="168">
        <v>4047</v>
      </c>
      <c r="E503" s="171">
        <v>40047</v>
      </c>
      <c r="F503" s="36" t="s">
        <v>122</v>
      </c>
      <c r="G503" s="36" t="s">
        <v>123</v>
      </c>
      <c r="H503" s="11">
        <v>128754</v>
      </c>
      <c r="I503" s="11">
        <v>25</v>
      </c>
      <c r="J503" s="10" t="s">
        <v>75</v>
      </c>
      <c r="K503" s="10" t="s">
        <v>9</v>
      </c>
      <c r="L503" s="11">
        <v>22</v>
      </c>
      <c r="M503" s="11"/>
      <c r="N503" s="12">
        <v>0</v>
      </c>
      <c r="O503" s="12"/>
      <c r="P503" s="12">
        <v>0</v>
      </c>
      <c r="Q503" s="12"/>
      <c r="R503" s="12">
        <v>0</v>
      </c>
      <c r="S503" s="12"/>
      <c r="T503" s="34">
        <v>0</v>
      </c>
      <c r="U503" s="12"/>
      <c r="V503" s="1" t="str">
        <f t="shared" si="7"/>
        <v>No</v>
      </c>
    </row>
    <row r="504" spans="1:22">
      <c r="A504" s="10" t="s">
        <v>1206</v>
      </c>
      <c r="B504" s="10" t="s">
        <v>521</v>
      </c>
      <c r="C504" s="111" t="s">
        <v>38</v>
      </c>
      <c r="D504" s="168">
        <v>2178</v>
      </c>
      <c r="E504" s="171">
        <v>20178</v>
      </c>
      <c r="F504" s="36" t="s">
        <v>122</v>
      </c>
      <c r="G504" s="36" t="s">
        <v>123</v>
      </c>
      <c r="H504" s="11">
        <v>423566</v>
      </c>
      <c r="I504" s="11">
        <v>25</v>
      </c>
      <c r="J504" s="10" t="s">
        <v>75</v>
      </c>
      <c r="K504" s="10" t="s">
        <v>9</v>
      </c>
      <c r="L504" s="11">
        <v>20</v>
      </c>
      <c r="M504" s="11"/>
      <c r="N504" s="12">
        <v>0</v>
      </c>
      <c r="O504" s="12"/>
      <c r="P504" s="12">
        <v>0</v>
      </c>
      <c r="Q504" s="12"/>
      <c r="R504" s="12">
        <v>0</v>
      </c>
      <c r="S504" s="12"/>
      <c r="T504" s="34">
        <v>0</v>
      </c>
      <c r="U504" s="12"/>
      <c r="V504" s="1" t="str">
        <f t="shared" si="7"/>
        <v>No</v>
      </c>
    </row>
    <row r="505" spans="1:22">
      <c r="A505" s="10" t="s">
        <v>313</v>
      </c>
      <c r="B505" s="10" t="s">
        <v>314</v>
      </c>
      <c r="C505" s="111" t="s">
        <v>28</v>
      </c>
      <c r="D505" s="168">
        <v>1007</v>
      </c>
      <c r="E505" s="171">
        <v>10007</v>
      </c>
      <c r="F505" s="36" t="s">
        <v>130</v>
      </c>
      <c r="G505" s="36" t="s">
        <v>123</v>
      </c>
      <c r="H505" s="11">
        <v>59124</v>
      </c>
      <c r="I505" s="11">
        <v>25</v>
      </c>
      <c r="J505" s="10" t="s">
        <v>75</v>
      </c>
      <c r="K505" s="10" t="s">
        <v>13</v>
      </c>
      <c r="L505" s="11">
        <v>16</v>
      </c>
      <c r="M505" s="11"/>
      <c r="N505" s="12">
        <v>0</v>
      </c>
      <c r="O505" s="12"/>
      <c r="P505" s="12">
        <v>0</v>
      </c>
      <c r="Q505" s="12"/>
      <c r="R505" s="12">
        <v>0</v>
      </c>
      <c r="S505" s="12"/>
      <c r="T505" s="34">
        <v>0</v>
      </c>
      <c r="U505" s="12"/>
      <c r="V505" s="1" t="str">
        <f t="shared" si="7"/>
        <v>No</v>
      </c>
    </row>
    <row r="506" spans="1:22">
      <c r="A506" s="10" t="s">
        <v>908</v>
      </c>
      <c r="B506" s="10" t="s">
        <v>909</v>
      </c>
      <c r="C506" s="111" t="s">
        <v>37</v>
      </c>
      <c r="D506" s="168" t="s">
        <v>910</v>
      </c>
      <c r="E506" s="171">
        <v>91092</v>
      </c>
      <c r="F506" s="36" t="s">
        <v>125</v>
      </c>
      <c r="G506" s="36" t="s">
        <v>123</v>
      </c>
      <c r="H506" s="11">
        <v>210000</v>
      </c>
      <c r="I506" s="11">
        <v>25</v>
      </c>
      <c r="J506" s="10" t="s">
        <v>75</v>
      </c>
      <c r="K506" s="10" t="s">
        <v>9</v>
      </c>
      <c r="L506" s="11">
        <v>16</v>
      </c>
      <c r="M506" s="11"/>
      <c r="N506" s="12">
        <v>0</v>
      </c>
      <c r="O506" s="12"/>
      <c r="P506" s="12">
        <v>0</v>
      </c>
      <c r="Q506" s="12"/>
      <c r="R506" s="12">
        <v>0</v>
      </c>
      <c r="S506" s="12"/>
      <c r="T506" s="34">
        <v>0</v>
      </c>
      <c r="U506" s="12"/>
      <c r="V506" s="1" t="str">
        <f t="shared" si="7"/>
        <v>No</v>
      </c>
    </row>
    <row r="507" spans="1:22">
      <c r="A507" s="10" t="s">
        <v>1207</v>
      </c>
      <c r="B507" s="10" t="s">
        <v>387</v>
      </c>
      <c r="C507" s="111" t="s">
        <v>93</v>
      </c>
      <c r="D507" s="168">
        <v>4015</v>
      </c>
      <c r="E507" s="171">
        <v>40015</v>
      </c>
      <c r="F507" s="36" t="s">
        <v>122</v>
      </c>
      <c r="G507" s="36" t="s">
        <v>123</v>
      </c>
      <c r="H507" s="11">
        <v>351478</v>
      </c>
      <c r="I507" s="11">
        <v>25</v>
      </c>
      <c r="J507" s="10" t="s">
        <v>75</v>
      </c>
      <c r="K507" s="10" t="s">
        <v>13</v>
      </c>
      <c r="L507" s="11">
        <v>14</v>
      </c>
      <c r="M507" s="11"/>
      <c r="N507" s="12">
        <v>0</v>
      </c>
      <c r="O507" s="12"/>
      <c r="P507" s="12">
        <v>0</v>
      </c>
      <c r="Q507" s="12"/>
      <c r="R507" s="12">
        <v>0</v>
      </c>
      <c r="S507" s="12"/>
      <c r="T507" s="34">
        <v>0</v>
      </c>
      <c r="U507" s="12"/>
      <c r="V507" s="1" t="str">
        <f t="shared" si="7"/>
        <v>No</v>
      </c>
    </row>
    <row r="508" spans="1:22">
      <c r="A508" s="10" t="s">
        <v>413</v>
      </c>
      <c r="B508" s="10" t="s">
        <v>414</v>
      </c>
      <c r="C508" s="111" t="s">
        <v>48</v>
      </c>
      <c r="D508" s="168">
        <v>16</v>
      </c>
      <c r="E508" s="171">
        <v>16</v>
      </c>
      <c r="F508" s="36" t="s">
        <v>122</v>
      </c>
      <c r="G508" s="36" t="s">
        <v>123</v>
      </c>
      <c r="H508" s="11">
        <v>63952</v>
      </c>
      <c r="I508" s="11">
        <v>25</v>
      </c>
      <c r="J508" s="10" t="s">
        <v>75</v>
      </c>
      <c r="K508" s="10" t="s">
        <v>9</v>
      </c>
      <c r="L508" s="11">
        <v>9</v>
      </c>
      <c r="M508" s="11"/>
      <c r="N508" s="12">
        <v>0</v>
      </c>
      <c r="O508" s="12"/>
      <c r="P508" s="12">
        <v>0</v>
      </c>
      <c r="Q508" s="12"/>
      <c r="R508" s="12">
        <v>0</v>
      </c>
      <c r="S508" s="12"/>
      <c r="T508" s="34">
        <v>0</v>
      </c>
      <c r="U508" s="12"/>
      <c r="V508" s="1" t="str">
        <f t="shared" si="7"/>
        <v>No</v>
      </c>
    </row>
    <row r="509" spans="1:22">
      <c r="A509" s="10" t="s">
        <v>1208</v>
      </c>
      <c r="B509" s="10" t="s">
        <v>949</v>
      </c>
      <c r="C509" s="111" t="s">
        <v>31</v>
      </c>
      <c r="D509" s="168"/>
      <c r="E509" s="171">
        <v>50522</v>
      </c>
      <c r="F509" s="36" t="s">
        <v>125</v>
      </c>
      <c r="G509" s="36" t="s">
        <v>123</v>
      </c>
      <c r="H509" s="11">
        <v>51240</v>
      </c>
      <c r="I509" s="11">
        <v>25</v>
      </c>
      <c r="J509" s="10" t="s">
        <v>75</v>
      </c>
      <c r="K509" s="10" t="s">
        <v>9</v>
      </c>
      <c r="L509" s="11">
        <v>8</v>
      </c>
      <c r="M509" s="11"/>
      <c r="N509" s="12">
        <v>0</v>
      </c>
      <c r="O509" s="12"/>
      <c r="P509" s="12">
        <v>0</v>
      </c>
      <c r="Q509" s="12"/>
      <c r="R509" s="12">
        <v>0</v>
      </c>
      <c r="S509" s="12"/>
      <c r="T509" s="34">
        <v>0</v>
      </c>
      <c r="U509" s="12"/>
      <c r="V509" s="1" t="str">
        <f t="shared" si="7"/>
        <v>No</v>
      </c>
    </row>
    <row r="510" spans="1:22">
      <c r="A510" s="10" t="s">
        <v>908</v>
      </c>
      <c r="B510" s="10" t="s">
        <v>909</v>
      </c>
      <c r="C510" s="111" t="s">
        <v>37</v>
      </c>
      <c r="D510" s="168" t="s">
        <v>910</v>
      </c>
      <c r="E510" s="171">
        <v>91092</v>
      </c>
      <c r="F510" s="36" t="s">
        <v>125</v>
      </c>
      <c r="G510" s="36" t="s">
        <v>123</v>
      </c>
      <c r="H510" s="11">
        <v>210000</v>
      </c>
      <c r="I510" s="11">
        <v>25</v>
      </c>
      <c r="J510" s="10" t="s">
        <v>77</v>
      </c>
      <c r="K510" s="10" t="s">
        <v>9</v>
      </c>
      <c r="L510" s="11">
        <v>3</v>
      </c>
      <c r="M510" s="11"/>
      <c r="N510" s="12">
        <v>0</v>
      </c>
      <c r="O510" s="12"/>
      <c r="P510" s="12">
        <v>0</v>
      </c>
      <c r="Q510" s="12"/>
      <c r="R510" s="12">
        <v>0</v>
      </c>
      <c r="S510" s="12"/>
      <c r="T510" s="34">
        <v>0</v>
      </c>
      <c r="U510" s="12"/>
      <c r="V510" s="1" t="str">
        <f t="shared" si="7"/>
        <v>No</v>
      </c>
    </row>
    <row r="511" spans="1:22">
      <c r="A511" s="10" t="s">
        <v>1209</v>
      </c>
      <c r="B511" s="10" t="s">
        <v>290</v>
      </c>
      <c r="C511" s="111" t="s">
        <v>89</v>
      </c>
      <c r="D511" s="168"/>
      <c r="E511" s="171">
        <v>70044</v>
      </c>
      <c r="F511" s="36" t="s">
        <v>53</v>
      </c>
      <c r="G511" s="36" t="s">
        <v>123</v>
      </c>
      <c r="H511" s="11">
        <v>88053</v>
      </c>
      <c r="I511" s="11">
        <v>24</v>
      </c>
      <c r="J511" s="10" t="s">
        <v>75</v>
      </c>
      <c r="K511" s="10" t="s">
        <v>13</v>
      </c>
      <c r="L511" s="11">
        <v>24</v>
      </c>
      <c r="M511" s="11"/>
      <c r="N511" s="12">
        <v>0</v>
      </c>
      <c r="O511" s="12"/>
      <c r="P511" s="12">
        <v>0</v>
      </c>
      <c r="Q511" s="12"/>
      <c r="R511" s="12">
        <v>0</v>
      </c>
      <c r="S511" s="12"/>
      <c r="T511" s="34">
        <v>0</v>
      </c>
      <c r="U511" s="12"/>
      <c r="V511" s="1" t="str">
        <f t="shared" si="7"/>
        <v>No</v>
      </c>
    </row>
    <row r="512" spans="1:22">
      <c r="A512" s="10" t="s">
        <v>275</v>
      </c>
      <c r="B512" s="10" t="s">
        <v>276</v>
      </c>
      <c r="C512" s="111" t="s">
        <v>31</v>
      </c>
      <c r="D512" s="168">
        <v>5184</v>
      </c>
      <c r="E512" s="171">
        <v>50184</v>
      </c>
      <c r="F512" s="36" t="s">
        <v>125</v>
      </c>
      <c r="G512" s="36" t="s">
        <v>123</v>
      </c>
      <c r="H512" s="11">
        <v>99941</v>
      </c>
      <c r="I512" s="11">
        <v>24</v>
      </c>
      <c r="J512" s="10" t="s">
        <v>75</v>
      </c>
      <c r="K512" s="10" t="s">
        <v>9</v>
      </c>
      <c r="L512" s="11">
        <v>9</v>
      </c>
      <c r="M512" s="11"/>
      <c r="N512" s="12">
        <v>0</v>
      </c>
      <c r="O512" s="12"/>
      <c r="P512" s="12">
        <v>0</v>
      </c>
      <c r="Q512" s="12"/>
      <c r="R512" s="12">
        <v>0</v>
      </c>
      <c r="S512" s="12"/>
      <c r="T512" s="34">
        <v>0</v>
      </c>
      <c r="U512" s="12"/>
      <c r="V512" s="1" t="str">
        <f t="shared" si="7"/>
        <v>No</v>
      </c>
    </row>
    <row r="513" spans="1:22">
      <c r="A513" s="10" t="s">
        <v>240</v>
      </c>
      <c r="B513" s="10" t="s">
        <v>241</v>
      </c>
      <c r="C513" s="111" t="s">
        <v>41</v>
      </c>
      <c r="D513" s="168">
        <v>3095</v>
      </c>
      <c r="E513" s="171">
        <v>30095</v>
      </c>
      <c r="F513" s="36" t="s">
        <v>125</v>
      </c>
      <c r="G513" s="36" t="s">
        <v>123</v>
      </c>
      <c r="H513" s="11">
        <v>77086</v>
      </c>
      <c r="I513" s="11">
        <v>24</v>
      </c>
      <c r="J513" s="10" t="s">
        <v>75</v>
      </c>
      <c r="K513" s="10" t="s">
        <v>9</v>
      </c>
      <c r="L513" s="11">
        <v>8</v>
      </c>
      <c r="M513" s="11"/>
      <c r="N513" s="12">
        <v>0</v>
      </c>
      <c r="O513" s="12"/>
      <c r="P513" s="12">
        <v>0</v>
      </c>
      <c r="Q513" s="12"/>
      <c r="R513" s="12">
        <v>0</v>
      </c>
      <c r="S513" s="12"/>
      <c r="T513" s="34">
        <v>0</v>
      </c>
      <c r="U513" s="12"/>
      <c r="V513" s="1" t="str">
        <f t="shared" si="7"/>
        <v>No</v>
      </c>
    </row>
    <row r="514" spans="1:22">
      <c r="A514" s="10" t="s">
        <v>240</v>
      </c>
      <c r="B514" s="10" t="s">
        <v>241</v>
      </c>
      <c r="C514" s="111" t="s">
        <v>41</v>
      </c>
      <c r="D514" s="168">
        <v>3095</v>
      </c>
      <c r="E514" s="171">
        <v>30095</v>
      </c>
      <c r="F514" s="36" t="s">
        <v>125</v>
      </c>
      <c r="G514" s="36" t="s">
        <v>123</v>
      </c>
      <c r="H514" s="11">
        <v>77086</v>
      </c>
      <c r="I514" s="11">
        <v>24</v>
      </c>
      <c r="J514" s="10" t="s">
        <v>77</v>
      </c>
      <c r="K514" s="10" t="s">
        <v>9</v>
      </c>
      <c r="L514" s="11">
        <v>4</v>
      </c>
      <c r="M514" s="11"/>
      <c r="N514" s="12">
        <v>0</v>
      </c>
      <c r="O514" s="12"/>
      <c r="P514" s="12">
        <v>0</v>
      </c>
      <c r="Q514" s="12"/>
      <c r="R514" s="12">
        <v>0</v>
      </c>
      <c r="S514" s="12"/>
      <c r="T514" s="34">
        <v>0</v>
      </c>
      <c r="U514" s="12"/>
      <c r="V514" s="1" t="str">
        <f t="shared" si="7"/>
        <v>No</v>
      </c>
    </row>
    <row r="515" spans="1:22">
      <c r="A515" s="10" t="s">
        <v>1210</v>
      </c>
      <c r="B515" s="10" t="s">
        <v>696</v>
      </c>
      <c r="C515" s="111" t="s">
        <v>14</v>
      </c>
      <c r="D515" s="168">
        <v>9119</v>
      </c>
      <c r="E515" s="171">
        <v>90119</v>
      </c>
      <c r="F515" s="36" t="s">
        <v>122</v>
      </c>
      <c r="G515" s="36" t="s">
        <v>123</v>
      </c>
      <c r="H515" s="11">
        <v>583681</v>
      </c>
      <c r="I515" s="11">
        <v>23</v>
      </c>
      <c r="J515" s="10" t="s">
        <v>75</v>
      </c>
      <c r="K515" s="10" t="s">
        <v>9</v>
      </c>
      <c r="L515" s="11">
        <v>23</v>
      </c>
      <c r="M515" s="11"/>
      <c r="N515" s="12">
        <v>0</v>
      </c>
      <c r="O515" s="12"/>
      <c r="P515" s="12">
        <v>0</v>
      </c>
      <c r="Q515" s="12"/>
      <c r="R515" s="12">
        <v>0</v>
      </c>
      <c r="S515" s="12"/>
      <c r="T515" s="34">
        <v>0</v>
      </c>
      <c r="U515" s="12"/>
      <c r="V515" s="1" t="str">
        <f t="shared" ref="V515:V578" si="8">IF(O515&amp;Q515&amp;S515&amp;U515&lt;&gt;"","Yes","No")</f>
        <v>No</v>
      </c>
    </row>
    <row r="516" spans="1:22">
      <c r="A516" s="10" t="s">
        <v>540</v>
      </c>
      <c r="B516" s="10" t="s">
        <v>541</v>
      </c>
      <c r="C516" s="111" t="s">
        <v>41</v>
      </c>
      <c r="D516" s="168">
        <v>3061</v>
      </c>
      <c r="E516" s="171">
        <v>30061</v>
      </c>
      <c r="F516" s="36" t="s">
        <v>125</v>
      </c>
      <c r="G516" s="36" t="s">
        <v>123</v>
      </c>
      <c r="H516" s="11">
        <v>66086</v>
      </c>
      <c r="I516" s="11">
        <v>23</v>
      </c>
      <c r="J516" s="10" t="s">
        <v>75</v>
      </c>
      <c r="K516" s="10" t="s">
        <v>13</v>
      </c>
      <c r="L516" s="11">
        <v>22</v>
      </c>
      <c r="M516" s="11"/>
      <c r="N516" s="12">
        <v>7.8</v>
      </c>
      <c r="O516" s="12"/>
      <c r="P516" s="12">
        <v>0</v>
      </c>
      <c r="Q516" s="12"/>
      <c r="R516" s="12">
        <v>0</v>
      </c>
      <c r="S516" s="12"/>
      <c r="T516" s="34">
        <v>7.8</v>
      </c>
      <c r="U516" s="12"/>
      <c r="V516" s="1" t="str">
        <f t="shared" si="8"/>
        <v>No</v>
      </c>
    </row>
    <row r="517" spans="1:22">
      <c r="A517" s="10" t="s">
        <v>426</v>
      </c>
      <c r="B517" s="10" t="s">
        <v>427</v>
      </c>
      <c r="C517" s="111" t="s">
        <v>20</v>
      </c>
      <c r="D517" s="168">
        <v>1045</v>
      </c>
      <c r="E517" s="171">
        <v>10045</v>
      </c>
      <c r="F517" s="36" t="s">
        <v>341</v>
      </c>
      <c r="G517" s="36" t="s">
        <v>123</v>
      </c>
      <c r="H517" s="11">
        <v>924859</v>
      </c>
      <c r="I517" s="11">
        <v>23</v>
      </c>
      <c r="J517" s="10" t="s">
        <v>77</v>
      </c>
      <c r="K517" s="10" t="s">
        <v>13</v>
      </c>
      <c r="L517" s="11">
        <v>18</v>
      </c>
      <c r="M517" s="11"/>
      <c r="N517" s="12">
        <v>18.2</v>
      </c>
      <c r="O517" s="12"/>
      <c r="P517" s="12">
        <v>0</v>
      </c>
      <c r="Q517" s="12"/>
      <c r="R517" s="12">
        <v>0</v>
      </c>
      <c r="S517" s="12"/>
      <c r="T517" s="34">
        <v>18.2</v>
      </c>
      <c r="U517" s="12"/>
      <c r="V517" s="1" t="str">
        <f t="shared" si="8"/>
        <v>No</v>
      </c>
    </row>
    <row r="518" spans="1:22">
      <c r="A518" s="10" t="s">
        <v>411</v>
      </c>
      <c r="B518" s="10" t="s">
        <v>412</v>
      </c>
      <c r="C518" s="111" t="s">
        <v>8</v>
      </c>
      <c r="D518" s="168">
        <v>6072</v>
      </c>
      <c r="E518" s="171">
        <v>60072</v>
      </c>
      <c r="F518" s="36" t="s">
        <v>125</v>
      </c>
      <c r="G518" s="36" t="s">
        <v>123</v>
      </c>
      <c r="H518" s="11">
        <v>295083</v>
      </c>
      <c r="I518" s="11">
        <v>23</v>
      </c>
      <c r="J518" s="10" t="s">
        <v>75</v>
      </c>
      <c r="K518" s="10" t="s">
        <v>9</v>
      </c>
      <c r="L518" s="11">
        <v>14</v>
      </c>
      <c r="M518" s="11"/>
      <c r="N518" s="12">
        <v>0</v>
      </c>
      <c r="O518" s="12"/>
      <c r="P518" s="12">
        <v>0</v>
      </c>
      <c r="Q518" s="12"/>
      <c r="R518" s="12">
        <v>0</v>
      </c>
      <c r="S518" s="12"/>
      <c r="T518" s="34">
        <v>0</v>
      </c>
      <c r="U518" s="12"/>
      <c r="V518" s="1" t="str">
        <f t="shared" si="8"/>
        <v>No</v>
      </c>
    </row>
    <row r="519" spans="1:22">
      <c r="A519" s="10" t="s">
        <v>1211</v>
      </c>
      <c r="B519" s="10" t="s">
        <v>583</v>
      </c>
      <c r="C519" s="111" t="s">
        <v>19</v>
      </c>
      <c r="D519" s="168">
        <v>8007</v>
      </c>
      <c r="E519" s="171">
        <v>80007</v>
      </c>
      <c r="F519" s="36" t="s">
        <v>122</v>
      </c>
      <c r="G519" s="36" t="s">
        <v>123</v>
      </c>
      <c r="H519" s="11">
        <v>136550</v>
      </c>
      <c r="I519" s="11">
        <v>23</v>
      </c>
      <c r="J519" s="10" t="s">
        <v>75</v>
      </c>
      <c r="K519" s="10" t="s">
        <v>9</v>
      </c>
      <c r="L519" s="11">
        <v>13</v>
      </c>
      <c r="M519" s="11"/>
      <c r="N519" s="12">
        <v>0</v>
      </c>
      <c r="O519" s="12"/>
      <c r="P519" s="12">
        <v>0</v>
      </c>
      <c r="Q519" s="12"/>
      <c r="R519" s="12">
        <v>0</v>
      </c>
      <c r="S519" s="12"/>
      <c r="T519" s="34">
        <v>0</v>
      </c>
      <c r="U519" s="12"/>
      <c r="V519" s="1" t="str">
        <f t="shared" si="8"/>
        <v>No</v>
      </c>
    </row>
    <row r="520" spans="1:22">
      <c r="A520" s="10" t="s">
        <v>426</v>
      </c>
      <c r="B520" s="10" t="s">
        <v>427</v>
      </c>
      <c r="C520" s="111" t="s">
        <v>20</v>
      </c>
      <c r="D520" s="168">
        <v>1045</v>
      </c>
      <c r="E520" s="171">
        <v>10045</v>
      </c>
      <c r="F520" s="36" t="s">
        <v>341</v>
      </c>
      <c r="G520" s="36" t="s">
        <v>123</v>
      </c>
      <c r="H520" s="11">
        <v>924859</v>
      </c>
      <c r="I520" s="11">
        <v>23</v>
      </c>
      <c r="J520" s="10" t="s">
        <v>75</v>
      </c>
      <c r="K520" s="10" t="s">
        <v>13</v>
      </c>
      <c r="L520" s="11">
        <v>5</v>
      </c>
      <c r="M520" s="11"/>
      <c r="N520" s="12">
        <v>0</v>
      </c>
      <c r="O520" s="12"/>
      <c r="P520" s="12">
        <v>0</v>
      </c>
      <c r="Q520" s="12"/>
      <c r="R520" s="12">
        <v>0</v>
      </c>
      <c r="S520" s="12"/>
      <c r="T520" s="34">
        <v>0</v>
      </c>
      <c r="U520" s="12"/>
      <c r="V520" s="1" t="str">
        <f t="shared" si="8"/>
        <v>No</v>
      </c>
    </row>
    <row r="521" spans="1:22">
      <c r="A521" s="10" t="s">
        <v>1001</v>
      </c>
      <c r="B521" s="10" t="s">
        <v>697</v>
      </c>
      <c r="C521" s="111" t="s">
        <v>20</v>
      </c>
      <c r="D521" s="168">
        <v>1040</v>
      </c>
      <c r="E521" s="171">
        <v>10040</v>
      </c>
      <c r="F521" s="36" t="s">
        <v>125</v>
      </c>
      <c r="G521" s="36" t="s">
        <v>123</v>
      </c>
      <c r="H521" s="11">
        <v>209190</v>
      </c>
      <c r="I521" s="11">
        <v>22</v>
      </c>
      <c r="J521" s="10" t="s">
        <v>75</v>
      </c>
      <c r="K521" s="10" t="s">
        <v>9</v>
      </c>
      <c r="L521" s="11">
        <v>18</v>
      </c>
      <c r="M521" s="11"/>
      <c r="N521" s="12">
        <v>0</v>
      </c>
      <c r="O521" s="12"/>
      <c r="P521" s="12">
        <v>0</v>
      </c>
      <c r="Q521" s="12"/>
      <c r="R521" s="12">
        <v>0</v>
      </c>
      <c r="S521" s="12"/>
      <c r="T521" s="34">
        <v>0</v>
      </c>
      <c r="U521" s="12"/>
      <c r="V521" s="1" t="str">
        <f t="shared" si="8"/>
        <v>No</v>
      </c>
    </row>
    <row r="522" spans="1:22">
      <c r="A522" s="10" t="s">
        <v>1212</v>
      </c>
      <c r="B522" s="10" t="s">
        <v>374</v>
      </c>
      <c r="C522" s="111" t="s">
        <v>33</v>
      </c>
      <c r="D522" s="168">
        <v>7003</v>
      </c>
      <c r="E522" s="171">
        <v>70003</v>
      </c>
      <c r="F522" s="36" t="s">
        <v>122</v>
      </c>
      <c r="G522" s="36" t="s">
        <v>123</v>
      </c>
      <c r="H522" s="11">
        <v>273724</v>
      </c>
      <c r="I522" s="11">
        <v>22</v>
      </c>
      <c r="J522" s="10" t="s">
        <v>75</v>
      </c>
      <c r="K522" s="10" t="s">
        <v>9</v>
      </c>
      <c r="L522" s="11">
        <v>18</v>
      </c>
      <c r="M522" s="11"/>
      <c r="N522" s="12">
        <v>0</v>
      </c>
      <c r="O522" s="12"/>
      <c r="P522" s="12">
        <v>0</v>
      </c>
      <c r="Q522" s="12"/>
      <c r="R522" s="12">
        <v>0</v>
      </c>
      <c r="S522" s="12"/>
      <c r="T522" s="34">
        <v>0</v>
      </c>
      <c r="U522" s="12"/>
      <c r="V522" s="1" t="str">
        <f t="shared" si="8"/>
        <v>No</v>
      </c>
    </row>
    <row r="523" spans="1:22">
      <c r="A523" s="10" t="s">
        <v>478</v>
      </c>
      <c r="B523" s="10" t="s">
        <v>479</v>
      </c>
      <c r="C523" s="111" t="s">
        <v>109</v>
      </c>
      <c r="D523" s="168">
        <v>4053</v>
      </c>
      <c r="E523" s="171">
        <v>40053</v>
      </c>
      <c r="F523" s="36" t="s">
        <v>125</v>
      </c>
      <c r="G523" s="36" t="s">
        <v>123</v>
      </c>
      <c r="H523" s="11">
        <v>400492</v>
      </c>
      <c r="I523" s="11">
        <v>22</v>
      </c>
      <c r="J523" s="10" t="s">
        <v>75</v>
      </c>
      <c r="K523" s="10" t="s">
        <v>9</v>
      </c>
      <c r="L523" s="11">
        <v>17</v>
      </c>
      <c r="M523" s="11"/>
      <c r="N523" s="12">
        <v>0</v>
      </c>
      <c r="O523" s="12"/>
      <c r="P523" s="12">
        <v>0</v>
      </c>
      <c r="Q523" s="12"/>
      <c r="R523" s="12">
        <v>0</v>
      </c>
      <c r="S523" s="12"/>
      <c r="T523" s="34">
        <v>0</v>
      </c>
      <c r="U523" s="12"/>
      <c r="V523" s="1" t="str">
        <f t="shared" si="8"/>
        <v>No</v>
      </c>
    </row>
    <row r="524" spans="1:22">
      <c r="A524" s="10" t="s">
        <v>270</v>
      </c>
      <c r="B524" s="10" t="s">
        <v>271</v>
      </c>
      <c r="C524" s="111" t="s">
        <v>46</v>
      </c>
      <c r="D524" s="168">
        <v>8028</v>
      </c>
      <c r="E524" s="171">
        <v>80028</v>
      </c>
      <c r="F524" s="36" t="s">
        <v>125</v>
      </c>
      <c r="G524" s="36" t="s">
        <v>123</v>
      </c>
      <c r="H524" s="11">
        <v>94983</v>
      </c>
      <c r="I524" s="11">
        <v>22</v>
      </c>
      <c r="J524" s="10" t="s">
        <v>75</v>
      </c>
      <c r="K524" s="10" t="s">
        <v>9</v>
      </c>
      <c r="L524" s="11">
        <v>17</v>
      </c>
      <c r="M524" s="11"/>
      <c r="N524" s="12">
        <v>0</v>
      </c>
      <c r="O524" s="12"/>
      <c r="P524" s="12">
        <v>0</v>
      </c>
      <c r="Q524" s="12"/>
      <c r="R524" s="12">
        <v>0</v>
      </c>
      <c r="S524" s="12"/>
      <c r="T524" s="34">
        <v>0</v>
      </c>
      <c r="U524" s="12"/>
      <c r="V524" s="1" t="str">
        <f t="shared" si="8"/>
        <v>No</v>
      </c>
    </row>
    <row r="525" spans="1:22">
      <c r="A525" s="10" t="s">
        <v>888</v>
      </c>
      <c r="B525" s="10" t="s">
        <v>431</v>
      </c>
      <c r="C525" s="111" t="s">
        <v>97</v>
      </c>
      <c r="D525" s="168">
        <v>1086</v>
      </c>
      <c r="E525" s="171">
        <v>10086</v>
      </c>
      <c r="F525" s="36" t="s">
        <v>125</v>
      </c>
      <c r="G525" s="36" t="s">
        <v>123</v>
      </c>
      <c r="H525" s="11">
        <v>88087</v>
      </c>
      <c r="I525" s="11">
        <v>22</v>
      </c>
      <c r="J525" s="10" t="s">
        <v>75</v>
      </c>
      <c r="K525" s="10" t="s">
        <v>9</v>
      </c>
      <c r="L525" s="11">
        <v>14</v>
      </c>
      <c r="M525" s="11"/>
      <c r="N525" s="12">
        <v>0</v>
      </c>
      <c r="O525" s="12"/>
      <c r="P525" s="12">
        <v>0</v>
      </c>
      <c r="Q525" s="12"/>
      <c r="R525" s="12">
        <v>0</v>
      </c>
      <c r="S525" s="12"/>
      <c r="T525" s="34">
        <v>0</v>
      </c>
      <c r="U525" s="12"/>
      <c r="V525" s="1" t="str">
        <f t="shared" si="8"/>
        <v>No</v>
      </c>
    </row>
    <row r="526" spans="1:22">
      <c r="A526" s="10" t="s">
        <v>1213</v>
      </c>
      <c r="B526" s="10" t="s">
        <v>486</v>
      </c>
      <c r="C526" s="111" t="s">
        <v>38</v>
      </c>
      <c r="D526" s="168">
        <v>2071</v>
      </c>
      <c r="E526" s="171">
        <v>20071</v>
      </c>
      <c r="F526" s="36" t="s">
        <v>122</v>
      </c>
      <c r="G526" s="36" t="s">
        <v>123</v>
      </c>
      <c r="H526" s="11">
        <v>18351295</v>
      </c>
      <c r="I526" s="11">
        <v>22</v>
      </c>
      <c r="J526" s="10" t="s">
        <v>75</v>
      </c>
      <c r="K526" s="10" t="s">
        <v>9</v>
      </c>
      <c r="L526" s="11">
        <v>8</v>
      </c>
      <c r="M526" s="11"/>
      <c r="N526" s="12">
        <v>0</v>
      </c>
      <c r="O526" s="12"/>
      <c r="P526" s="12">
        <v>0</v>
      </c>
      <c r="Q526" s="12"/>
      <c r="R526" s="12">
        <v>0</v>
      </c>
      <c r="S526" s="12"/>
      <c r="T526" s="34">
        <v>0</v>
      </c>
      <c r="U526" s="12"/>
      <c r="V526" s="1" t="str">
        <f t="shared" si="8"/>
        <v>No</v>
      </c>
    </row>
    <row r="527" spans="1:22">
      <c r="A527" s="10" t="s">
        <v>1214</v>
      </c>
      <c r="B527" s="10" t="s">
        <v>493</v>
      </c>
      <c r="C527" s="111" t="s">
        <v>87</v>
      </c>
      <c r="D527" s="168">
        <v>7018</v>
      </c>
      <c r="E527" s="171">
        <v>70018</v>
      </c>
      <c r="F527" s="36" t="s">
        <v>122</v>
      </c>
      <c r="G527" s="36" t="s">
        <v>123</v>
      </c>
      <c r="H527" s="11">
        <v>106621</v>
      </c>
      <c r="I527" s="11">
        <v>21</v>
      </c>
      <c r="J527" s="10" t="s">
        <v>75</v>
      </c>
      <c r="K527" s="10" t="s">
        <v>9</v>
      </c>
      <c r="L527" s="11">
        <v>21</v>
      </c>
      <c r="M527" s="11"/>
      <c r="N527" s="12">
        <v>0</v>
      </c>
      <c r="O527" s="12"/>
      <c r="P527" s="12">
        <v>0</v>
      </c>
      <c r="Q527" s="12"/>
      <c r="R527" s="12">
        <v>0</v>
      </c>
      <c r="S527" s="12"/>
      <c r="T527" s="34">
        <v>0</v>
      </c>
      <c r="U527" s="12"/>
      <c r="V527" s="1" t="str">
        <f t="shared" si="8"/>
        <v>No</v>
      </c>
    </row>
    <row r="528" spans="1:22">
      <c r="A528" s="10" t="s">
        <v>1215</v>
      </c>
      <c r="B528" s="10" t="s">
        <v>917</v>
      </c>
      <c r="C528" s="111" t="s">
        <v>109</v>
      </c>
      <c r="D528" s="168">
        <v>4208</v>
      </c>
      <c r="E528" s="171">
        <v>40208</v>
      </c>
      <c r="F528" s="36" t="s">
        <v>122</v>
      </c>
      <c r="G528" s="36" t="s">
        <v>123</v>
      </c>
      <c r="H528" s="11">
        <v>400492</v>
      </c>
      <c r="I528" s="11">
        <v>21</v>
      </c>
      <c r="J528" s="10" t="s">
        <v>75</v>
      </c>
      <c r="K528" s="10" t="s">
        <v>9</v>
      </c>
      <c r="L528" s="11">
        <v>21</v>
      </c>
      <c r="M528" s="11"/>
      <c r="N528" s="12">
        <v>0</v>
      </c>
      <c r="O528" s="12"/>
      <c r="P528" s="12">
        <v>0</v>
      </c>
      <c r="Q528" s="12"/>
      <c r="R528" s="12">
        <v>0</v>
      </c>
      <c r="S528" s="12"/>
      <c r="T528" s="34">
        <v>0</v>
      </c>
      <c r="U528" s="12"/>
      <c r="V528" s="1" t="str">
        <f t="shared" si="8"/>
        <v>No</v>
      </c>
    </row>
    <row r="529" spans="1:22">
      <c r="A529" s="10" t="s">
        <v>454</v>
      </c>
      <c r="B529" s="10" t="s">
        <v>455</v>
      </c>
      <c r="C529" s="111" t="s">
        <v>26</v>
      </c>
      <c r="D529" s="168">
        <v>5045</v>
      </c>
      <c r="E529" s="171">
        <v>50045</v>
      </c>
      <c r="F529" s="36" t="s">
        <v>122</v>
      </c>
      <c r="G529" s="36" t="s">
        <v>123</v>
      </c>
      <c r="H529" s="11">
        <v>8608208</v>
      </c>
      <c r="I529" s="11">
        <v>21</v>
      </c>
      <c r="J529" s="10" t="s">
        <v>75</v>
      </c>
      <c r="K529" s="10" t="s">
        <v>9</v>
      </c>
      <c r="L529" s="11">
        <v>17</v>
      </c>
      <c r="M529" s="11"/>
      <c r="N529" s="12">
        <v>0</v>
      </c>
      <c r="O529" s="12"/>
      <c r="P529" s="12">
        <v>0</v>
      </c>
      <c r="Q529" s="12"/>
      <c r="R529" s="12">
        <v>0</v>
      </c>
      <c r="S529" s="12"/>
      <c r="T529" s="34">
        <v>0</v>
      </c>
      <c r="U529" s="12"/>
      <c r="V529" s="1" t="str">
        <f t="shared" si="8"/>
        <v>No</v>
      </c>
    </row>
    <row r="530" spans="1:22">
      <c r="A530" s="10" t="s">
        <v>248</v>
      </c>
      <c r="B530" s="10" t="s">
        <v>249</v>
      </c>
      <c r="C530" s="111" t="s">
        <v>14</v>
      </c>
      <c r="D530" s="168">
        <v>9200</v>
      </c>
      <c r="E530" s="171">
        <v>90200</v>
      </c>
      <c r="F530" s="36" t="s">
        <v>125</v>
      </c>
      <c r="G530" s="36" t="s">
        <v>123</v>
      </c>
      <c r="H530" s="11">
        <v>87941</v>
      </c>
      <c r="I530" s="11">
        <v>21</v>
      </c>
      <c r="J530" s="10" t="s">
        <v>75</v>
      </c>
      <c r="K530" s="10" t="s">
        <v>13</v>
      </c>
      <c r="L530" s="11">
        <v>16</v>
      </c>
      <c r="M530" s="11"/>
      <c r="N530" s="12">
        <v>0</v>
      </c>
      <c r="O530" s="12"/>
      <c r="P530" s="12">
        <v>0</v>
      </c>
      <c r="Q530" s="12"/>
      <c r="R530" s="12">
        <v>0</v>
      </c>
      <c r="S530" s="12"/>
      <c r="T530" s="34">
        <v>0</v>
      </c>
      <c r="U530" s="12"/>
      <c r="V530" s="1" t="str">
        <f t="shared" si="8"/>
        <v>No</v>
      </c>
    </row>
    <row r="531" spans="1:22">
      <c r="A531" s="10" t="s">
        <v>1216</v>
      </c>
      <c r="B531" s="10" t="s">
        <v>392</v>
      </c>
      <c r="C531" s="111" t="s">
        <v>27</v>
      </c>
      <c r="D531" s="168">
        <v>6038</v>
      </c>
      <c r="E531" s="171">
        <v>60038</v>
      </c>
      <c r="F531" s="36" t="s">
        <v>122</v>
      </c>
      <c r="G531" s="36" t="s">
        <v>123</v>
      </c>
      <c r="H531" s="11">
        <v>252720</v>
      </c>
      <c r="I531" s="11">
        <v>21</v>
      </c>
      <c r="J531" s="10" t="s">
        <v>75</v>
      </c>
      <c r="K531" s="10" t="s">
        <v>9</v>
      </c>
      <c r="L531" s="11">
        <v>15</v>
      </c>
      <c r="M531" s="11"/>
      <c r="N531" s="12">
        <v>0</v>
      </c>
      <c r="O531" s="12"/>
      <c r="P531" s="12">
        <v>0</v>
      </c>
      <c r="Q531" s="12"/>
      <c r="R531" s="12">
        <v>0</v>
      </c>
      <c r="S531" s="12"/>
      <c r="T531" s="34">
        <v>0</v>
      </c>
      <c r="U531" s="12"/>
      <c r="V531" s="1" t="str">
        <f t="shared" si="8"/>
        <v>No</v>
      </c>
    </row>
    <row r="532" spans="1:22">
      <c r="A532" s="10" t="s">
        <v>687</v>
      </c>
      <c r="B532" s="10" t="s">
        <v>688</v>
      </c>
      <c r="C532" s="111" t="s">
        <v>94</v>
      </c>
      <c r="D532" s="168">
        <v>8012</v>
      </c>
      <c r="E532" s="171">
        <v>80012</v>
      </c>
      <c r="F532" s="36" t="s">
        <v>125</v>
      </c>
      <c r="G532" s="36" t="s">
        <v>123</v>
      </c>
      <c r="H532" s="11">
        <v>65207</v>
      </c>
      <c r="I532" s="11">
        <v>21</v>
      </c>
      <c r="J532" s="10" t="s">
        <v>75</v>
      </c>
      <c r="K532" s="10" t="s">
        <v>9</v>
      </c>
      <c r="L532" s="11">
        <v>13</v>
      </c>
      <c r="M532" s="11"/>
      <c r="N532" s="12">
        <v>0</v>
      </c>
      <c r="O532" s="12"/>
      <c r="P532" s="12">
        <v>0</v>
      </c>
      <c r="Q532" s="12"/>
      <c r="R532" s="12">
        <v>0</v>
      </c>
      <c r="S532" s="12"/>
      <c r="T532" s="34">
        <v>0</v>
      </c>
      <c r="U532" s="12"/>
      <c r="V532" s="1" t="str">
        <f t="shared" si="8"/>
        <v>No</v>
      </c>
    </row>
    <row r="533" spans="1:22">
      <c r="A533" s="10" t="s">
        <v>1217</v>
      </c>
      <c r="B533" s="10" t="s">
        <v>387</v>
      </c>
      <c r="C533" s="111" t="s">
        <v>31</v>
      </c>
      <c r="D533" s="168">
        <v>5034</v>
      </c>
      <c r="E533" s="171">
        <v>50034</v>
      </c>
      <c r="F533" s="36" t="s">
        <v>125</v>
      </c>
      <c r="G533" s="36" t="s">
        <v>123</v>
      </c>
      <c r="H533" s="11">
        <v>90057</v>
      </c>
      <c r="I533" s="11">
        <v>21</v>
      </c>
      <c r="J533" s="10" t="s">
        <v>75</v>
      </c>
      <c r="K533" s="10" t="s">
        <v>9</v>
      </c>
      <c r="L533" s="11">
        <v>11</v>
      </c>
      <c r="M533" s="11"/>
      <c r="N533" s="12">
        <v>0</v>
      </c>
      <c r="O533" s="12"/>
      <c r="P533" s="12">
        <v>0</v>
      </c>
      <c r="Q533" s="12"/>
      <c r="R533" s="12">
        <v>0</v>
      </c>
      <c r="S533" s="12"/>
      <c r="T533" s="34">
        <v>0</v>
      </c>
      <c r="U533" s="12"/>
      <c r="V533" s="1" t="str">
        <f t="shared" si="8"/>
        <v>No</v>
      </c>
    </row>
    <row r="534" spans="1:22">
      <c r="A534" s="10" t="s">
        <v>459</v>
      </c>
      <c r="B534" s="10" t="s">
        <v>460</v>
      </c>
      <c r="C534" s="111" t="s">
        <v>95</v>
      </c>
      <c r="D534" s="168">
        <v>8008</v>
      </c>
      <c r="E534" s="171">
        <v>80008</v>
      </c>
      <c r="F534" s="36" t="s">
        <v>122</v>
      </c>
      <c r="G534" s="36" t="s">
        <v>123</v>
      </c>
      <c r="H534" s="11">
        <v>61270</v>
      </c>
      <c r="I534" s="11">
        <v>21</v>
      </c>
      <c r="J534" s="10" t="s">
        <v>75</v>
      </c>
      <c r="K534" s="10" t="s">
        <v>9</v>
      </c>
      <c r="L534" s="11">
        <v>10</v>
      </c>
      <c r="M534" s="11"/>
      <c r="N534" s="12">
        <v>0</v>
      </c>
      <c r="O534" s="12"/>
      <c r="P534" s="12">
        <v>0</v>
      </c>
      <c r="Q534" s="12"/>
      <c r="R534" s="12">
        <v>0</v>
      </c>
      <c r="S534" s="12"/>
      <c r="T534" s="34">
        <v>0</v>
      </c>
      <c r="U534" s="12"/>
      <c r="V534" s="1" t="str">
        <f t="shared" si="8"/>
        <v>No</v>
      </c>
    </row>
    <row r="535" spans="1:22">
      <c r="A535" s="10" t="s">
        <v>1002</v>
      </c>
      <c r="B535" s="10" t="s">
        <v>160</v>
      </c>
      <c r="C535" s="111" t="s">
        <v>29</v>
      </c>
      <c r="D535" s="168"/>
      <c r="E535" s="171">
        <v>30201</v>
      </c>
      <c r="F535" s="36" t="s">
        <v>122</v>
      </c>
      <c r="G535" s="36" t="s">
        <v>123</v>
      </c>
      <c r="H535" s="11">
        <v>2203663</v>
      </c>
      <c r="I535" s="11">
        <v>19</v>
      </c>
      <c r="J535" s="10" t="s">
        <v>75</v>
      </c>
      <c r="K535" s="10" t="s">
        <v>13</v>
      </c>
      <c r="L535" s="11">
        <v>16</v>
      </c>
      <c r="M535" s="11"/>
      <c r="N535" s="12">
        <v>1.4</v>
      </c>
      <c r="O535" s="12"/>
      <c r="P535" s="12">
        <v>0</v>
      </c>
      <c r="Q535" s="12"/>
      <c r="R535" s="12">
        <v>0</v>
      </c>
      <c r="S535" s="12"/>
      <c r="T535" s="34">
        <v>1.4</v>
      </c>
      <c r="U535" s="12"/>
      <c r="V535" s="1" t="str">
        <f t="shared" si="8"/>
        <v>No</v>
      </c>
    </row>
    <row r="536" spans="1:22">
      <c r="A536" s="10" t="s">
        <v>303</v>
      </c>
      <c r="B536" s="10" t="s">
        <v>304</v>
      </c>
      <c r="C536" s="111" t="s">
        <v>24</v>
      </c>
      <c r="D536" s="168">
        <v>4023</v>
      </c>
      <c r="E536" s="171">
        <v>40023</v>
      </c>
      <c r="F536" s="36" t="s">
        <v>122</v>
      </c>
      <c r="G536" s="36" t="s">
        <v>123</v>
      </c>
      <c r="H536" s="11">
        <v>386787</v>
      </c>
      <c r="I536" s="11">
        <v>19</v>
      </c>
      <c r="J536" s="10" t="s">
        <v>75</v>
      </c>
      <c r="K536" s="10" t="s">
        <v>13</v>
      </c>
      <c r="L536" s="11">
        <v>12</v>
      </c>
      <c r="M536" s="11"/>
      <c r="N536" s="12">
        <v>0</v>
      </c>
      <c r="O536" s="12"/>
      <c r="P536" s="12">
        <v>0</v>
      </c>
      <c r="Q536" s="12"/>
      <c r="R536" s="12">
        <v>0</v>
      </c>
      <c r="S536" s="12"/>
      <c r="T536" s="34">
        <v>0</v>
      </c>
      <c r="U536" s="12"/>
      <c r="V536" s="1" t="str">
        <f t="shared" si="8"/>
        <v>No</v>
      </c>
    </row>
    <row r="537" spans="1:22">
      <c r="A537" s="10" t="s">
        <v>915</v>
      </c>
      <c r="B537" s="10" t="s">
        <v>916</v>
      </c>
      <c r="C537" s="111" t="s">
        <v>28</v>
      </c>
      <c r="D537" s="168">
        <v>1053</v>
      </c>
      <c r="E537" s="171">
        <v>10053</v>
      </c>
      <c r="F537" s="36" t="s">
        <v>125</v>
      </c>
      <c r="G537" s="36" t="s">
        <v>123</v>
      </c>
      <c r="H537" s="11">
        <v>4181019</v>
      </c>
      <c r="I537" s="11">
        <v>19</v>
      </c>
      <c r="J537" s="10" t="s">
        <v>75</v>
      </c>
      <c r="K537" s="10" t="s">
        <v>13</v>
      </c>
      <c r="L537" s="11">
        <v>11</v>
      </c>
      <c r="M537" s="11"/>
      <c r="N537" s="12">
        <v>0</v>
      </c>
      <c r="O537" s="12"/>
      <c r="P537" s="12">
        <v>0</v>
      </c>
      <c r="Q537" s="12"/>
      <c r="R537" s="12">
        <v>0</v>
      </c>
      <c r="S537" s="12"/>
      <c r="T537" s="34">
        <v>0</v>
      </c>
      <c r="U537" s="12"/>
      <c r="V537" s="1" t="str">
        <f t="shared" si="8"/>
        <v>No</v>
      </c>
    </row>
    <row r="538" spans="1:22">
      <c r="A538" s="10" t="s">
        <v>911</v>
      </c>
      <c r="B538" s="10" t="s">
        <v>385</v>
      </c>
      <c r="C538" s="111" t="s">
        <v>11</v>
      </c>
      <c r="D538" s="168">
        <v>9034</v>
      </c>
      <c r="E538" s="171">
        <v>90034</v>
      </c>
      <c r="F538" s="36" t="s">
        <v>122</v>
      </c>
      <c r="G538" s="36" t="s">
        <v>123</v>
      </c>
      <c r="H538" s="11">
        <v>3629114</v>
      </c>
      <c r="I538" s="11">
        <v>19</v>
      </c>
      <c r="J538" s="10" t="s">
        <v>75</v>
      </c>
      <c r="K538" s="10" t="s">
        <v>9</v>
      </c>
      <c r="L538" s="11">
        <v>4</v>
      </c>
      <c r="M538" s="11"/>
      <c r="N538" s="12">
        <v>0</v>
      </c>
      <c r="O538" s="12"/>
      <c r="P538" s="12">
        <v>0</v>
      </c>
      <c r="Q538" s="12"/>
      <c r="R538" s="12">
        <v>0</v>
      </c>
      <c r="S538" s="12"/>
      <c r="T538" s="34">
        <v>0</v>
      </c>
      <c r="U538" s="12"/>
      <c r="V538" s="1" t="str">
        <f t="shared" si="8"/>
        <v>No</v>
      </c>
    </row>
    <row r="539" spans="1:22">
      <c r="A539" s="10" t="s">
        <v>1218</v>
      </c>
      <c r="B539" s="10" t="s">
        <v>950</v>
      </c>
      <c r="C539" s="111" t="s">
        <v>40</v>
      </c>
      <c r="D539" s="168">
        <v>46</v>
      </c>
      <c r="E539" s="171">
        <v>46</v>
      </c>
      <c r="F539" s="36" t="s">
        <v>122</v>
      </c>
      <c r="G539" s="36" t="s">
        <v>123</v>
      </c>
      <c r="H539" s="11">
        <v>1849898</v>
      </c>
      <c r="I539" s="11">
        <v>18</v>
      </c>
      <c r="J539" s="10" t="s">
        <v>75</v>
      </c>
      <c r="K539" s="10" t="s">
        <v>9</v>
      </c>
      <c r="L539" s="11">
        <v>12</v>
      </c>
      <c r="M539" s="11"/>
      <c r="N539" s="12">
        <v>0</v>
      </c>
      <c r="O539" s="12"/>
      <c r="P539" s="12">
        <v>0</v>
      </c>
      <c r="Q539" s="12"/>
      <c r="R539" s="12">
        <v>0</v>
      </c>
      <c r="S539" s="12"/>
      <c r="T539" s="34">
        <v>0</v>
      </c>
      <c r="U539" s="12"/>
      <c r="V539" s="1" t="str">
        <f t="shared" si="8"/>
        <v>No</v>
      </c>
    </row>
    <row r="540" spans="1:22">
      <c r="A540" s="10" t="s">
        <v>1219</v>
      </c>
      <c r="B540" s="10" t="s">
        <v>307</v>
      </c>
      <c r="C540" s="111" t="s">
        <v>45</v>
      </c>
      <c r="D540" s="168">
        <v>6016</v>
      </c>
      <c r="E540" s="171">
        <v>60016</v>
      </c>
      <c r="F540" s="36" t="s">
        <v>122</v>
      </c>
      <c r="G540" s="36" t="s">
        <v>123</v>
      </c>
      <c r="H540" s="11">
        <v>147922</v>
      </c>
      <c r="I540" s="11">
        <v>18</v>
      </c>
      <c r="J540" s="10" t="s">
        <v>75</v>
      </c>
      <c r="K540" s="10" t="s">
        <v>13</v>
      </c>
      <c r="L540" s="11">
        <v>12</v>
      </c>
      <c r="M540" s="11"/>
      <c r="N540" s="12">
        <v>0</v>
      </c>
      <c r="O540" s="12"/>
      <c r="P540" s="12">
        <v>0</v>
      </c>
      <c r="Q540" s="12"/>
      <c r="R540" s="12">
        <v>0</v>
      </c>
      <c r="S540" s="12"/>
      <c r="T540" s="34">
        <v>0</v>
      </c>
      <c r="U540" s="12"/>
      <c r="V540" s="1" t="str">
        <f t="shared" si="8"/>
        <v>No</v>
      </c>
    </row>
    <row r="541" spans="1:22">
      <c r="A541" s="10" t="s">
        <v>1220</v>
      </c>
      <c r="B541" s="10" t="s">
        <v>584</v>
      </c>
      <c r="C541" s="111" t="s">
        <v>38</v>
      </c>
      <c r="D541" s="168">
        <v>2096</v>
      </c>
      <c r="E541" s="171">
        <v>20096</v>
      </c>
      <c r="F541" s="36" t="s">
        <v>122</v>
      </c>
      <c r="G541" s="36" t="s">
        <v>123</v>
      </c>
      <c r="H541" s="11">
        <v>18351295</v>
      </c>
      <c r="I541" s="11">
        <v>18</v>
      </c>
      <c r="J541" s="10" t="s">
        <v>75</v>
      </c>
      <c r="K541" s="10" t="s">
        <v>13</v>
      </c>
      <c r="L541" s="11">
        <v>10</v>
      </c>
      <c r="M541" s="11"/>
      <c r="N541" s="12">
        <v>0</v>
      </c>
      <c r="O541" s="12"/>
      <c r="P541" s="12">
        <v>0</v>
      </c>
      <c r="Q541" s="12"/>
      <c r="R541" s="12">
        <v>0</v>
      </c>
      <c r="S541" s="12"/>
      <c r="T541" s="34">
        <v>0</v>
      </c>
      <c r="U541" s="12"/>
      <c r="V541" s="1" t="str">
        <f t="shared" si="8"/>
        <v>No</v>
      </c>
    </row>
    <row r="542" spans="1:22">
      <c r="A542" s="10" t="s">
        <v>480</v>
      </c>
      <c r="B542" s="10" t="s">
        <v>481</v>
      </c>
      <c r="C542" s="111" t="s">
        <v>26</v>
      </c>
      <c r="D542" s="168">
        <v>5149</v>
      </c>
      <c r="E542" s="171">
        <v>50149</v>
      </c>
      <c r="F542" s="36" t="s">
        <v>245</v>
      </c>
      <c r="G542" s="36" t="s">
        <v>123</v>
      </c>
      <c r="H542" s="11">
        <v>143592</v>
      </c>
      <c r="I542" s="11">
        <v>18</v>
      </c>
      <c r="J542" s="10" t="s">
        <v>75</v>
      </c>
      <c r="K542" s="10" t="s">
        <v>13</v>
      </c>
      <c r="L542" s="11">
        <v>9</v>
      </c>
      <c r="M542" s="11"/>
      <c r="N542" s="12">
        <v>0</v>
      </c>
      <c r="O542" s="12"/>
      <c r="P542" s="12">
        <v>0</v>
      </c>
      <c r="Q542" s="12"/>
      <c r="R542" s="12">
        <v>0</v>
      </c>
      <c r="S542" s="12"/>
      <c r="T542" s="34">
        <v>0</v>
      </c>
      <c r="U542" s="12"/>
      <c r="V542" s="1" t="str">
        <f t="shared" si="8"/>
        <v>No</v>
      </c>
    </row>
    <row r="543" spans="1:22">
      <c r="A543" s="10" t="s">
        <v>368</v>
      </c>
      <c r="B543" s="10" t="s">
        <v>369</v>
      </c>
      <c r="C543" s="111" t="s">
        <v>39</v>
      </c>
      <c r="D543" s="168">
        <v>5198</v>
      </c>
      <c r="E543" s="171">
        <v>50198</v>
      </c>
      <c r="F543" s="36" t="s">
        <v>122</v>
      </c>
      <c r="G543" s="36" t="s">
        <v>123</v>
      </c>
      <c r="H543" s="11">
        <v>1780673</v>
      </c>
      <c r="I543" s="11">
        <v>18</v>
      </c>
      <c r="J543" s="10" t="s">
        <v>75</v>
      </c>
      <c r="K543" s="10" t="s">
        <v>9</v>
      </c>
      <c r="L543" s="11">
        <v>5</v>
      </c>
      <c r="M543" s="11"/>
      <c r="N543" s="12">
        <v>0</v>
      </c>
      <c r="O543" s="12"/>
      <c r="P543" s="12">
        <v>0</v>
      </c>
      <c r="Q543" s="12"/>
      <c r="R543" s="12">
        <v>0</v>
      </c>
      <c r="S543" s="12"/>
      <c r="T543" s="34">
        <v>0</v>
      </c>
      <c r="U543" s="12"/>
      <c r="V543" s="1" t="str">
        <f t="shared" si="8"/>
        <v>No</v>
      </c>
    </row>
    <row r="544" spans="1:22">
      <c r="A544" s="10" t="s">
        <v>1221</v>
      </c>
      <c r="B544" s="10" t="s">
        <v>302</v>
      </c>
      <c r="C544" s="111" t="s">
        <v>34</v>
      </c>
      <c r="D544" s="168">
        <v>4005</v>
      </c>
      <c r="E544" s="171">
        <v>40005</v>
      </c>
      <c r="F544" s="36" t="s">
        <v>122</v>
      </c>
      <c r="G544" s="36" t="s">
        <v>123</v>
      </c>
      <c r="H544" s="11">
        <v>280648</v>
      </c>
      <c r="I544" s="11">
        <v>17</v>
      </c>
      <c r="J544" s="10" t="s">
        <v>75</v>
      </c>
      <c r="K544" s="10" t="s">
        <v>9</v>
      </c>
      <c r="L544" s="11">
        <v>17</v>
      </c>
      <c r="M544" s="11"/>
      <c r="N544" s="12">
        <v>0</v>
      </c>
      <c r="O544" s="12"/>
      <c r="P544" s="12">
        <v>0</v>
      </c>
      <c r="Q544" s="12"/>
      <c r="R544" s="12">
        <v>0</v>
      </c>
      <c r="S544" s="12"/>
      <c r="T544" s="34">
        <v>0</v>
      </c>
      <c r="U544" s="12"/>
      <c r="V544" s="1" t="str">
        <f t="shared" si="8"/>
        <v>No</v>
      </c>
    </row>
    <row r="545" spans="1:22">
      <c r="A545" s="10" t="s">
        <v>692</v>
      </c>
      <c r="B545" s="10" t="s">
        <v>693</v>
      </c>
      <c r="C545" s="111" t="s">
        <v>25</v>
      </c>
      <c r="D545" s="168">
        <v>5159</v>
      </c>
      <c r="E545" s="171">
        <v>50159</v>
      </c>
      <c r="F545" s="36" t="s">
        <v>122</v>
      </c>
      <c r="G545" s="36" t="s">
        <v>123</v>
      </c>
      <c r="H545" s="11">
        <v>81926</v>
      </c>
      <c r="I545" s="11">
        <v>17</v>
      </c>
      <c r="J545" s="10" t="s">
        <v>75</v>
      </c>
      <c r="K545" s="10" t="s">
        <v>13</v>
      </c>
      <c r="L545" s="11">
        <v>13</v>
      </c>
      <c r="M545" s="11"/>
      <c r="N545" s="12">
        <v>0</v>
      </c>
      <c r="O545" s="12"/>
      <c r="P545" s="12">
        <v>0</v>
      </c>
      <c r="Q545" s="12"/>
      <c r="R545" s="12">
        <v>0</v>
      </c>
      <c r="S545" s="12"/>
      <c r="T545" s="34">
        <v>0</v>
      </c>
      <c r="U545" s="12"/>
      <c r="V545" s="1" t="str">
        <f t="shared" si="8"/>
        <v>No</v>
      </c>
    </row>
    <row r="546" spans="1:22">
      <c r="A546" s="10" t="s">
        <v>1222</v>
      </c>
      <c r="B546" s="10" t="s">
        <v>291</v>
      </c>
      <c r="C546" s="111" t="s">
        <v>24</v>
      </c>
      <c r="D546" s="168">
        <v>4021</v>
      </c>
      <c r="E546" s="171">
        <v>40021</v>
      </c>
      <c r="F546" s="36" t="s">
        <v>122</v>
      </c>
      <c r="G546" s="36" t="s">
        <v>123</v>
      </c>
      <c r="H546" s="11">
        <v>95779</v>
      </c>
      <c r="I546" s="11">
        <v>17</v>
      </c>
      <c r="J546" s="10" t="s">
        <v>75</v>
      </c>
      <c r="K546" s="10" t="s">
        <v>9</v>
      </c>
      <c r="L546" s="11">
        <v>12</v>
      </c>
      <c r="M546" s="11"/>
      <c r="N546" s="12">
        <v>0</v>
      </c>
      <c r="O546" s="12"/>
      <c r="P546" s="12">
        <v>0</v>
      </c>
      <c r="Q546" s="12"/>
      <c r="R546" s="12">
        <v>0</v>
      </c>
      <c r="S546" s="12"/>
      <c r="T546" s="34">
        <v>0</v>
      </c>
      <c r="U546" s="12"/>
      <c r="V546" s="1" t="str">
        <f t="shared" si="8"/>
        <v>No</v>
      </c>
    </row>
    <row r="547" spans="1:22">
      <c r="A547" s="10" t="s">
        <v>692</v>
      </c>
      <c r="B547" s="10" t="s">
        <v>693</v>
      </c>
      <c r="C547" s="111" t="s">
        <v>25</v>
      </c>
      <c r="D547" s="168">
        <v>5159</v>
      </c>
      <c r="E547" s="171">
        <v>50159</v>
      </c>
      <c r="F547" s="36" t="s">
        <v>122</v>
      </c>
      <c r="G547" s="36" t="s">
        <v>123</v>
      </c>
      <c r="H547" s="11">
        <v>81926</v>
      </c>
      <c r="I547" s="11">
        <v>17</v>
      </c>
      <c r="J547" s="10" t="s">
        <v>77</v>
      </c>
      <c r="K547" s="10" t="s">
        <v>13</v>
      </c>
      <c r="L547" s="11">
        <v>2</v>
      </c>
      <c r="M547" s="11"/>
      <c r="N547" s="12">
        <v>0</v>
      </c>
      <c r="O547" s="12"/>
      <c r="P547" s="12">
        <v>0</v>
      </c>
      <c r="Q547" s="12"/>
      <c r="R547" s="12">
        <v>0</v>
      </c>
      <c r="S547" s="12"/>
      <c r="T547" s="34">
        <v>0</v>
      </c>
      <c r="U547" s="12"/>
      <c r="V547" s="1" t="str">
        <f t="shared" si="8"/>
        <v>No</v>
      </c>
    </row>
    <row r="548" spans="1:22">
      <c r="A548" s="10" t="s">
        <v>563</v>
      </c>
      <c r="B548" s="10" t="s">
        <v>564</v>
      </c>
      <c r="C548" s="111" t="s">
        <v>50</v>
      </c>
      <c r="D548" s="168">
        <v>3035</v>
      </c>
      <c r="E548" s="171">
        <v>30035</v>
      </c>
      <c r="F548" s="36" t="s">
        <v>125</v>
      </c>
      <c r="G548" s="36" t="s">
        <v>123</v>
      </c>
      <c r="H548" s="11">
        <v>81249</v>
      </c>
      <c r="I548" s="11">
        <v>16</v>
      </c>
      <c r="J548" s="10" t="s">
        <v>75</v>
      </c>
      <c r="K548" s="10" t="s">
        <v>9</v>
      </c>
      <c r="L548" s="11">
        <v>14</v>
      </c>
      <c r="M548" s="11"/>
      <c r="N548" s="12">
        <v>0</v>
      </c>
      <c r="O548" s="12"/>
      <c r="P548" s="12">
        <v>0</v>
      </c>
      <c r="Q548" s="12"/>
      <c r="R548" s="12">
        <v>0</v>
      </c>
      <c r="S548" s="12"/>
      <c r="T548" s="34">
        <v>0</v>
      </c>
      <c r="U548" s="12"/>
      <c r="V548" s="1" t="str">
        <f t="shared" si="8"/>
        <v>No</v>
      </c>
    </row>
    <row r="549" spans="1:22">
      <c r="A549" s="10" t="s">
        <v>267</v>
      </c>
      <c r="B549" s="10" t="s">
        <v>268</v>
      </c>
      <c r="C549" s="111" t="s">
        <v>14</v>
      </c>
      <c r="D549" s="168">
        <v>9213</v>
      </c>
      <c r="E549" s="171">
        <v>90213</v>
      </c>
      <c r="F549" s="36" t="s">
        <v>122</v>
      </c>
      <c r="G549" s="36" t="s">
        <v>123</v>
      </c>
      <c r="H549" s="11">
        <v>64078</v>
      </c>
      <c r="I549" s="11">
        <v>16</v>
      </c>
      <c r="J549" s="10" t="s">
        <v>75</v>
      </c>
      <c r="K549" s="10" t="s">
        <v>13</v>
      </c>
      <c r="L549" s="11">
        <v>9</v>
      </c>
      <c r="M549" s="11"/>
      <c r="N549" s="12">
        <v>0</v>
      </c>
      <c r="O549" s="12"/>
      <c r="P549" s="12">
        <v>0</v>
      </c>
      <c r="Q549" s="12"/>
      <c r="R549" s="12">
        <v>0</v>
      </c>
      <c r="S549" s="12"/>
      <c r="T549" s="34">
        <v>0</v>
      </c>
      <c r="U549" s="12"/>
      <c r="V549" s="1" t="str">
        <f t="shared" si="8"/>
        <v>No</v>
      </c>
    </row>
    <row r="550" spans="1:22">
      <c r="A550" s="10" t="s">
        <v>951</v>
      </c>
      <c r="B550" s="10" t="s">
        <v>952</v>
      </c>
      <c r="C550" s="111" t="s">
        <v>25</v>
      </c>
      <c r="D550" s="168">
        <v>5204</v>
      </c>
      <c r="E550" s="171">
        <v>50204</v>
      </c>
      <c r="F550" s="36" t="s">
        <v>125</v>
      </c>
      <c r="G550" s="36" t="s">
        <v>123</v>
      </c>
      <c r="H550" s="11">
        <v>67821</v>
      </c>
      <c r="I550" s="11">
        <v>15</v>
      </c>
      <c r="J550" s="10" t="s">
        <v>75</v>
      </c>
      <c r="K550" s="10" t="s">
        <v>9</v>
      </c>
      <c r="L550" s="11">
        <v>15</v>
      </c>
      <c r="M550" s="11"/>
      <c r="N550" s="12">
        <v>0</v>
      </c>
      <c r="O550" s="12"/>
      <c r="P550" s="12">
        <v>0</v>
      </c>
      <c r="Q550" s="12"/>
      <c r="R550" s="12">
        <v>0</v>
      </c>
      <c r="S550" s="12"/>
      <c r="T550" s="34">
        <v>0</v>
      </c>
      <c r="U550" s="12"/>
      <c r="V550" s="1" t="str">
        <f t="shared" si="8"/>
        <v>No</v>
      </c>
    </row>
    <row r="551" spans="1:22">
      <c r="A551" s="10" t="s">
        <v>494</v>
      </c>
      <c r="B551" s="10" t="s">
        <v>387</v>
      </c>
      <c r="C551" s="111" t="s">
        <v>44</v>
      </c>
      <c r="D551" s="168">
        <v>4057</v>
      </c>
      <c r="E551" s="171">
        <v>40057</v>
      </c>
      <c r="F551" s="36" t="s">
        <v>125</v>
      </c>
      <c r="G551" s="36" t="s">
        <v>123</v>
      </c>
      <c r="H551" s="11">
        <v>71880</v>
      </c>
      <c r="I551" s="11">
        <v>15</v>
      </c>
      <c r="J551" s="10" t="s">
        <v>75</v>
      </c>
      <c r="K551" s="10" t="s">
        <v>9</v>
      </c>
      <c r="L551" s="11">
        <v>9</v>
      </c>
      <c r="M551" s="11"/>
      <c r="N551" s="12">
        <v>0</v>
      </c>
      <c r="O551" s="12"/>
      <c r="P551" s="12">
        <v>0</v>
      </c>
      <c r="Q551" s="12"/>
      <c r="R551" s="12">
        <v>0</v>
      </c>
      <c r="S551" s="12"/>
      <c r="T551" s="34">
        <v>0</v>
      </c>
      <c r="U551" s="12"/>
      <c r="V551" s="1" t="str">
        <f t="shared" si="8"/>
        <v>No</v>
      </c>
    </row>
    <row r="552" spans="1:22">
      <c r="A552" s="10" t="s">
        <v>1223</v>
      </c>
      <c r="B552" s="10" t="s">
        <v>558</v>
      </c>
      <c r="C552" s="111" t="s">
        <v>97</v>
      </c>
      <c r="D552" s="168">
        <v>1087</v>
      </c>
      <c r="E552" s="171">
        <v>10087</v>
      </c>
      <c r="F552" s="36" t="s">
        <v>122</v>
      </c>
      <c r="G552" s="36" t="s">
        <v>123</v>
      </c>
      <c r="H552" s="11">
        <v>226400</v>
      </c>
      <c r="I552" s="11">
        <v>15</v>
      </c>
      <c r="J552" s="10" t="s">
        <v>75</v>
      </c>
      <c r="K552" s="10" t="s">
        <v>13</v>
      </c>
      <c r="L552" s="11">
        <v>9</v>
      </c>
      <c r="M552" s="11"/>
      <c r="N552" s="12">
        <v>0</v>
      </c>
      <c r="O552" s="12"/>
      <c r="P552" s="12">
        <v>0</v>
      </c>
      <c r="Q552" s="12"/>
      <c r="R552" s="12">
        <v>0</v>
      </c>
      <c r="S552" s="12"/>
      <c r="T552" s="34">
        <v>0</v>
      </c>
      <c r="U552" s="12"/>
      <c r="V552" s="1" t="str">
        <f t="shared" si="8"/>
        <v>No</v>
      </c>
    </row>
    <row r="553" spans="1:22">
      <c r="A553" s="10" t="s">
        <v>1224</v>
      </c>
      <c r="B553" s="10" t="s">
        <v>401</v>
      </c>
      <c r="C553" s="111" t="s">
        <v>11</v>
      </c>
      <c r="D553" s="168">
        <v>9131</v>
      </c>
      <c r="E553" s="171">
        <v>90131</v>
      </c>
      <c r="F553" s="36" t="s">
        <v>122</v>
      </c>
      <c r="G553" s="36" t="s">
        <v>123</v>
      </c>
      <c r="H553" s="11">
        <v>3629114</v>
      </c>
      <c r="I553" s="11">
        <v>14</v>
      </c>
      <c r="J553" s="10" t="s">
        <v>75</v>
      </c>
      <c r="K553" s="10" t="s">
        <v>13</v>
      </c>
      <c r="L553" s="11">
        <v>14</v>
      </c>
      <c r="M553" s="11"/>
      <c r="N553" s="12">
        <v>0</v>
      </c>
      <c r="O553" s="12"/>
      <c r="P553" s="12">
        <v>0</v>
      </c>
      <c r="Q553" s="12"/>
      <c r="R553" s="12">
        <v>0</v>
      </c>
      <c r="S553" s="12"/>
      <c r="T553" s="34">
        <v>0</v>
      </c>
      <c r="U553" s="12"/>
      <c r="V553" s="1" t="str">
        <f t="shared" si="8"/>
        <v>No</v>
      </c>
    </row>
    <row r="554" spans="1:22">
      <c r="A554" s="10" t="s">
        <v>893</v>
      </c>
      <c r="B554" s="10" t="s">
        <v>894</v>
      </c>
      <c r="C554" s="111" t="s">
        <v>22</v>
      </c>
      <c r="D554" s="168"/>
      <c r="E554" s="171">
        <v>44929</v>
      </c>
      <c r="F554" s="36" t="s">
        <v>122</v>
      </c>
      <c r="G554" s="36" t="s">
        <v>123</v>
      </c>
      <c r="H554" s="11">
        <v>5502379</v>
      </c>
      <c r="I554" s="11">
        <v>14</v>
      </c>
      <c r="J554" s="10" t="s">
        <v>75</v>
      </c>
      <c r="K554" s="10" t="s">
        <v>13</v>
      </c>
      <c r="L554" s="11">
        <v>13</v>
      </c>
      <c r="M554" s="11"/>
      <c r="N554" s="12">
        <v>0</v>
      </c>
      <c r="O554" s="12"/>
      <c r="P554" s="12">
        <v>0</v>
      </c>
      <c r="Q554" s="12"/>
      <c r="R554" s="12">
        <v>0</v>
      </c>
      <c r="S554" s="12"/>
      <c r="T554" s="34">
        <v>0</v>
      </c>
      <c r="U554" s="12"/>
      <c r="V554" s="1" t="str">
        <f t="shared" si="8"/>
        <v>No</v>
      </c>
    </row>
    <row r="555" spans="1:22">
      <c r="A555" s="10" t="s">
        <v>1225</v>
      </c>
      <c r="B555" s="10" t="s">
        <v>269</v>
      </c>
      <c r="C555" s="111" t="s">
        <v>14</v>
      </c>
      <c r="D555" s="168">
        <v>9214</v>
      </c>
      <c r="E555" s="171">
        <v>90214</v>
      </c>
      <c r="F555" s="36" t="s">
        <v>122</v>
      </c>
      <c r="G555" s="36" t="s">
        <v>123</v>
      </c>
      <c r="H555" s="11">
        <v>12150996</v>
      </c>
      <c r="I555" s="11">
        <v>14</v>
      </c>
      <c r="J555" s="10" t="s">
        <v>75</v>
      </c>
      <c r="K555" s="10" t="s">
        <v>13</v>
      </c>
      <c r="L555" s="11">
        <v>10</v>
      </c>
      <c r="M555" s="11"/>
      <c r="N555" s="12">
        <v>0</v>
      </c>
      <c r="O555" s="12"/>
      <c r="P555" s="12">
        <v>0</v>
      </c>
      <c r="Q555" s="12"/>
      <c r="R555" s="12">
        <v>0</v>
      </c>
      <c r="S555" s="12"/>
      <c r="T555" s="34">
        <v>0</v>
      </c>
      <c r="U555" s="12"/>
      <c r="V555" s="1" t="str">
        <f t="shared" si="8"/>
        <v>No</v>
      </c>
    </row>
    <row r="556" spans="1:22">
      <c r="A556" s="10" t="s">
        <v>1226</v>
      </c>
      <c r="B556" s="10" t="s">
        <v>380</v>
      </c>
      <c r="C556" s="111" t="s">
        <v>14</v>
      </c>
      <c r="D556" s="168">
        <v>9043</v>
      </c>
      <c r="E556" s="171">
        <v>90043</v>
      </c>
      <c r="F556" s="36" t="s">
        <v>122</v>
      </c>
      <c r="G556" s="36" t="s">
        <v>123</v>
      </c>
      <c r="H556" s="11">
        <v>12150996</v>
      </c>
      <c r="I556" s="11">
        <v>14</v>
      </c>
      <c r="J556" s="10" t="s">
        <v>75</v>
      </c>
      <c r="K556" s="10" t="s">
        <v>9</v>
      </c>
      <c r="L556" s="11">
        <v>10</v>
      </c>
      <c r="M556" s="11"/>
      <c r="N556" s="12">
        <v>0</v>
      </c>
      <c r="O556" s="12"/>
      <c r="P556" s="12">
        <v>0</v>
      </c>
      <c r="Q556" s="12"/>
      <c r="R556" s="12">
        <v>0</v>
      </c>
      <c r="S556" s="12"/>
      <c r="T556" s="34">
        <v>0</v>
      </c>
      <c r="U556" s="12"/>
      <c r="V556" s="1" t="str">
        <f t="shared" si="8"/>
        <v>No</v>
      </c>
    </row>
    <row r="557" spans="1:22">
      <c r="A557" s="10" t="s">
        <v>1227</v>
      </c>
      <c r="B557" s="10" t="s">
        <v>339</v>
      </c>
      <c r="C557" s="111" t="s">
        <v>20</v>
      </c>
      <c r="D557" s="168">
        <v>1130</v>
      </c>
      <c r="E557" s="171">
        <v>10130</v>
      </c>
      <c r="F557" s="36" t="s">
        <v>341</v>
      </c>
      <c r="G557" s="36" t="s">
        <v>123</v>
      </c>
      <c r="H557" s="11">
        <v>924859</v>
      </c>
      <c r="I557" s="11">
        <v>13</v>
      </c>
      <c r="J557" s="10" t="s">
        <v>75</v>
      </c>
      <c r="K557" s="10" t="s">
        <v>13</v>
      </c>
      <c r="L557" s="11">
        <v>13</v>
      </c>
      <c r="M557" s="11"/>
      <c r="N557" s="12">
        <v>0</v>
      </c>
      <c r="O557" s="12"/>
      <c r="P557" s="12">
        <v>0</v>
      </c>
      <c r="Q557" s="12"/>
      <c r="R557" s="12">
        <v>0</v>
      </c>
      <c r="S557" s="12"/>
      <c r="T557" s="34">
        <v>0</v>
      </c>
      <c r="U557" s="12"/>
      <c r="V557" s="1" t="str">
        <f t="shared" si="8"/>
        <v>No</v>
      </c>
    </row>
    <row r="558" spans="1:22">
      <c r="A558" s="10" t="s">
        <v>542</v>
      </c>
      <c r="B558" s="10" t="s">
        <v>543</v>
      </c>
      <c r="C558" s="111" t="s">
        <v>20</v>
      </c>
      <c r="D558" s="168">
        <v>1107</v>
      </c>
      <c r="E558" s="171">
        <v>10107</v>
      </c>
      <c r="F558" s="36" t="s">
        <v>125</v>
      </c>
      <c r="G558" s="36" t="s">
        <v>123</v>
      </c>
      <c r="H558" s="11">
        <v>923311</v>
      </c>
      <c r="I558" s="11">
        <v>13</v>
      </c>
      <c r="J558" s="10" t="s">
        <v>75</v>
      </c>
      <c r="K558" s="10" t="s">
        <v>9</v>
      </c>
      <c r="L558" s="11">
        <v>6</v>
      </c>
      <c r="M558" s="11"/>
      <c r="N558" s="12">
        <v>0</v>
      </c>
      <c r="O558" s="12"/>
      <c r="P558" s="12">
        <v>0</v>
      </c>
      <c r="Q558" s="12"/>
      <c r="R558" s="12">
        <v>0</v>
      </c>
      <c r="S558" s="12"/>
      <c r="T558" s="34">
        <v>0</v>
      </c>
      <c r="U558" s="12"/>
      <c r="V558" s="1" t="str">
        <f t="shared" si="8"/>
        <v>No</v>
      </c>
    </row>
    <row r="559" spans="1:22">
      <c r="A559" s="10" t="s">
        <v>103</v>
      </c>
      <c r="B559" s="10" t="s">
        <v>233</v>
      </c>
      <c r="C559" s="111" t="s">
        <v>38</v>
      </c>
      <c r="D559" s="168">
        <v>2137</v>
      </c>
      <c r="E559" s="171">
        <v>20137</v>
      </c>
      <c r="F559" s="36" t="s">
        <v>234</v>
      </c>
      <c r="G559" s="36" t="s">
        <v>123</v>
      </c>
      <c r="H559" s="11">
        <v>423566</v>
      </c>
      <c r="I559" s="11">
        <v>12</v>
      </c>
      <c r="J559" s="10" t="s">
        <v>77</v>
      </c>
      <c r="K559" s="10" t="s">
        <v>9</v>
      </c>
      <c r="L559" s="11">
        <v>12</v>
      </c>
      <c r="M559" s="11"/>
      <c r="N559" s="12">
        <v>0</v>
      </c>
      <c r="O559" s="12"/>
      <c r="P559" s="12">
        <v>0</v>
      </c>
      <c r="Q559" s="12"/>
      <c r="R559" s="12">
        <v>0</v>
      </c>
      <c r="S559" s="12"/>
      <c r="T559" s="34">
        <v>0</v>
      </c>
      <c r="U559" s="12"/>
      <c r="V559" s="1" t="str">
        <f t="shared" si="8"/>
        <v>No</v>
      </c>
    </row>
    <row r="560" spans="1:22">
      <c r="A560" s="10" t="s">
        <v>398</v>
      </c>
      <c r="B560" s="10" t="s">
        <v>257</v>
      </c>
      <c r="C560" s="111" t="s">
        <v>14</v>
      </c>
      <c r="D560" s="168">
        <v>9156</v>
      </c>
      <c r="E560" s="171">
        <v>90156</v>
      </c>
      <c r="F560" s="36" t="s">
        <v>122</v>
      </c>
      <c r="G560" s="36" t="s">
        <v>123</v>
      </c>
      <c r="H560" s="11">
        <v>59219</v>
      </c>
      <c r="I560" s="11">
        <v>12</v>
      </c>
      <c r="J560" s="10" t="s">
        <v>75</v>
      </c>
      <c r="K560" s="10" t="s">
        <v>13</v>
      </c>
      <c r="L560" s="11">
        <v>12</v>
      </c>
      <c r="M560" s="11"/>
      <c r="N560" s="12">
        <v>0</v>
      </c>
      <c r="O560" s="12"/>
      <c r="P560" s="12">
        <v>0</v>
      </c>
      <c r="Q560" s="12"/>
      <c r="R560" s="12">
        <v>0</v>
      </c>
      <c r="S560" s="12"/>
      <c r="T560" s="34">
        <v>0</v>
      </c>
      <c r="U560" s="12"/>
      <c r="V560" s="1" t="str">
        <f t="shared" si="8"/>
        <v>No</v>
      </c>
    </row>
    <row r="561" spans="1:22">
      <c r="A561" s="10" t="s">
        <v>376</v>
      </c>
      <c r="B561" s="10" t="s">
        <v>377</v>
      </c>
      <c r="C561" s="111" t="s">
        <v>39</v>
      </c>
      <c r="D561" s="168">
        <v>5199</v>
      </c>
      <c r="E561" s="171">
        <v>50199</v>
      </c>
      <c r="F561" s="36" t="s">
        <v>125</v>
      </c>
      <c r="G561" s="36" t="s">
        <v>123</v>
      </c>
      <c r="H561" s="11">
        <v>1368035</v>
      </c>
      <c r="I561" s="11">
        <v>12</v>
      </c>
      <c r="J561" s="10" t="s">
        <v>75</v>
      </c>
      <c r="K561" s="10" t="s">
        <v>9</v>
      </c>
      <c r="L561" s="11">
        <v>7</v>
      </c>
      <c r="M561" s="11"/>
      <c r="N561" s="12">
        <v>0</v>
      </c>
      <c r="O561" s="12"/>
      <c r="P561" s="12">
        <v>0</v>
      </c>
      <c r="Q561" s="12"/>
      <c r="R561" s="12">
        <v>0</v>
      </c>
      <c r="S561" s="12"/>
      <c r="T561" s="34">
        <v>0</v>
      </c>
      <c r="U561" s="12"/>
      <c r="V561" s="1" t="str">
        <f t="shared" si="8"/>
        <v>No</v>
      </c>
    </row>
    <row r="562" spans="1:22">
      <c r="A562" s="10" t="s">
        <v>85</v>
      </c>
      <c r="B562" s="10" t="s">
        <v>292</v>
      </c>
      <c r="C562" s="111" t="s">
        <v>22</v>
      </c>
      <c r="D562" s="168">
        <v>4192</v>
      </c>
      <c r="E562" s="171">
        <v>40192</v>
      </c>
      <c r="F562" s="36" t="s">
        <v>122</v>
      </c>
      <c r="G562" s="36" t="s">
        <v>123</v>
      </c>
      <c r="H562" s="11">
        <v>376047</v>
      </c>
      <c r="I562" s="11">
        <v>12</v>
      </c>
      <c r="J562" s="10" t="s">
        <v>75</v>
      </c>
      <c r="K562" s="10" t="s">
        <v>13</v>
      </c>
      <c r="L562" s="11">
        <v>6</v>
      </c>
      <c r="M562" s="11"/>
      <c r="N562" s="12">
        <v>0</v>
      </c>
      <c r="O562" s="12"/>
      <c r="P562" s="12">
        <v>0</v>
      </c>
      <c r="Q562" s="12"/>
      <c r="R562" s="12">
        <v>0</v>
      </c>
      <c r="S562" s="12"/>
      <c r="T562" s="34">
        <v>0</v>
      </c>
      <c r="U562" s="12"/>
      <c r="V562" s="1" t="str">
        <f t="shared" si="8"/>
        <v>No</v>
      </c>
    </row>
    <row r="563" spans="1:22">
      <c r="A563" s="10" t="s">
        <v>85</v>
      </c>
      <c r="B563" s="10" t="s">
        <v>292</v>
      </c>
      <c r="C563" s="111" t="s">
        <v>22</v>
      </c>
      <c r="D563" s="168">
        <v>4192</v>
      </c>
      <c r="E563" s="171">
        <v>40192</v>
      </c>
      <c r="F563" s="36" t="s">
        <v>122</v>
      </c>
      <c r="G563" s="36" t="s">
        <v>123</v>
      </c>
      <c r="H563" s="11">
        <v>376047</v>
      </c>
      <c r="I563" s="11">
        <v>12</v>
      </c>
      <c r="J563" s="10" t="s">
        <v>77</v>
      </c>
      <c r="K563" s="10" t="s">
        <v>13</v>
      </c>
      <c r="L563" s="11">
        <v>2</v>
      </c>
      <c r="M563" s="11"/>
      <c r="N563" s="12">
        <v>0</v>
      </c>
      <c r="O563" s="12"/>
      <c r="P563" s="12">
        <v>0</v>
      </c>
      <c r="Q563" s="12"/>
      <c r="R563" s="12">
        <v>0</v>
      </c>
      <c r="S563" s="12"/>
      <c r="T563" s="34">
        <v>0</v>
      </c>
      <c r="U563" s="12"/>
      <c r="V563" s="1" t="str">
        <f t="shared" si="8"/>
        <v>No</v>
      </c>
    </row>
    <row r="564" spans="1:22">
      <c r="A564" s="10" t="s">
        <v>235</v>
      </c>
      <c r="B564" s="10" t="s">
        <v>236</v>
      </c>
      <c r="C564" s="111" t="s">
        <v>40</v>
      </c>
      <c r="D564" s="168">
        <v>47</v>
      </c>
      <c r="E564" s="171">
        <v>47</v>
      </c>
      <c r="F564" s="36" t="s">
        <v>122</v>
      </c>
      <c r="G564" s="36" t="s">
        <v>123</v>
      </c>
      <c r="H564" s="11">
        <v>62433</v>
      </c>
      <c r="I564" s="11">
        <v>11</v>
      </c>
      <c r="J564" s="10" t="s">
        <v>75</v>
      </c>
      <c r="K564" s="10" t="s">
        <v>13</v>
      </c>
      <c r="L564" s="11">
        <v>11</v>
      </c>
      <c r="M564" s="11"/>
      <c r="N564" s="12">
        <v>0</v>
      </c>
      <c r="O564" s="12"/>
      <c r="P564" s="12">
        <v>0</v>
      </c>
      <c r="Q564" s="12"/>
      <c r="R564" s="12">
        <v>0</v>
      </c>
      <c r="S564" s="12"/>
      <c r="T564" s="34">
        <v>0</v>
      </c>
      <c r="U564" s="12"/>
      <c r="V564" s="1" t="str">
        <f t="shared" si="8"/>
        <v>No</v>
      </c>
    </row>
    <row r="565" spans="1:22">
      <c r="A565" s="10" t="s">
        <v>1228</v>
      </c>
      <c r="B565" s="10" t="s">
        <v>637</v>
      </c>
      <c r="C565" s="111" t="s">
        <v>26</v>
      </c>
      <c r="D565" s="168">
        <v>5053</v>
      </c>
      <c r="E565" s="171">
        <v>50053</v>
      </c>
      <c r="F565" s="36" t="s">
        <v>122</v>
      </c>
      <c r="G565" s="36" t="s">
        <v>123</v>
      </c>
      <c r="H565" s="11">
        <v>92742</v>
      </c>
      <c r="I565" s="11">
        <v>11</v>
      </c>
      <c r="J565" s="10" t="s">
        <v>75</v>
      </c>
      <c r="K565" s="10" t="s">
        <v>9</v>
      </c>
      <c r="L565" s="11">
        <v>8</v>
      </c>
      <c r="M565" s="11"/>
      <c r="N565" s="12">
        <v>0</v>
      </c>
      <c r="O565" s="12"/>
      <c r="P565" s="12">
        <v>0</v>
      </c>
      <c r="Q565" s="12"/>
      <c r="R565" s="12">
        <v>0</v>
      </c>
      <c r="S565" s="12"/>
      <c r="T565" s="34">
        <v>0</v>
      </c>
      <c r="U565" s="12"/>
      <c r="V565" s="1" t="str">
        <f t="shared" si="8"/>
        <v>No</v>
      </c>
    </row>
    <row r="566" spans="1:22">
      <c r="A566" s="10" t="s">
        <v>1229</v>
      </c>
      <c r="B566" s="10" t="s">
        <v>395</v>
      </c>
      <c r="C566" s="111" t="s">
        <v>32</v>
      </c>
      <c r="D566" s="168">
        <v>5026</v>
      </c>
      <c r="E566" s="171">
        <v>50026</v>
      </c>
      <c r="F566" s="36" t="s">
        <v>122</v>
      </c>
      <c r="G566" s="36" t="s">
        <v>123</v>
      </c>
      <c r="H566" s="11">
        <v>176676</v>
      </c>
      <c r="I566" s="11">
        <v>11</v>
      </c>
      <c r="J566" s="10" t="s">
        <v>75</v>
      </c>
      <c r="K566" s="10" t="s">
        <v>13</v>
      </c>
      <c r="L566" s="11">
        <v>8</v>
      </c>
      <c r="M566" s="11"/>
      <c r="N566" s="12">
        <v>0</v>
      </c>
      <c r="O566" s="12"/>
      <c r="P566" s="12">
        <v>0</v>
      </c>
      <c r="Q566" s="12"/>
      <c r="R566" s="12">
        <v>0</v>
      </c>
      <c r="S566" s="12"/>
      <c r="T566" s="34">
        <v>0</v>
      </c>
      <c r="U566" s="12"/>
      <c r="V566" s="1" t="str">
        <f t="shared" si="8"/>
        <v>No</v>
      </c>
    </row>
    <row r="567" spans="1:22">
      <c r="A567" s="10" t="s">
        <v>1230</v>
      </c>
      <c r="B567" s="10" t="s">
        <v>409</v>
      </c>
      <c r="C567" s="111" t="s">
        <v>14</v>
      </c>
      <c r="D567" s="168">
        <v>9244</v>
      </c>
      <c r="E567" s="171">
        <v>90244</v>
      </c>
      <c r="F567" s="36" t="s">
        <v>122</v>
      </c>
      <c r="G567" s="36" t="s">
        <v>123</v>
      </c>
      <c r="H567" s="11">
        <v>219454</v>
      </c>
      <c r="I567" s="11">
        <v>10</v>
      </c>
      <c r="J567" s="10" t="s">
        <v>75</v>
      </c>
      <c r="K567" s="10" t="s">
        <v>13</v>
      </c>
      <c r="L567" s="11">
        <v>7</v>
      </c>
      <c r="M567" s="11"/>
      <c r="N567" s="12">
        <v>0</v>
      </c>
      <c r="O567" s="12"/>
      <c r="P567" s="12">
        <v>0</v>
      </c>
      <c r="Q567" s="12"/>
      <c r="R567" s="12">
        <v>0</v>
      </c>
      <c r="S567" s="12"/>
      <c r="T567" s="34">
        <v>0</v>
      </c>
      <c r="U567" s="12"/>
      <c r="V567" s="1" t="str">
        <f t="shared" si="8"/>
        <v>No</v>
      </c>
    </row>
    <row r="568" spans="1:22">
      <c r="A568" s="10" t="s">
        <v>252</v>
      </c>
      <c r="B568" s="10" t="s">
        <v>253</v>
      </c>
      <c r="C568" s="111" t="s">
        <v>14</v>
      </c>
      <c r="D568" s="168">
        <v>9201</v>
      </c>
      <c r="E568" s="171">
        <v>90201</v>
      </c>
      <c r="F568" s="36" t="s">
        <v>122</v>
      </c>
      <c r="G568" s="36" t="s">
        <v>123</v>
      </c>
      <c r="H568" s="11">
        <v>99904</v>
      </c>
      <c r="I568" s="11">
        <v>10</v>
      </c>
      <c r="J568" s="10" t="s">
        <v>75</v>
      </c>
      <c r="K568" s="10" t="s">
        <v>13</v>
      </c>
      <c r="L568" s="11">
        <v>6</v>
      </c>
      <c r="M568" s="11"/>
      <c r="N568" s="12">
        <v>0</v>
      </c>
      <c r="O568" s="12"/>
      <c r="P568" s="12">
        <v>0</v>
      </c>
      <c r="Q568" s="12"/>
      <c r="R568" s="12">
        <v>0</v>
      </c>
      <c r="S568" s="12"/>
      <c r="T568" s="34">
        <v>0</v>
      </c>
      <c r="U568" s="12"/>
      <c r="V568" s="1" t="str">
        <f t="shared" si="8"/>
        <v>No</v>
      </c>
    </row>
    <row r="569" spans="1:22">
      <c r="A569" s="10" t="s">
        <v>1231</v>
      </c>
      <c r="B569" s="10" t="s">
        <v>242</v>
      </c>
      <c r="C569" s="111" t="s">
        <v>19</v>
      </c>
      <c r="D569" s="168">
        <v>8025</v>
      </c>
      <c r="E569" s="171">
        <v>80025</v>
      </c>
      <c r="F569" s="36" t="s">
        <v>122</v>
      </c>
      <c r="G569" s="36" t="s">
        <v>123</v>
      </c>
      <c r="H569" s="11">
        <v>264465</v>
      </c>
      <c r="I569" s="11">
        <v>9</v>
      </c>
      <c r="J569" s="10" t="s">
        <v>75</v>
      </c>
      <c r="K569" s="10" t="s">
        <v>9</v>
      </c>
      <c r="L569" s="11">
        <v>4</v>
      </c>
      <c r="M569" s="11"/>
      <c r="N569" s="12">
        <v>0</v>
      </c>
      <c r="O569" s="12"/>
      <c r="P569" s="12">
        <v>0</v>
      </c>
      <c r="Q569" s="12"/>
      <c r="R569" s="12">
        <v>0</v>
      </c>
      <c r="S569" s="12"/>
      <c r="T569" s="34">
        <v>0</v>
      </c>
      <c r="U569" s="12"/>
      <c r="V569" s="1" t="str">
        <f t="shared" si="8"/>
        <v>No</v>
      </c>
    </row>
    <row r="570" spans="1:22">
      <c r="A570" s="10" t="s">
        <v>1232</v>
      </c>
      <c r="B570" s="10" t="s">
        <v>381</v>
      </c>
      <c r="C570" s="111" t="s">
        <v>47</v>
      </c>
      <c r="D570" s="168">
        <v>3058</v>
      </c>
      <c r="E570" s="171">
        <v>30058</v>
      </c>
      <c r="F570" s="36" t="s">
        <v>122</v>
      </c>
      <c r="G570" s="36" t="s">
        <v>123</v>
      </c>
      <c r="H570" s="11">
        <v>4586770</v>
      </c>
      <c r="I570" s="11">
        <v>8</v>
      </c>
      <c r="J570" s="10" t="s">
        <v>75</v>
      </c>
      <c r="K570" s="10" t="s">
        <v>9</v>
      </c>
      <c r="L570" s="11">
        <v>8</v>
      </c>
      <c r="M570" s="11"/>
      <c r="N570" s="12">
        <v>0</v>
      </c>
      <c r="O570" s="12"/>
      <c r="P570" s="12">
        <v>0</v>
      </c>
      <c r="Q570" s="12"/>
      <c r="R570" s="12">
        <v>0</v>
      </c>
      <c r="S570" s="12"/>
      <c r="T570" s="34">
        <v>0</v>
      </c>
      <c r="U570" s="12"/>
      <c r="V570" s="1" t="str">
        <f t="shared" si="8"/>
        <v>No</v>
      </c>
    </row>
    <row r="571" spans="1:22">
      <c r="A571" s="10" t="s">
        <v>1233</v>
      </c>
      <c r="B571" s="10" t="s">
        <v>634</v>
      </c>
      <c r="C571" s="111" t="s">
        <v>22</v>
      </c>
      <c r="D571" s="168">
        <v>4120</v>
      </c>
      <c r="E571" s="171">
        <v>40120</v>
      </c>
      <c r="F571" s="36" t="s">
        <v>122</v>
      </c>
      <c r="G571" s="36" t="s">
        <v>123</v>
      </c>
      <c r="H571" s="11">
        <v>156909</v>
      </c>
      <c r="I571" s="11">
        <v>8</v>
      </c>
      <c r="J571" s="10" t="s">
        <v>75</v>
      </c>
      <c r="K571" s="10" t="s">
        <v>13</v>
      </c>
      <c r="L571" s="11">
        <v>6</v>
      </c>
      <c r="M571" s="11"/>
      <c r="N571" s="12">
        <v>0</v>
      </c>
      <c r="O571" s="12"/>
      <c r="P571" s="12">
        <v>0</v>
      </c>
      <c r="Q571" s="12"/>
      <c r="R571" s="12">
        <v>0</v>
      </c>
      <c r="S571" s="12"/>
      <c r="T571" s="34">
        <v>0</v>
      </c>
      <c r="U571" s="12"/>
      <c r="V571" s="1" t="str">
        <f t="shared" si="8"/>
        <v>No</v>
      </c>
    </row>
    <row r="572" spans="1:22">
      <c r="A572" s="10" t="s">
        <v>393</v>
      </c>
      <c r="B572" s="10" t="s">
        <v>394</v>
      </c>
      <c r="C572" s="111" t="s">
        <v>38</v>
      </c>
      <c r="D572" s="168">
        <v>2006</v>
      </c>
      <c r="E572" s="171">
        <v>20006</v>
      </c>
      <c r="F572" s="36" t="s">
        <v>122</v>
      </c>
      <c r="G572" s="36" t="s">
        <v>123</v>
      </c>
      <c r="H572" s="11">
        <v>18351295</v>
      </c>
      <c r="I572" s="11">
        <v>8</v>
      </c>
      <c r="J572" s="10" t="s">
        <v>75</v>
      </c>
      <c r="K572" s="10" t="s">
        <v>9</v>
      </c>
      <c r="L572" s="11">
        <v>5</v>
      </c>
      <c r="M572" s="11"/>
      <c r="N572" s="12">
        <v>0</v>
      </c>
      <c r="O572" s="12"/>
      <c r="P572" s="12">
        <v>0</v>
      </c>
      <c r="Q572" s="12"/>
      <c r="R572" s="12">
        <v>0</v>
      </c>
      <c r="S572" s="12"/>
      <c r="T572" s="34">
        <v>0</v>
      </c>
      <c r="U572" s="12"/>
      <c r="V572" s="1" t="str">
        <f t="shared" si="8"/>
        <v>No</v>
      </c>
    </row>
    <row r="573" spans="1:22">
      <c r="A573" s="10" t="s">
        <v>1234</v>
      </c>
      <c r="B573" s="10" t="s">
        <v>419</v>
      </c>
      <c r="C573" s="111" t="s">
        <v>87</v>
      </c>
      <c r="D573" s="168">
        <v>7030</v>
      </c>
      <c r="E573" s="171">
        <v>70030</v>
      </c>
      <c r="F573" s="36" t="s">
        <v>122</v>
      </c>
      <c r="G573" s="36" t="s">
        <v>123</v>
      </c>
      <c r="H573" s="11">
        <v>106621</v>
      </c>
      <c r="I573" s="11">
        <v>7</v>
      </c>
      <c r="J573" s="10" t="s">
        <v>75</v>
      </c>
      <c r="K573" s="10" t="s">
        <v>9</v>
      </c>
      <c r="L573" s="11">
        <v>7</v>
      </c>
      <c r="M573" s="11"/>
      <c r="N573" s="12">
        <v>0</v>
      </c>
      <c r="O573" s="12"/>
      <c r="P573" s="12">
        <v>0</v>
      </c>
      <c r="Q573" s="12"/>
      <c r="R573" s="12">
        <v>0</v>
      </c>
      <c r="S573" s="12"/>
      <c r="T573" s="34">
        <v>0</v>
      </c>
      <c r="U573" s="12"/>
      <c r="V573" s="1" t="str">
        <f t="shared" si="8"/>
        <v>No</v>
      </c>
    </row>
    <row r="574" spans="1:22">
      <c r="A574" s="10" t="s">
        <v>895</v>
      </c>
      <c r="B574" s="10" t="s">
        <v>896</v>
      </c>
      <c r="C574" s="111" t="s">
        <v>32</v>
      </c>
      <c r="D574" s="168">
        <v>5220</v>
      </c>
      <c r="E574" s="171">
        <v>50517</v>
      </c>
      <c r="F574" s="36" t="s">
        <v>122</v>
      </c>
      <c r="G574" s="36" t="s">
        <v>123</v>
      </c>
      <c r="H574" s="11">
        <v>2650890</v>
      </c>
      <c r="I574" s="11">
        <v>7</v>
      </c>
      <c r="J574" s="10" t="s">
        <v>75</v>
      </c>
      <c r="K574" s="10" t="s">
        <v>13</v>
      </c>
      <c r="L574" s="11">
        <v>1</v>
      </c>
      <c r="M574" s="11"/>
      <c r="N574" s="12">
        <v>0</v>
      </c>
      <c r="O574" s="12"/>
      <c r="P574" s="12">
        <v>0</v>
      </c>
      <c r="Q574" s="12"/>
      <c r="R574" s="12">
        <v>0</v>
      </c>
      <c r="S574" s="12"/>
      <c r="T574" s="34">
        <v>0</v>
      </c>
      <c r="U574" s="12"/>
      <c r="V574" s="1" t="str">
        <f t="shared" si="8"/>
        <v>No</v>
      </c>
    </row>
    <row r="575" spans="1:22">
      <c r="A575" s="10" t="s">
        <v>105</v>
      </c>
      <c r="B575" s="10" t="s">
        <v>233</v>
      </c>
      <c r="C575" s="111" t="s">
        <v>38</v>
      </c>
      <c r="D575" s="168">
        <v>2175</v>
      </c>
      <c r="E575" s="171">
        <v>20175</v>
      </c>
      <c r="F575" s="36" t="s">
        <v>234</v>
      </c>
      <c r="G575" s="36" t="s">
        <v>123</v>
      </c>
      <c r="H575" s="11">
        <v>18351295</v>
      </c>
      <c r="I575" s="11">
        <v>6</v>
      </c>
      <c r="J575" s="10" t="s">
        <v>75</v>
      </c>
      <c r="K575" s="10" t="s">
        <v>13</v>
      </c>
      <c r="L575" s="11">
        <v>6</v>
      </c>
      <c r="M575" s="11"/>
      <c r="N575" s="12">
        <v>0</v>
      </c>
      <c r="O575" s="12"/>
      <c r="P575" s="12">
        <v>0</v>
      </c>
      <c r="Q575" s="12"/>
      <c r="R575" s="12">
        <v>0</v>
      </c>
      <c r="S575" s="12"/>
      <c r="T575" s="34">
        <v>0</v>
      </c>
      <c r="U575" s="12"/>
      <c r="V575" s="1" t="str">
        <f t="shared" si="8"/>
        <v>No</v>
      </c>
    </row>
    <row r="576" spans="1:22">
      <c r="A576" s="10" t="s">
        <v>1235</v>
      </c>
      <c r="B576" s="10" t="s">
        <v>329</v>
      </c>
      <c r="C576" s="111" t="s">
        <v>41</v>
      </c>
      <c r="D576" s="168">
        <v>3077</v>
      </c>
      <c r="E576" s="171">
        <v>30077</v>
      </c>
      <c r="F576" s="36" t="s">
        <v>122</v>
      </c>
      <c r="G576" s="36" t="s">
        <v>123</v>
      </c>
      <c r="H576" s="11">
        <v>107682</v>
      </c>
      <c r="I576" s="11">
        <v>6</v>
      </c>
      <c r="J576" s="10" t="s">
        <v>75</v>
      </c>
      <c r="K576" s="10" t="s">
        <v>13</v>
      </c>
      <c r="L576" s="11">
        <v>5</v>
      </c>
      <c r="M576" s="11"/>
      <c r="N576" s="12">
        <v>0</v>
      </c>
      <c r="O576" s="12"/>
      <c r="P576" s="12">
        <v>0</v>
      </c>
      <c r="Q576" s="12"/>
      <c r="R576" s="12">
        <v>0</v>
      </c>
      <c r="S576" s="12"/>
      <c r="T576" s="34">
        <v>0</v>
      </c>
      <c r="U576" s="12"/>
      <c r="V576" s="1" t="str">
        <f t="shared" si="8"/>
        <v>No</v>
      </c>
    </row>
    <row r="577" spans="1:22">
      <c r="A577" s="10" t="s">
        <v>1236</v>
      </c>
      <c r="B577" s="10" t="s">
        <v>285</v>
      </c>
      <c r="C577" s="111" t="s">
        <v>94</v>
      </c>
      <c r="D577" s="168">
        <v>8107</v>
      </c>
      <c r="E577" s="171">
        <v>80107</v>
      </c>
      <c r="F577" s="36" t="s">
        <v>53</v>
      </c>
      <c r="G577" s="36" t="s">
        <v>123</v>
      </c>
      <c r="H577" s="11">
        <v>82157</v>
      </c>
      <c r="I577" s="11">
        <v>5</v>
      </c>
      <c r="J577" s="10" t="s">
        <v>75</v>
      </c>
      <c r="K577" s="10" t="s">
        <v>9</v>
      </c>
      <c r="L577" s="11">
        <v>5</v>
      </c>
      <c r="M577" s="11"/>
      <c r="N577" s="12">
        <v>0</v>
      </c>
      <c r="O577" s="12"/>
      <c r="P577" s="12">
        <v>0</v>
      </c>
      <c r="Q577" s="12"/>
      <c r="R577" s="12">
        <v>0</v>
      </c>
      <c r="S577" s="12"/>
      <c r="T577" s="34">
        <v>0</v>
      </c>
      <c r="U577" s="12"/>
      <c r="V577" s="1" t="str">
        <f t="shared" si="8"/>
        <v>No</v>
      </c>
    </row>
    <row r="578" spans="1:22">
      <c r="A578" s="10" t="s">
        <v>918</v>
      </c>
      <c r="B578" s="10" t="s">
        <v>577</v>
      </c>
      <c r="C578" s="111" t="s">
        <v>22</v>
      </c>
      <c r="D578" s="168"/>
      <c r="E578" s="171">
        <v>40258</v>
      </c>
      <c r="F578" s="36" t="s">
        <v>214</v>
      </c>
      <c r="G578" s="36" t="s">
        <v>123</v>
      </c>
      <c r="H578" s="11">
        <v>2441770</v>
      </c>
      <c r="I578" s="11">
        <v>2</v>
      </c>
      <c r="J578" s="10" t="s">
        <v>75</v>
      </c>
      <c r="K578" s="10" t="s">
        <v>9</v>
      </c>
      <c r="L578" s="11">
        <v>2</v>
      </c>
      <c r="M578" s="11"/>
      <c r="N578" s="12">
        <v>0</v>
      </c>
      <c r="O578" s="12"/>
      <c r="P578" s="12">
        <v>0</v>
      </c>
      <c r="Q578" s="12"/>
      <c r="R578" s="12">
        <v>0</v>
      </c>
      <c r="S578" s="12"/>
      <c r="T578" s="34">
        <v>0</v>
      </c>
      <c r="U578" s="12"/>
      <c r="V578" s="1" t="str">
        <f t="shared" si="8"/>
        <v>No</v>
      </c>
    </row>
    <row r="579" spans="1:22">
      <c r="A579" s="10"/>
      <c r="B579" s="10"/>
      <c r="C579" s="111"/>
      <c r="D579" s="168"/>
      <c r="E579" s="171"/>
      <c r="F579" s="36"/>
      <c r="G579" s="36"/>
      <c r="H579" s="11"/>
      <c r="I579" s="11"/>
      <c r="J579" s="10"/>
      <c r="K579" s="10"/>
      <c r="L579" s="11"/>
      <c r="M579" s="11"/>
      <c r="N579" s="12"/>
      <c r="O579" s="12"/>
      <c r="P579" s="12"/>
      <c r="Q579" s="12"/>
      <c r="R579" s="12"/>
      <c r="S579" s="12"/>
      <c r="T579" s="34"/>
      <c r="U579" s="12"/>
      <c r="V579" s="17"/>
    </row>
    <row r="580" spans="1:22">
      <c r="A580" s="10"/>
      <c r="B580" s="10"/>
      <c r="C580" s="111"/>
      <c r="D580" s="168"/>
      <c r="E580" s="171"/>
      <c r="F580" s="36"/>
      <c r="G580" s="36"/>
      <c r="H580" s="11"/>
      <c r="I580" s="11"/>
      <c r="J580" s="10"/>
      <c r="K580" s="10"/>
      <c r="L580" s="11"/>
      <c r="M580" s="11"/>
      <c r="N580" s="12"/>
      <c r="O580" s="12"/>
      <c r="P580" s="12"/>
      <c r="Q580" s="12"/>
      <c r="R580" s="12"/>
      <c r="S580" s="12"/>
      <c r="T580" s="34"/>
      <c r="U580" s="12"/>
      <c r="V580" s="17"/>
    </row>
    <row r="581" spans="1:22">
      <c r="A581" s="10"/>
      <c r="B581" s="10"/>
      <c r="C581" s="111"/>
      <c r="D581" s="168"/>
      <c r="E581" s="171"/>
      <c r="F581" s="36"/>
      <c r="G581" s="36"/>
      <c r="H581" s="11"/>
      <c r="I581" s="11"/>
      <c r="J581" s="10"/>
      <c r="K581" s="10"/>
      <c r="L581" s="11"/>
      <c r="M581" s="11"/>
      <c r="N581" s="12"/>
      <c r="O581" s="12"/>
      <c r="P581" s="12"/>
      <c r="Q581" s="12"/>
      <c r="R581" s="12"/>
      <c r="S581" s="12"/>
      <c r="T581" s="34"/>
      <c r="U581" s="12"/>
      <c r="V581" s="17"/>
    </row>
    <row r="582" spans="1:22">
      <c r="A582" s="10"/>
      <c r="B582" s="10"/>
      <c r="C582" s="111"/>
      <c r="D582" s="168"/>
      <c r="E582" s="171"/>
      <c r="F582" s="36"/>
      <c r="G582" s="36"/>
      <c r="H582" s="11"/>
      <c r="I582" s="11"/>
      <c r="J582" s="10"/>
      <c r="K582" s="10"/>
      <c r="L582" s="11"/>
      <c r="M582" s="11"/>
      <c r="N582" s="12"/>
      <c r="O582" s="12"/>
      <c r="P582" s="12"/>
      <c r="Q582" s="12"/>
      <c r="R582" s="12"/>
      <c r="S582" s="12"/>
      <c r="T582" s="34"/>
      <c r="U582" s="12"/>
      <c r="V582" s="17"/>
    </row>
  </sheetData>
  <autoFilter ref="A1:V578" xr:uid="{00000000-0009-0000-0000-000003000000}"/>
  <conditionalFormatting sqref="A579:XFD1048576 A1:U578 W1:XFD578">
    <cfRule type="expression" dxfId="111" priority="3">
      <formula>MOD(ROW(),2)=0</formula>
    </cfRule>
  </conditionalFormatting>
  <conditionalFormatting sqref="V1">
    <cfRule type="expression" dxfId="110" priority="2">
      <formula>MOD(ROW(),2)=0</formula>
    </cfRule>
  </conditionalFormatting>
  <conditionalFormatting sqref="V2:V578">
    <cfRule type="expression" dxfId="109" priority="1">
      <formula>MOD(ROW(),2)=0</formula>
    </cfRule>
  </conditionalFormatting>
  <pageMargins left="0" right="0" top="0" bottom="0" header="0" footer="0"/>
  <pageSetup paperSize="9" scale="10" firstPageNumber="0" fitToWidth="0" fitToHeight="0"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92" r:id="rId4" name="Drop Down 20">
              <controlPr defaultSize="0" autoLine="0" autoPict="0" macro="[0]!ThisWorkbook.DropDown20_Change" altText="This drop-down menu shows or hides columns indicating the presence of &quot;questionable&quot; data.">
                <anchor moveWithCells="1">
                  <from>
                    <xdr:col>22</xdr:col>
                    <xdr:colOff>47625</xdr:colOff>
                    <xdr:row>0</xdr:row>
                    <xdr:rowOff>228600</xdr:rowOff>
                  </from>
                  <to>
                    <xdr:col>24</xdr:col>
                    <xdr:colOff>533400</xdr:colOff>
                    <xdr:row>0</xdr:row>
                    <xdr:rowOff>571500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I399"/>
  <sheetViews>
    <sheetView workbookViewId="0">
      <pane ySplit="1" topLeftCell="A2" activePane="bottomLeft" state="frozen"/>
      <selection pane="bottomLeft"/>
    </sheetView>
  </sheetViews>
  <sheetFormatPr defaultColWidth="9.140625" defaultRowHeight="11.25"/>
  <cols>
    <col min="1" max="1" width="33.85546875" style="2" customWidth="1"/>
    <col min="2" max="2" width="15.42578125" style="2" customWidth="1"/>
    <col min="3" max="3" width="7.28515625" style="30" customWidth="1"/>
    <col min="4" max="4" width="8.7109375" style="175" customWidth="1"/>
    <col min="5" max="5" width="8.7109375" style="178" customWidth="1"/>
    <col min="6" max="6" width="19.7109375" style="30" customWidth="1"/>
    <col min="7" max="7" width="14.5703125" style="30" customWidth="1"/>
    <col min="8" max="8" width="12.85546875" style="29" customWidth="1"/>
    <col min="9" max="9" width="9.140625" style="29"/>
    <col min="10" max="11" width="9.140625" style="30"/>
    <col min="12" max="12" width="32.85546875" style="1" bestFit="1" customWidth="1"/>
    <col min="13" max="13" width="11" style="1" bestFit="1" customWidth="1"/>
    <col min="14" max="14" width="11.28515625" style="16" bestFit="1" customWidth="1"/>
    <col min="15" max="15" width="15.5703125" style="16" hidden="1" customWidth="1"/>
    <col min="16" max="16" width="8.140625" style="16" bestFit="1" customWidth="1"/>
    <col min="17" max="17" width="12.28515625" style="16" hidden="1" customWidth="1"/>
    <col min="18" max="18" width="8.140625" style="16" bestFit="1" customWidth="1"/>
    <col min="19" max="19" width="12.28515625" style="16" hidden="1" customWidth="1"/>
    <col min="20" max="20" width="8.140625" style="16" bestFit="1" customWidth="1"/>
    <col min="21" max="21" width="12.28515625" style="16" hidden="1" customWidth="1"/>
    <col min="22" max="22" width="8.140625" style="16" bestFit="1" customWidth="1"/>
    <col min="23" max="23" width="12.28515625" style="16" hidden="1" customWidth="1"/>
    <col min="24" max="24" width="8.140625" style="16" bestFit="1" customWidth="1"/>
    <col min="25" max="25" width="12.7109375" style="16" hidden="1" customWidth="1"/>
    <col min="26" max="26" width="8.140625" style="16" bestFit="1" customWidth="1"/>
    <col min="27" max="27" width="11.140625" style="16" hidden="1" customWidth="1"/>
    <col min="28" max="28" width="8.140625" style="16" bestFit="1" customWidth="1"/>
    <col min="29" max="29" width="12.7109375" style="16" hidden="1" customWidth="1"/>
    <col min="30" max="30" width="8.140625" style="16" bestFit="1" customWidth="1"/>
    <col min="31" max="31" width="11.28515625" style="16" hidden="1" customWidth="1"/>
    <col min="32" max="32" width="12.28515625" style="1" hidden="1" customWidth="1"/>
    <col min="33" max="34" width="9.140625" style="1"/>
    <col min="35" max="35" width="0" style="1" hidden="1" customWidth="1"/>
    <col min="36" max="16384" width="9.140625" style="1"/>
  </cols>
  <sheetData>
    <row r="1" spans="1:35" s="27" customFormat="1" ht="33.75">
      <c r="A1" s="26" t="s">
        <v>716</v>
      </c>
      <c r="B1" s="26" t="s">
        <v>52</v>
      </c>
      <c r="C1" s="25" t="s">
        <v>0</v>
      </c>
      <c r="D1" s="173" t="s">
        <v>904</v>
      </c>
      <c r="E1" s="176" t="s">
        <v>905</v>
      </c>
      <c r="F1" s="51" t="s">
        <v>723</v>
      </c>
      <c r="G1" s="26" t="s">
        <v>68</v>
      </c>
      <c r="H1" s="40" t="s">
        <v>70</v>
      </c>
      <c r="I1" s="40" t="s">
        <v>920</v>
      </c>
      <c r="J1" s="25" t="s">
        <v>1</v>
      </c>
      <c r="K1" s="25" t="s">
        <v>937</v>
      </c>
      <c r="L1" s="26" t="s">
        <v>976</v>
      </c>
      <c r="M1" s="26" t="s">
        <v>957</v>
      </c>
      <c r="N1" s="188" t="s">
        <v>958</v>
      </c>
      <c r="O1" s="188" t="s">
        <v>1006</v>
      </c>
      <c r="P1" s="188" t="s">
        <v>959</v>
      </c>
      <c r="Q1" s="188" t="s">
        <v>1007</v>
      </c>
      <c r="R1" s="188" t="s">
        <v>960</v>
      </c>
      <c r="S1" s="188" t="s">
        <v>1008</v>
      </c>
      <c r="T1" s="188" t="s">
        <v>961</v>
      </c>
      <c r="U1" s="188" t="s">
        <v>1009</v>
      </c>
      <c r="V1" s="188" t="s">
        <v>962</v>
      </c>
      <c r="W1" s="188" t="s">
        <v>1010</v>
      </c>
      <c r="X1" s="188" t="s">
        <v>963</v>
      </c>
      <c r="Y1" s="188" t="s">
        <v>1011</v>
      </c>
      <c r="Z1" s="188" t="s">
        <v>964</v>
      </c>
      <c r="AA1" s="188" t="s">
        <v>1012</v>
      </c>
      <c r="AB1" s="188" t="s">
        <v>965</v>
      </c>
      <c r="AC1" s="188" t="s">
        <v>1013</v>
      </c>
      <c r="AD1" s="188" t="s">
        <v>966</v>
      </c>
      <c r="AE1" s="188" t="s">
        <v>1014</v>
      </c>
      <c r="AF1" s="33" t="s">
        <v>800</v>
      </c>
      <c r="AI1" s="27">
        <f>2-AI4</f>
        <v>1</v>
      </c>
    </row>
    <row r="2" spans="1:35">
      <c r="A2" s="2" t="s">
        <v>140</v>
      </c>
      <c r="B2" s="240" t="s">
        <v>129</v>
      </c>
      <c r="C2" s="30" t="s">
        <v>38</v>
      </c>
      <c r="D2" s="175">
        <v>2008</v>
      </c>
      <c r="E2" s="178">
        <v>20008</v>
      </c>
      <c r="F2" s="30" t="s">
        <v>130</v>
      </c>
      <c r="G2" s="30" t="s">
        <v>123</v>
      </c>
      <c r="H2" s="29">
        <v>18351295</v>
      </c>
      <c r="I2" s="29">
        <v>10856</v>
      </c>
      <c r="J2" s="30" t="s">
        <v>16</v>
      </c>
      <c r="K2" s="30" t="s">
        <v>9</v>
      </c>
      <c r="L2" s="1" t="s">
        <v>1041</v>
      </c>
      <c r="M2" s="1" t="s">
        <v>969</v>
      </c>
      <c r="N2" s="16">
        <v>0.42</v>
      </c>
      <c r="P2" s="16">
        <v>0</v>
      </c>
      <c r="R2" s="16">
        <v>0</v>
      </c>
      <c r="T2" s="16">
        <v>0.19</v>
      </c>
      <c r="V2" s="16">
        <v>0</v>
      </c>
      <c r="X2" s="16">
        <v>0.79</v>
      </c>
      <c r="Z2" s="16">
        <v>3.41</v>
      </c>
      <c r="AB2" s="16">
        <v>0.34</v>
      </c>
      <c r="AD2" s="16">
        <v>4.2</v>
      </c>
      <c r="AF2" s="1" t="str">
        <f t="shared" ref="AF2:AF65" si="0">IF(AE2&amp;AC2&amp;AA2&amp;Y2&amp;W2&amp;U2&amp;S2&amp;Q2&amp;O2&lt;&gt;"","Yes","No")</f>
        <v>No</v>
      </c>
      <c r="AI2" s="1" t="s">
        <v>877</v>
      </c>
    </row>
    <row r="3" spans="1:35">
      <c r="A3" s="2" t="s">
        <v>140</v>
      </c>
      <c r="B3" s="2" t="s">
        <v>129</v>
      </c>
      <c r="C3" s="30" t="s">
        <v>38</v>
      </c>
      <c r="D3" s="175">
        <v>2008</v>
      </c>
      <c r="E3" s="178">
        <v>20008</v>
      </c>
      <c r="F3" s="30" t="s">
        <v>130</v>
      </c>
      <c r="G3" s="30" t="s">
        <v>123</v>
      </c>
      <c r="H3" s="29">
        <v>18351295</v>
      </c>
      <c r="I3" s="29">
        <v>10856</v>
      </c>
      <c r="J3" s="30" t="s">
        <v>16</v>
      </c>
      <c r="K3" s="30" t="s">
        <v>9</v>
      </c>
      <c r="L3" s="1" t="s">
        <v>972</v>
      </c>
      <c r="M3" s="1" t="s">
        <v>969</v>
      </c>
      <c r="N3" s="16">
        <v>7.0000000000000007E-2</v>
      </c>
      <c r="P3" s="16">
        <v>0</v>
      </c>
      <c r="R3" s="16">
        <v>0</v>
      </c>
      <c r="T3" s="16">
        <v>0</v>
      </c>
      <c r="V3" s="16">
        <v>0</v>
      </c>
      <c r="X3" s="16">
        <v>0.06</v>
      </c>
      <c r="Z3" s="16">
        <v>2.23</v>
      </c>
      <c r="AB3" s="16">
        <v>0.04</v>
      </c>
      <c r="AD3" s="16">
        <v>9.84</v>
      </c>
      <c r="AF3" s="1" t="str">
        <f t="shared" si="0"/>
        <v>No</v>
      </c>
      <c r="AI3" s="1" t="s">
        <v>878</v>
      </c>
    </row>
    <row r="4" spans="1:35">
      <c r="A4" s="2" t="s">
        <v>140</v>
      </c>
      <c r="B4" s="2" t="s">
        <v>129</v>
      </c>
      <c r="C4" s="30" t="s">
        <v>38</v>
      </c>
      <c r="D4" s="175">
        <v>2008</v>
      </c>
      <c r="E4" s="178">
        <v>20008</v>
      </c>
      <c r="F4" s="30" t="s">
        <v>130</v>
      </c>
      <c r="G4" s="30" t="s">
        <v>123</v>
      </c>
      <c r="H4" s="29">
        <v>18351295</v>
      </c>
      <c r="I4" s="29">
        <v>10856</v>
      </c>
      <c r="J4" s="30" t="s">
        <v>16</v>
      </c>
      <c r="K4" s="30" t="s">
        <v>9</v>
      </c>
      <c r="L4" s="1" t="s">
        <v>973</v>
      </c>
      <c r="M4" s="1" t="s">
        <v>969</v>
      </c>
      <c r="N4" s="16">
        <v>3.23</v>
      </c>
      <c r="P4" s="16">
        <v>1</v>
      </c>
      <c r="R4" s="16">
        <v>0.21</v>
      </c>
      <c r="T4" s="16">
        <v>0</v>
      </c>
      <c r="V4" s="16">
        <v>0</v>
      </c>
      <c r="X4" s="16">
        <v>10.51</v>
      </c>
      <c r="Z4" s="16">
        <v>19.71</v>
      </c>
      <c r="AB4" s="16">
        <v>16.39</v>
      </c>
      <c r="AD4" s="16">
        <v>13.52</v>
      </c>
      <c r="AF4" s="1" t="str">
        <f t="shared" si="0"/>
        <v>No</v>
      </c>
      <c r="AI4" s="1">
        <v>1</v>
      </c>
    </row>
    <row r="5" spans="1:35">
      <c r="A5" s="2" t="s">
        <v>140</v>
      </c>
      <c r="B5" s="2" t="s">
        <v>129</v>
      </c>
      <c r="C5" s="30" t="s">
        <v>38</v>
      </c>
      <c r="D5" s="175">
        <v>2008</v>
      </c>
      <c r="E5" s="178">
        <v>20008</v>
      </c>
      <c r="F5" s="30" t="s">
        <v>130</v>
      </c>
      <c r="G5" s="30" t="s">
        <v>123</v>
      </c>
      <c r="H5" s="29">
        <v>18351295</v>
      </c>
      <c r="I5" s="29">
        <v>10856</v>
      </c>
      <c r="J5" s="30" t="s">
        <v>16</v>
      </c>
      <c r="K5" s="30" t="s">
        <v>9</v>
      </c>
      <c r="L5" s="1" t="s">
        <v>970</v>
      </c>
      <c r="M5" s="1" t="s">
        <v>969</v>
      </c>
      <c r="N5" s="16">
        <v>0.89</v>
      </c>
      <c r="P5" s="16">
        <v>0</v>
      </c>
      <c r="R5" s="16">
        <v>2.09</v>
      </c>
      <c r="T5" s="16">
        <v>0</v>
      </c>
      <c r="V5" s="16">
        <v>0</v>
      </c>
      <c r="X5" s="16">
        <v>0.33</v>
      </c>
      <c r="Z5" s="16">
        <v>6.82</v>
      </c>
      <c r="AB5" s="16">
        <v>0.03</v>
      </c>
      <c r="AD5" s="16">
        <v>0.46</v>
      </c>
      <c r="AF5" s="1" t="str">
        <f t="shared" si="0"/>
        <v>No</v>
      </c>
    </row>
    <row r="6" spans="1:35">
      <c r="A6" s="2" t="s">
        <v>140</v>
      </c>
      <c r="B6" s="2" t="s">
        <v>129</v>
      </c>
      <c r="C6" s="30" t="s">
        <v>38</v>
      </c>
      <c r="D6" s="175">
        <v>2008</v>
      </c>
      <c r="E6" s="178">
        <v>20008</v>
      </c>
      <c r="F6" s="30" t="s">
        <v>130</v>
      </c>
      <c r="G6" s="30" t="s">
        <v>123</v>
      </c>
      <c r="H6" s="29">
        <v>18351295</v>
      </c>
      <c r="I6" s="29">
        <v>10856</v>
      </c>
      <c r="J6" s="30" t="s">
        <v>16</v>
      </c>
      <c r="K6" s="30" t="s">
        <v>9</v>
      </c>
      <c r="L6" s="1" t="s">
        <v>1040</v>
      </c>
      <c r="M6" s="1" t="s">
        <v>969</v>
      </c>
      <c r="N6" s="16">
        <v>0</v>
      </c>
      <c r="P6" s="16">
        <v>0</v>
      </c>
      <c r="R6" s="16">
        <v>0</v>
      </c>
      <c r="T6" s="16">
        <v>0</v>
      </c>
      <c r="V6" s="16">
        <v>0</v>
      </c>
      <c r="X6" s="16">
        <v>0</v>
      </c>
      <c r="Z6" s="16">
        <v>0</v>
      </c>
      <c r="AB6" s="16">
        <v>0</v>
      </c>
      <c r="AD6" s="16">
        <v>3.37</v>
      </c>
      <c r="AF6" s="1" t="str">
        <f t="shared" si="0"/>
        <v>No</v>
      </c>
    </row>
    <row r="7" spans="1:35">
      <c r="A7" s="2" t="s">
        <v>140</v>
      </c>
      <c r="B7" s="2" t="s">
        <v>129</v>
      </c>
      <c r="C7" s="30" t="s">
        <v>38</v>
      </c>
      <c r="D7" s="175">
        <v>2008</v>
      </c>
      <c r="E7" s="178">
        <v>20008</v>
      </c>
      <c r="F7" s="30" t="s">
        <v>130</v>
      </c>
      <c r="G7" s="30" t="s">
        <v>123</v>
      </c>
      <c r="H7" s="29">
        <v>18351295</v>
      </c>
      <c r="I7" s="29">
        <v>10856</v>
      </c>
      <c r="J7" s="30" t="s">
        <v>16</v>
      </c>
      <c r="K7" s="30" t="s">
        <v>9</v>
      </c>
      <c r="L7" s="1" t="s">
        <v>975</v>
      </c>
      <c r="M7" s="1" t="s">
        <v>969</v>
      </c>
      <c r="N7" s="16">
        <v>25.97</v>
      </c>
      <c r="P7" s="16">
        <v>0</v>
      </c>
      <c r="R7" s="16">
        <v>0.31</v>
      </c>
      <c r="T7" s="16">
        <v>0.64</v>
      </c>
      <c r="V7" s="16">
        <v>0</v>
      </c>
      <c r="X7" s="16">
        <v>11.01</v>
      </c>
      <c r="Z7" s="16">
        <v>66.430000000000007</v>
      </c>
      <c r="AB7" s="16">
        <v>5.58</v>
      </c>
      <c r="AD7" s="16">
        <v>1.34</v>
      </c>
      <c r="AF7" s="1" t="str">
        <f t="shared" si="0"/>
        <v>No</v>
      </c>
    </row>
    <row r="8" spans="1:35">
      <c r="A8" s="2" t="s">
        <v>140</v>
      </c>
      <c r="B8" s="2" t="s">
        <v>129</v>
      </c>
      <c r="C8" s="30" t="s">
        <v>38</v>
      </c>
      <c r="D8" s="175">
        <v>2008</v>
      </c>
      <c r="E8" s="178">
        <v>20008</v>
      </c>
      <c r="F8" s="30" t="s">
        <v>130</v>
      </c>
      <c r="G8" s="30" t="s">
        <v>123</v>
      </c>
      <c r="H8" s="29">
        <v>18351295</v>
      </c>
      <c r="I8" s="29">
        <v>10856</v>
      </c>
      <c r="J8" s="30" t="s">
        <v>16</v>
      </c>
      <c r="K8" s="30" t="s">
        <v>9</v>
      </c>
      <c r="L8" s="1" t="s">
        <v>1042</v>
      </c>
      <c r="M8" s="1" t="s">
        <v>969</v>
      </c>
      <c r="N8" s="16">
        <v>8.14</v>
      </c>
      <c r="P8" s="16">
        <v>0</v>
      </c>
      <c r="R8" s="16">
        <v>0</v>
      </c>
      <c r="T8" s="16">
        <v>0</v>
      </c>
      <c r="V8" s="16">
        <v>0</v>
      </c>
      <c r="X8" s="16">
        <v>0.69</v>
      </c>
      <c r="Z8" s="16">
        <v>4.9800000000000004</v>
      </c>
      <c r="AB8" s="16">
        <v>0</v>
      </c>
      <c r="AD8" s="16">
        <v>0</v>
      </c>
      <c r="AF8" s="1" t="str">
        <f t="shared" si="0"/>
        <v>No</v>
      </c>
    </row>
    <row r="9" spans="1:35">
      <c r="A9" s="2" t="s">
        <v>140</v>
      </c>
      <c r="B9" s="2" t="s">
        <v>129</v>
      </c>
      <c r="C9" s="30" t="s">
        <v>38</v>
      </c>
      <c r="D9" s="175">
        <v>2008</v>
      </c>
      <c r="E9" s="178">
        <v>20008</v>
      </c>
      <c r="F9" s="30" t="s">
        <v>130</v>
      </c>
      <c r="G9" s="30" t="s">
        <v>123</v>
      </c>
      <c r="H9" s="29">
        <v>18351295</v>
      </c>
      <c r="I9" s="29">
        <v>10856</v>
      </c>
      <c r="J9" s="30" t="s">
        <v>16</v>
      </c>
      <c r="K9" s="30" t="s">
        <v>9</v>
      </c>
      <c r="L9" s="1" t="s">
        <v>974</v>
      </c>
      <c r="M9" s="1" t="s">
        <v>969</v>
      </c>
      <c r="N9" s="16">
        <v>0</v>
      </c>
      <c r="P9" s="16">
        <v>0</v>
      </c>
      <c r="R9" s="16">
        <v>0</v>
      </c>
      <c r="T9" s="16">
        <v>0</v>
      </c>
      <c r="V9" s="16">
        <v>0</v>
      </c>
      <c r="X9" s="16">
        <v>0</v>
      </c>
      <c r="Z9" s="16">
        <v>0</v>
      </c>
      <c r="AB9" s="16">
        <v>0.53</v>
      </c>
      <c r="AD9" s="16">
        <v>0</v>
      </c>
      <c r="AF9" s="1" t="str">
        <f t="shared" si="0"/>
        <v>No</v>
      </c>
    </row>
    <row r="10" spans="1:35">
      <c r="A10" s="2" t="s">
        <v>140</v>
      </c>
      <c r="B10" s="2" t="s">
        <v>129</v>
      </c>
      <c r="C10" s="30" t="s">
        <v>38</v>
      </c>
      <c r="D10" s="175">
        <v>2008</v>
      </c>
      <c r="E10" s="178">
        <v>20008</v>
      </c>
      <c r="F10" s="30" t="s">
        <v>130</v>
      </c>
      <c r="G10" s="30" t="s">
        <v>123</v>
      </c>
      <c r="H10" s="29">
        <v>18351295</v>
      </c>
      <c r="I10" s="29">
        <v>10856</v>
      </c>
      <c r="J10" s="30" t="s">
        <v>16</v>
      </c>
      <c r="K10" s="30" t="s">
        <v>9</v>
      </c>
      <c r="L10" s="1" t="s">
        <v>967</v>
      </c>
      <c r="M10" s="1" t="s">
        <v>969</v>
      </c>
      <c r="N10" s="16">
        <v>12.28</v>
      </c>
      <c r="P10" s="16">
        <v>0</v>
      </c>
      <c r="R10" s="16">
        <v>0</v>
      </c>
      <c r="T10" s="16">
        <v>0</v>
      </c>
      <c r="V10" s="16">
        <v>0</v>
      </c>
      <c r="X10" s="16">
        <v>0.55000000000000004</v>
      </c>
      <c r="Z10" s="16">
        <v>0.47</v>
      </c>
      <c r="AB10" s="16">
        <v>0</v>
      </c>
      <c r="AD10" s="16">
        <v>0.76</v>
      </c>
      <c r="AF10" s="1" t="str">
        <f t="shared" si="0"/>
        <v>No</v>
      </c>
    </row>
    <row r="11" spans="1:35">
      <c r="A11" s="2" t="s">
        <v>135</v>
      </c>
      <c r="B11" s="2" t="s">
        <v>136</v>
      </c>
      <c r="C11" s="30" t="s">
        <v>35</v>
      </c>
      <c r="D11" s="175">
        <v>2080</v>
      </c>
      <c r="E11" s="178">
        <v>20080</v>
      </c>
      <c r="F11" s="30" t="s">
        <v>137</v>
      </c>
      <c r="G11" s="30" t="s">
        <v>123</v>
      </c>
      <c r="H11" s="29">
        <v>18351295</v>
      </c>
      <c r="I11" s="29">
        <v>3873</v>
      </c>
      <c r="J11" s="30" t="s">
        <v>15</v>
      </c>
      <c r="K11" s="30" t="s">
        <v>9</v>
      </c>
      <c r="L11" s="1" t="s">
        <v>972</v>
      </c>
      <c r="M11" s="1" t="s">
        <v>969</v>
      </c>
      <c r="N11" s="16">
        <v>3.1</v>
      </c>
      <c r="P11" s="16">
        <v>0</v>
      </c>
      <c r="R11" s="16">
        <v>0</v>
      </c>
      <c r="T11" s="16">
        <v>0</v>
      </c>
      <c r="V11" s="16">
        <v>0</v>
      </c>
      <c r="X11" s="16">
        <v>0</v>
      </c>
      <c r="Z11" s="16">
        <v>0.2</v>
      </c>
      <c r="AB11" s="16">
        <v>0</v>
      </c>
      <c r="AD11" s="16">
        <v>0</v>
      </c>
      <c r="AF11" s="1" t="str">
        <f t="shared" si="0"/>
        <v>No</v>
      </c>
    </row>
    <row r="12" spans="1:35">
      <c r="A12" s="2" t="s">
        <v>135</v>
      </c>
      <c r="B12" s="2" t="s">
        <v>136</v>
      </c>
      <c r="C12" s="30" t="s">
        <v>35</v>
      </c>
      <c r="D12" s="175">
        <v>2080</v>
      </c>
      <c r="E12" s="178">
        <v>20080</v>
      </c>
      <c r="F12" s="30" t="s">
        <v>137</v>
      </c>
      <c r="G12" s="30" t="s">
        <v>123</v>
      </c>
      <c r="H12" s="29">
        <v>18351295</v>
      </c>
      <c r="I12" s="29">
        <v>3873</v>
      </c>
      <c r="J12" s="30" t="s">
        <v>15</v>
      </c>
      <c r="K12" s="30" t="s">
        <v>9</v>
      </c>
      <c r="L12" s="1" t="s">
        <v>973</v>
      </c>
      <c r="M12" s="1" t="s">
        <v>969</v>
      </c>
      <c r="N12" s="16">
        <v>12.2</v>
      </c>
      <c r="P12" s="16">
        <v>0</v>
      </c>
      <c r="R12" s="16">
        <v>0</v>
      </c>
      <c r="T12" s="16">
        <v>0</v>
      </c>
      <c r="V12" s="16">
        <v>0</v>
      </c>
      <c r="X12" s="16">
        <v>0</v>
      </c>
      <c r="Z12" s="16">
        <v>0.7</v>
      </c>
      <c r="AB12" s="16">
        <v>0</v>
      </c>
      <c r="AD12" s="16">
        <v>0</v>
      </c>
      <c r="AF12" s="1" t="str">
        <f t="shared" si="0"/>
        <v>No</v>
      </c>
    </row>
    <row r="13" spans="1:35">
      <c r="A13" s="2" t="s">
        <v>135</v>
      </c>
      <c r="B13" s="2" t="s">
        <v>136</v>
      </c>
      <c r="C13" s="30" t="s">
        <v>35</v>
      </c>
      <c r="D13" s="175">
        <v>2080</v>
      </c>
      <c r="E13" s="178">
        <v>20080</v>
      </c>
      <c r="F13" s="30" t="s">
        <v>137</v>
      </c>
      <c r="G13" s="30" t="s">
        <v>123</v>
      </c>
      <c r="H13" s="29">
        <v>18351295</v>
      </c>
      <c r="I13" s="29">
        <v>3873</v>
      </c>
      <c r="J13" s="30" t="s">
        <v>15</v>
      </c>
      <c r="K13" s="30" t="s">
        <v>9</v>
      </c>
      <c r="L13" s="1" t="s">
        <v>1040</v>
      </c>
      <c r="M13" s="1" t="s">
        <v>969</v>
      </c>
      <c r="N13" s="16">
        <v>4.5</v>
      </c>
      <c r="P13" s="16">
        <v>0</v>
      </c>
      <c r="R13" s="16">
        <v>0</v>
      </c>
      <c r="T13" s="16">
        <v>0</v>
      </c>
      <c r="V13" s="16">
        <v>0</v>
      </c>
      <c r="X13" s="16">
        <v>0</v>
      </c>
      <c r="Z13" s="16">
        <v>0</v>
      </c>
      <c r="AB13" s="16">
        <v>0</v>
      </c>
      <c r="AD13" s="16">
        <v>0</v>
      </c>
      <c r="AF13" s="1" t="str">
        <f t="shared" si="0"/>
        <v>No</v>
      </c>
    </row>
    <row r="14" spans="1:35">
      <c r="A14" s="2" t="s">
        <v>135</v>
      </c>
      <c r="B14" s="2" t="s">
        <v>136</v>
      </c>
      <c r="C14" s="30" t="s">
        <v>35</v>
      </c>
      <c r="D14" s="175">
        <v>2080</v>
      </c>
      <c r="E14" s="178">
        <v>20080</v>
      </c>
      <c r="F14" s="30" t="s">
        <v>137</v>
      </c>
      <c r="G14" s="30" t="s">
        <v>123</v>
      </c>
      <c r="H14" s="29">
        <v>18351295</v>
      </c>
      <c r="I14" s="29">
        <v>3873</v>
      </c>
      <c r="J14" s="30" t="s">
        <v>15</v>
      </c>
      <c r="K14" s="30" t="s">
        <v>9</v>
      </c>
      <c r="L14" s="1" t="s">
        <v>1041</v>
      </c>
      <c r="M14" s="1" t="s">
        <v>969</v>
      </c>
      <c r="N14" s="16">
        <v>3.3</v>
      </c>
      <c r="P14" s="16">
        <v>0</v>
      </c>
      <c r="R14" s="16">
        <v>0</v>
      </c>
      <c r="T14" s="16">
        <v>0</v>
      </c>
      <c r="V14" s="16">
        <v>0</v>
      </c>
      <c r="X14" s="16">
        <v>0</v>
      </c>
      <c r="Z14" s="16">
        <v>0</v>
      </c>
      <c r="AB14" s="16">
        <v>0</v>
      </c>
      <c r="AD14" s="16">
        <v>0</v>
      </c>
      <c r="AF14" s="1" t="str">
        <f t="shared" si="0"/>
        <v>No</v>
      </c>
    </row>
    <row r="15" spans="1:35">
      <c r="A15" s="2" t="s">
        <v>135</v>
      </c>
      <c r="B15" s="2" t="s">
        <v>136</v>
      </c>
      <c r="C15" s="30" t="s">
        <v>35</v>
      </c>
      <c r="D15" s="175">
        <v>2080</v>
      </c>
      <c r="E15" s="178">
        <v>20080</v>
      </c>
      <c r="F15" s="30" t="s">
        <v>137</v>
      </c>
      <c r="G15" s="30" t="s">
        <v>123</v>
      </c>
      <c r="H15" s="29">
        <v>18351295</v>
      </c>
      <c r="I15" s="29">
        <v>3873</v>
      </c>
      <c r="J15" s="30" t="s">
        <v>15</v>
      </c>
      <c r="K15" s="30" t="s">
        <v>9</v>
      </c>
      <c r="L15" s="1" t="s">
        <v>974</v>
      </c>
      <c r="M15" s="1" t="s">
        <v>969</v>
      </c>
      <c r="N15" s="16">
        <v>7.6</v>
      </c>
      <c r="P15" s="16">
        <v>0</v>
      </c>
      <c r="R15" s="16">
        <v>0</v>
      </c>
      <c r="T15" s="16">
        <v>0</v>
      </c>
      <c r="V15" s="16">
        <v>0</v>
      </c>
      <c r="X15" s="16">
        <v>2</v>
      </c>
      <c r="Z15" s="16">
        <v>0.6</v>
      </c>
      <c r="AB15" s="16">
        <v>0</v>
      </c>
      <c r="AD15" s="16">
        <v>0</v>
      </c>
      <c r="AF15" s="1" t="str">
        <f t="shared" si="0"/>
        <v>No</v>
      </c>
    </row>
    <row r="16" spans="1:35">
      <c r="A16" s="2" t="s">
        <v>135</v>
      </c>
      <c r="B16" s="2" t="s">
        <v>136</v>
      </c>
      <c r="C16" s="30" t="s">
        <v>35</v>
      </c>
      <c r="D16" s="175">
        <v>2080</v>
      </c>
      <c r="E16" s="178">
        <v>20080</v>
      </c>
      <c r="F16" s="30" t="s">
        <v>137</v>
      </c>
      <c r="G16" s="30" t="s">
        <v>123</v>
      </c>
      <c r="H16" s="29">
        <v>18351295</v>
      </c>
      <c r="I16" s="29">
        <v>3873</v>
      </c>
      <c r="J16" s="30" t="s">
        <v>15</v>
      </c>
      <c r="K16" s="30" t="s">
        <v>9</v>
      </c>
      <c r="L16" s="1" t="s">
        <v>970</v>
      </c>
      <c r="M16" s="1" t="s">
        <v>969</v>
      </c>
      <c r="N16" s="16">
        <v>363.9</v>
      </c>
      <c r="P16" s="16">
        <v>0</v>
      </c>
      <c r="R16" s="16">
        <v>0</v>
      </c>
      <c r="T16" s="16">
        <v>0</v>
      </c>
      <c r="V16" s="16">
        <v>0</v>
      </c>
      <c r="X16" s="16">
        <v>66.5</v>
      </c>
      <c r="Z16" s="16">
        <v>2.2999999999999998</v>
      </c>
      <c r="AB16" s="16">
        <v>1</v>
      </c>
      <c r="AD16" s="16">
        <v>0</v>
      </c>
      <c r="AF16" s="1" t="str">
        <f t="shared" si="0"/>
        <v>No</v>
      </c>
    </row>
    <row r="17" spans="1:32">
      <c r="A17" s="2" t="s">
        <v>135</v>
      </c>
      <c r="B17" s="2" t="s">
        <v>136</v>
      </c>
      <c r="C17" s="30" t="s">
        <v>35</v>
      </c>
      <c r="D17" s="175">
        <v>2080</v>
      </c>
      <c r="E17" s="178">
        <v>20080</v>
      </c>
      <c r="F17" s="30" t="s">
        <v>137</v>
      </c>
      <c r="G17" s="30" t="s">
        <v>123</v>
      </c>
      <c r="H17" s="29">
        <v>18351295</v>
      </c>
      <c r="I17" s="29">
        <v>3873</v>
      </c>
      <c r="J17" s="30" t="s">
        <v>12</v>
      </c>
      <c r="K17" s="30" t="s">
        <v>13</v>
      </c>
      <c r="L17" s="1" t="s">
        <v>970</v>
      </c>
      <c r="M17" s="1" t="s">
        <v>969</v>
      </c>
      <c r="N17" s="16">
        <v>0</v>
      </c>
      <c r="P17" s="16">
        <v>0</v>
      </c>
      <c r="R17" s="16">
        <v>0</v>
      </c>
      <c r="T17" s="16">
        <v>0</v>
      </c>
      <c r="V17" s="16">
        <v>0</v>
      </c>
      <c r="X17" s="16">
        <v>0</v>
      </c>
      <c r="Z17" s="16">
        <v>0</v>
      </c>
      <c r="AB17" s="16">
        <v>11.08</v>
      </c>
      <c r="AD17" s="16">
        <v>0.55000000000000004</v>
      </c>
      <c r="AF17" s="1" t="str">
        <f t="shared" si="0"/>
        <v>No</v>
      </c>
    </row>
    <row r="18" spans="1:32">
      <c r="A18" s="2" t="s">
        <v>135</v>
      </c>
      <c r="B18" s="2" t="s">
        <v>136</v>
      </c>
      <c r="C18" s="30" t="s">
        <v>35</v>
      </c>
      <c r="D18" s="175">
        <v>2080</v>
      </c>
      <c r="E18" s="178">
        <v>20080</v>
      </c>
      <c r="F18" s="30" t="s">
        <v>137</v>
      </c>
      <c r="G18" s="30" t="s">
        <v>123</v>
      </c>
      <c r="H18" s="29">
        <v>18351295</v>
      </c>
      <c r="I18" s="29">
        <v>3873</v>
      </c>
      <c r="J18" s="30" t="s">
        <v>12</v>
      </c>
      <c r="K18" s="30" t="s">
        <v>13</v>
      </c>
      <c r="L18" s="1" t="s">
        <v>1040</v>
      </c>
      <c r="M18" s="1" t="s">
        <v>969</v>
      </c>
      <c r="N18" s="16">
        <v>0.76</v>
      </c>
      <c r="P18" s="16">
        <v>0</v>
      </c>
      <c r="R18" s="16">
        <v>0</v>
      </c>
      <c r="T18" s="16">
        <v>0</v>
      </c>
      <c r="V18" s="16">
        <v>0</v>
      </c>
      <c r="X18" s="16">
        <v>0</v>
      </c>
      <c r="Z18" s="16">
        <v>0</v>
      </c>
      <c r="AB18" s="16">
        <v>0</v>
      </c>
      <c r="AD18" s="16">
        <v>0</v>
      </c>
      <c r="AF18" s="1" t="str">
        <f t="shared" si="0"/>
        <v>No</v>
      </c>
    </row>
    <row r="19" spans="1:32">
      <c r="A19" s="2" t="s">
        <v>135</v>
      </c>
      <c r="B19" s="2" t="s">
        <v>136</v>
      </c>
      <c r="C19" s="30" t="s">
        <v>35</v>
      </c>
      <c r="D19" s="175">
        <v>2080</v>
      </c>
      <c r="E19" s="178">
        <v>20080</v>
      </c>
      <c r="F19" s="30" t="s">
        <v>137</v>
      </c>
      <c r="G19" s="30" t="s">
        <v>123</v>
      </c>
      <c r="H19" s="29">
        <v>18351295</v>
      </c>
      <c r="I19" s="29">
        <v>3873</v>
      </c>
      <c r="J19" s="30" t="s">
        <v>12</v>
      </c>
      <c r="K19" s="30" t="s">
        <v>13</v>
      </c>
      <c r="L19" s="1" t="s">
        <v>973</v>
      </c>
      <c r="M19" s="1" t="s">
        <v>969</v>
      </c>
      <c r="N19" s="16">
        <v>0</v>
      </c>
      <c r="P19" s="16">
        <v>0</v>
      </c>
      <c r="R19" s="16">
        <v>0</v>
      </c>
      <c r="T19" s="16">
        <v>0</v>
      </c>
      <c r="V19" s="16">
        <v>0</v>
      </c>
      <c r="X19" s="16">
        <v>0</v>
      </c>
      <c r="Z19" s="16">
        <v>0</v>
      </c>
      <c r="AB19" s="16">
        <v>0.28999999999999998</v>
      </c>
      <c r="AD19" s="16">
        <v>0.41</v>
      </c>
      <c r="AF19" s="1" t="str">
        <f t="shared" si="0"/>
        <v>No</v>
      </c>
    </row>
    <row r="20" spans="1:32">
      <c r="A20" s="2" t="s">
        <v>135</v>
      </c>
      <c r="B20" s="2" t="s">
        <v>136</v>
      </c>
      <c r="C20" s="30" t="s">
        <v>35</v>
      </c>
      <c r="D20" s="175">
        <v>2080</v>
      </c>
      <c r="E20" s="178">
        <v>20080</v>
      </c>
      <c r="F20" s="30" t="s">
        <v>137</v>
      </c>
      <c r="G20" s="30" t="s">
        <v>123</v>
      </c>
      <c r="H20" s="29">
        <v>18351295</v>
      </c>
      <c r="I20" s="29">
        <v>3873</v>
      </c>
      <c r="J20" s="30" t="s">
        <v>12</v>
      </c>
      <c r="K20" s="30" t="s">
        <v>13</v>
      </c>
      <c r="L20" s="1" t="s">
        <v>967</v>
      </c>
      <c r="M20" s="1" t="s">
        <v>969</v>
      </c>
      <c r="N20" s="16">
        <v>0</v>
      </c>
      <c r="P20" s="16">
        <v>0</v>
      </c>
      <c r="R20" s="16">
        <v>0</v>
      </c>
      <c r="T20" s="16">
        <v>0</v>
      </c>
      <c r="V20" s="16">
        <v>0</v>
      </c>
      <c r="X20" s="16">
        <v>0</v>
      </c>
      <c r="Z20" s="16">
        <v>0</v>
      </c>
      <c r="AB20" s="16">
        <v>3.31</v>
      </c>
      <c r="AD20" s="16">
        <v>0</v>
      </c>
      <c r="AF20" s="1" t="str">
        <f t="shared" si="0"/>
        <v>No</v>
      </c>
    </row>
    <row r="21" spans="1:32">
      <c r="A21" s="2" t="s">
        <v>135</v>
      </c>
      <c r="B21" s="2" t="s">
        <v>136</v>
      </c>
      <c r="C21" s="30" t="s">
        <v>35</v>
      </c>
      <c r="D21" s="175">
        <v>2080</v>
      </c>
      <c r="E21" s="178">
        <v>20080</v>
      </c>
      <c r="F21" s="30" t="s">
        <v>137</v>
      </c>
      <c r="G21" s="30" t="s">
        <v>123</v>
      </c>
      <c r="H21" s="29">
        <v>18351295</v>
      </c>
      <c r="I21" s="29">
        <v>3873</v>
      </c>
      <c r="J21" s="30" t="s">
        <v>12</v>
      </c>
      <c r="K21" s="30" t="s">
        <v>13</v>
      </c>
      <c r="L21" s="1" t="s">
        <v>974</v>
      </c>
      <c r="M21" s="1" t="s">
        <v>969</v>
      </c>
      <c r="N21" s="16">
        <v>0</v>
      </c>
      <c r="P21" s="16">
        <v>0</v>
      </c>
      <c r="R21" s="16">
        <v>0</v>
      </c>
      <c r="T21" s="16">
        <v>0</v>
      </c>
      <c r="V21" s="16">
        <v>0</v>
      </c>
      <c r="X21" s="16">
        <v>0</v>
      </c>
      <c r="Z21" s="16">
        <v>0</v>
      </c>
      <c r="AB21" s="16">
        <v>0.18</v>
      </c>
      <c r="AD21" s="16">
        <v>0</v>
      </c>
      <c r="AF21" s="1" t="str">
        <f t="shared" si="0"/>
        <v>No</v>
      </c>
    </row>
    <row r="22" spans="1:32">
      <c r="A22" s="2" t="s">
        <v>135</v>
      </c>
      <c r="B22" s="2" t="s">
        <v>136</v>
      </c>
      <c r="C22" s="30" t="s">
        <v>35</v>
      </c>
      <c r="D22" s="175">
        <v>2080</v>
      </c>
      <c r="E22" s="178">
        <v>20080</v>
      </c>
      <c r="F22" s="30" t="s">
        <v>137</v>
      </c>
      <c r="G22" s="30" t="s">
        <v>123</v>
      </c>
      <c r="H22" s="29">
        <v>18351295</v>
      </c>
      <c r="I22" s="29">
        <v>3873</v>
      </c>
      <c r="J22" s="30" t="s">
        <v>12</v>
      </c>
      <c r="K22" s="30" t="s">
        <v>9</v>
      </c>
      <c r="L22" s="1" t="s">
        <v>967</v>
      </c>
      <c r="M22" s="1" t="s">
        <v>969</v>
      </c>
      <c r="N22" s="16">
        <v>0</v>
      </c>
      <c r="P22" s="16">
        <v>0</v>
      </c>
      <c r="R22" s="16">
        <v>0</v>
      </c>
      <c r="T22" s="16">
        <v>0</v>
      </c>
      <c r="V22" s="16">
        <v>0</v>
      </c>
      <c r="X22" s="16">
        <v>0</v>
      </c>
      <c r="Z22" s="16">
        <v>0</v>
      </c>
      <c r="AB22" s="16">
        <v>0.84</v>
      </c>
      <c r="AD22" s="16">
        <v>0</v>
      </c>
      <c r="AF22" s="1" t="str">
        <f t="shared" si="0"/>
        <v>No</v>
      </c>
    </row>
    <row r="23" spans="1:32">
      <c r="A23" s="2" t="s">
        <v>135</v>
      </c>
      <c r="B23" s="2" t="s">
        <v>136</v>
      </c>
      <c r="C23" s="30" t="s">
        <v>35</v>
      </c>
      <c r="D23" s="175">
        <v>2080</v>
      </c>
      <c r="E23" s="178">
        <v>20080</v>
      </c>
      <c r="F23" s="30" t="s">
        <v>137</v>
      </c>
      <c r="G23" s="30" t="s">
        <v>123</v>
      </c>
      <c r="H23" s="29">
        <v>18351295</v>
      </c>
      <c r="I23" s="29">
        <v>3873</v>
      </c>
      <c r="J23" s="30" t="s">
        <v>12</v>
      </c>
      <c r="K23" s="30" t="s">
        <v>9</v>
      </c>
      <c r="L23" s="1" t="s">
        <v>1041</v>
      </c>
      <c r="M23" s="1" t="s">
        <v>969</v>
      </c>
      <c r="N23" s="16">
        <v>0.41</v>
      </c>
      <c r="P23" s="16">
        <v>0</v>
      </c>
      <c r="R23" s="16">
        <v>0</v>
      </c>
      <c r="T23" s="16">
        <v>0</v>
      </c>
      <c r="V23" s="16">
        <v>0</v>
      </c>
      <c r="X23" s="16">
        <v>0</v>
      </c>
      <c r="Z23" s="16">
        <v>0</v>
      </c>
      <c r="AB23" s="16">
        <v>0</v>
      </c>
      <c r="AD23" s="16">
        <v>0</v>
      </c>
      <c r="AF23" s="1" t="str">
        <f t="shared" si="0"/>
        <v>No</v>
      </c>
    </row>
    <row r="24" spans="1:32">
      <c r="A24" s="2" t="s">
        <v>135</v>
      </c>
      <c r="B24" s="2" t="s">
        <v>136</v>
      </c>
      <c r="C24" s="30" t="s">
        <v>35</v>
      </c>
      <c r="D24" s="175">
        <v>2080</v>
      </c>
      <c r="E24" s="178">
        <v>20080</v>
      </c>
      <c r="F24" s="30" t="s">
        <v>137</v>
      </c>
      <c r="G24" s="30" t="s">
        <v>123</v>
      </c>
      <c r="H24" s="29">
        <v>18351295</v>
      </c>
      <c r="I24" s="29">
        <v>3873</v>
      </c>
      <c r="J24" s="30" t="s">
        <v>12</v>
      </c>
      <c r="K24" s="30" t="s">
        <v>9</v>
      </c>
      <c r="L24" s="1" t="s">
        <v>970</v>
      </c>
      <c r="M24" s="1" t="s">
        <v>969</v>
      </c>
      <c r="N24" s="16">
        <v>2.37</v>
      </c>
      <c r="P24" s="16">
        <v>0</v>
      </c>
      <c r="R24" s="16">
        <v>0</v>
      </c>
      <c r="T24" s="16">
        <v>0</v>
      </c>
      <c r="V24" s="16">
        <v>0</v>
      </c>
      <c r="X24" s="16">
        <v>0</v>
      </c>
      <c r="Z24" s="16">
        <v>0</v>
      </c>
      <c r="AB24" s="16">
        <v>0.9</v>
      </c>
      <c r="AD24" s="16">
        <v>0</v>
      </c>
      <c r="AF24" s="1" t="str">
        <f t="shared" si="0"/>
        <v>No</v>
      </c>
    </row>
    <row r="25" spans="1:32">
      <c r="A25" s="2" t="s">
        <v>135</v>
      </c>
      <c r="B25" s="2" t="s">
        <v>136</v>
      </c>
      <c r="C25" s="30" t="s">
        <v>35</v>
      </c>
      <c r="D25" s="175">
        <v>2080</v>
      </c>
      <c r="E25" s="178">
        <v>20080</v>
      </c>
      <c r="F25" s="30" t="s">
        <v>137</v>
      </c>
      <c r="G25" s="30" t="s">
        <v>123</v>
      </c>
      <c r="H25" s="29">
        <v>18351295</v>
      </c>
      <c r="I25" s="29">
        <v>3873</v>
      </c>
      <c r="J25" s="30" t="s">
        <v>12</v>
      </c>
      <c r="K25" s="30" t="s">
        <v>9</v>
      </c>
      <c r="L25" s="1" t="s">
        <v>975</v>
      </c>
      <c r="M25" s="1" t="s">
        <v>969</v>
      </c>
      <c r="N25" s="16">
        <v>1.37</v>
      </c>
      <c r="P25" s="16">
        <v>0</v>
      </c>
      <c r="R25" s="16">
        <v>0</v>
      </c>
      <c r="T25" s="16">
        <v>0</v>
      </c>
      <c r="V25" s="16">
        <v>0</v>
      </c>
      <c r="X25" s="16">
        <v>0</v>
      </c>
      <c r="Z25" s="16">
        <v>0</v>
      </c>
      <c r="AB25" s="16">
        <v>0</v>
      </c>
      <c r="AD25" s="16">
        <v>0</v>
      </c>
      <c r="AF25" s="1" t="str">
        <f t="shared" si="0"/>
        <v>No</v>
      </c>
    </row>
    <row r="26" spans="1:32">
      <c r="A26" s="2" t="s">
        <v>135</v>
      </c>
      <c r="B26" s="2" t="s">
        <v>136</v>
      </c>
      <c r="C26" s="30" t="s">
        <v>35</v>
      </c>
      <c r="D26" s="175">
        <v>2080</v>
      </c>
      <c r="E26" s="178">
        <v>20080</v>
      </c>
      <c r="F26" s="30" t="s">
        <v>137</v>
      </c>
      <c r="G26" s="30" t="s">
        <v>123</v>
      </c>
      <c r="H26" s="29">
        <v>18351295</v>
      </c>
      <c r="I26" s="29">
        <v>3873</v>
      </c>
      <c r="J26" s="30" t="s">
        <v>12</v>
      </c>
      <c r="K26" s="30" t="s">
        <v>9</v>
      </c>
      <c r="L26" s="1" t="s">
        <v>973</v>
      </c>
      <c r="M26" s="1" t="s">
        <v>969</v>
      </c>
      <c r="N26" s="16">
        <v>0.01</v>
      </c>
      <c r="P26" s="16">
        <v>0</v>
      </c>
      <c r="R26" s="16">
        <v>0</v>
      </c>
      <c r="T26" s="16">
        <v>0</v>
      </c>
      <c r="V26" s="16">
        <v>0</v>
      </c>
      <c r="X26" s="16">
        <v>0</v>
      </c>
      <c r="Z26" s="16">
        <v>0</v>
      </c>
      <c r="AB26" s="16">
        <v>0</v>
      </c>
      <c r="AD26" s="16">
        <v>0</v>
      </c>
      <c r="AF26" s="1" t="str">
        <f t="shared" si="0"/>
        <v>No</v>
      </c>
    </row>
    <row r="27" spans="1:32">
      <c r="A27" s="2" t="s">
        <v>135</v>
      </c>
      <c r="B27" s="2" t="s">
        <v>136</v>
      </c>
      <c r="C27" s="30" t="s">
        <v>35</v>
      </c>
      <c r="D27" s="175">
        <v>2080</v>
      </c>
      <c r="E27" s="178">
        <v>20080</v>
      </c>
      <c r="F27" s="30" t="s">
        <v>137</v>
      </c>
      <c r="G27" s="30" t="s">
        <v>123</v>
      </c>
      <c r="H27" s="29">
        <v>18351295</v>
      </c>
      <c r="I27" s="29">
        <v>3873</v>
      </c>
      <c r="J27" s="30" t="s">
        <v>17</v>
      </c>
      <c r="K27" s="30" t="s">
        <v>13</v>
      </c>
      <c r="L27" s="1" t="s">
        <v>967</v>
      </c>
      <c r="M27" s="1" t="s">
        <v>969</v>
      </c>
      <c r="N27" s="16">
        <v>0</v>
      </c>
      <c r="P27" s="16">
        <v>0</v>
      </c>
      <c r="R27" s="16">
        <v>0</v>
      </c>
      <c r="T27" s="16">
        <v>0</v>
      </c>
      <c r="V27" s="16">
        <v>0</v>
      </c>
      <c r="X27" s="16">
        <v>0</v>
      </c>
      <c r="Z27" s="16">
        <v>0</v>
      </c>
      <c r="AB27" s="16">
        <v>1.5</v>
      </c>
      <c r="AD27" s="16">
        <v>0</v>
      </c>
      <c r="AF27" s="1" t="str">
        <f t="shared" si="0"/>
        <v>No</v>
      </c>
    </row>
    <row r="28" spans="1:32">
      <c r="A28" s="2" t="s">
        <v>135</v>
      </c>
      <c r="B28" s="2" t="s">
        <v>136</v>
      </c>
      <c r="C28" s="30" t="s">
        <v>35</v>
      </c>
      <c r="D28" s="175">
        <v>2080</v>
      </c>
      <c r="E28" s="178">
        <v>20080</v>
      </c>
      <c r="F28" s="30" t="s">
        <v>137</v>
      </c>
      <c r="G28" s="30" t="s">
        <v>123</v>
      </c>
      <c r="H28" s="29">
        <v>18351295</v>
      </c>
      <c r="I28" s="29">
        <v>3873</v>
      </c>
      <c r="J28" s="30" t="s">
        <v>17</v>
      </c>
      <c r="K28" s="30" t="s">
        <v>13</v>
      </c>
      <c r="L28" s="1" t="s">
        <v>973</v>
      </c>
      <c r="M28" s="1" t="s">
        <v>969</v>
      </c>
      <c r="N28" s="16">
        <v>0</v>
      </c>
      <c r="P28" s="16">
        <v>0</v>
      </c>
      <c r="R28" s="16">
        <v>0</v>
      </c>
      <c r="T28" s="16">
        <v>0</v>
      </c>
      <c r="V28" s="16">
        <v>0</v>
      </c>
      <c r="X28" s="16">
        <v>0</v>
      </c>
      <c r="Z28" s="16">
        <v>0</v>
      </c>
      <c r="AB28" s="16">
        <v>0.4</v>
      </c>
      <c r="AD28" s="16">
        <v>0</v>
      </c>
      <c r="AF28" s="1" t="str">
        <f t="shared" si="0"/>
        <v>No</v>
      </c>
    </row>
    <row r="29" spans="1:32">
      <c r="A29" s="2" t="s">
        <v>135</v>
      </c>
      <c r="B29" s="2" t="s">
        <v>136</v>
      </c>
      <c r="C29" s="30" t="s">
        <v>35</v>
      </c>
      <c r="D29" s="175">
        <v>2080</v>
      </c>
      <c r="E29" s="178">
        <v>20080</v>
      </c>
      <c r="F29" s="30" t="s">
        <v>137</v>
      </c>
      <c r="G29" s="30" t="s">
        <v>123</v>
      </c>
      <c r="H29" s="29">
        <v>18351295</v>
      </c>
      <c r="I29" s="29">
        <v>3873</v>
      </c>
      <c r="J29" s="30" t="s">
        <v>17</v>
      </c>
      <c r="K29" s="30" t="s">
        <v>13</v>
      </c>
      <c r="L29" s="1" t="s">
        <v>970</v>
      </c>
      <c r="M29" s="1" t="s">
        <v>969</v>
      </c>
      <c r="N29" s="16">
        <v>0</v>
      </c>
      <c r="P29" s="16">
        <v>0</v>
      </c>
      <c r="R29" s="16">
        <v>0</v>
      </c>
      <c r="T29" s="16">
        <v>0</v>
      </c>
      <c r="V29" s="16">
        <v>0</v>
      </c>
      <c r="X29" s="16">
        <v>0</v>
      </c>
      <c r="Z29" s="16">
        <v>0</v>
      </c>
      <c r="AB29" s="16">
        <v>31.65</v>
      </c>
      <c r="AD29" s="16">
        <v>0</v>
      </c>
      <c r="AF29" s="1" t="str">
        <f t="shared" si="0"/>
        <v>No</v>
      </c>
    </row>
    <row r="30" spans="1:32">
      <c r="A30" s="2" t="s">
        <v>135</v>
      </c>
      <c r="B30" s="2" t="s">
        <v>136</v>
      </c>
      <c r="C30" s="30" t="s">
        <v>35</v>
      </c>
      <c r="D30" s="175">
        <v>2080</v>
      </c>
      <c r="E30" s="178">
        <v>20080</v>
      </c>
      <c r="F30" s="30" t="s">
        <v>137</v>
      </c>
      <c r="G30" s="30" t="s">
        <v>123</v>
      </c>
      <c r="H30" s="29">
        <v>18351295</v>
      </c>
      <c r="I30" s="29">
        <v>3873</v>
      </c>
      <c r="J30" s="30" t="s">
        <v>17</v>
      </c>
      <c r="K30" s="30" t="s">
        <v>13</v>
      </c>
      <c r="L30" s="1" t="s">
        <v>972</v>
      </c>
      <c r="M30" s="1" t="s">
        <v>969</v>
      </c>
      <c r="N30" s="16">
        <v>0</v>
      </c>
      <c r="P30" s="16">
        <v>0</v>
      </c>
      <c r="R30" s="16">
        <v>0</v>
      </c>
      <c r="T30" s="16">
        <v>0</v>
      </c>
      <c r="V30" s="16">
        <v>0</v>
      </c>
      <c r="X30" s="16">
        <v>0</v>
      </c>
      <c r="Z30" s="16">
        <v>0</v>
      </c>
      <c r="AB30" s="16">
        <v>0.17</v>
      </c>
      <c r="AD30" s="16">
        <v>0</v>
      </c>
      <c r="AF30" s="1" t="str">
        <f t="shared" si="0"/>
        <v>No</v>
      </c>
    </row>
    <row r="31" spans="1:32">
      <c r="A31" s="2" t="s">
        <v>135</v>
      </c>
      <c r="B31" s="2" t="s">
        <v>136</v>
      </c>
      <c r="C31" s="30" t="s">
        <v>35</v>
      </c>
      <c r="D31" s="175">
        <v>2080</v>
      </c>
      <c r="E31" s="178">
        <v>20080</v>
      </c>
      <c r="F31" s="30" t="s">
        <v>137</v>
      </c>
      <c r="G31" s="30" t="s">
        <v>123</v>
      </c>
      <c r="H31" s="29">
        <v>18351295</v>
      </c>
      <c r="I31" s="29">
        <v>3873</v>
      </c>
      <c r="J31" s="30" t="s">
        <v>17</v>
      </c>
      <c r="K31" s="30" t="s">
        <v>13</v>
      </c>
      <c r="L31" s="1" t="s">
        <v>974</v>
      </c>
      <c r="M31" s="1" t="s">
        <v>969</v>
      </c>
      <c r="N31" s="16">
        <v>0</v>
      </c>
      <c r="P31" s="16">
        <v>0</v>
      </c>
      <c r="R31" s="16">
        <v>0</v>
      </c>
      <c r="T31" s="16">
        <v>0</v>
      </c>
      <c r="V31" s="16">
        <v>0</v>
      </c>
      <c r="X31" s="16">
        <v>0</v>
      </c>
      <c r="Z31" s="16">
        <v>0</v>
      </c>
      <c r="AB31" s="16">
        <v>0.09</v>
      </c>
      <c r="AD31" s="16">
        <v>0</v>
      </c>
      <c r="AF31" s="1" t="str">
        <f t="shared" si="0"/>
        <v>No</v>
      </c>
    </row>
    <row r="32" spans="1:32">
      <c r="A32" s="2" t="s">
        <v>1046</v>
      </c>
      <c r="B32" s="2" t="s">
        <v>156</v>
      </c>
      <c r="C32" s="30" t="s">
        <v>14</v>
      </c>
      <c r="D32" s="175">
        <v>9154</v>
      </c>
      <c r="E32" s="178">
        <v>90154</v>
      </c>
      <c r="F32" s="30" t="s">
        <v>125</v>
      </c>
      <c r="G32" s="30" t="s">
        <v>123</v>
      </c>
      <c r="H32" s="29">
        <v>12150996</v>
      </c>
      <c r="I32" s="29">
        <v>3458</v>
      </c>
      <c r="J32" s="30" t="s">
        <v>12</v>
      </c>
      <c r="K32" s="30" t="s">
        <v>9</v>
      </c>
      <c r="L32" s="1" t="s">
        <v>970</v>
      </c>
      <c r="M32" s="1" t="s">
        <v>971</v>
      </c>
      <c r="N32" s="16">
        <v>0</v>
      </c>
      <c r="P32" s="16">
        <v>0</v>
      </c>
      <c r="R32" s="16">
        <v>0</v>
      </c>
      <c r="T32" s="16">
        <v>0</v>
      </c>
      <c r="V32" s="16">
        <v>0</v>
      </c>
      <c r="X32" s="16">
        <v>0</v>
      </c>
      <c r="Z32" s="16">
        <v>59.38</v>
      </c>
      <c r="AB32" s="16">
        <v>21.32</v>
      </c>
      <c r="AD32" s="16">
        <v>42.12</v>
      </c>
      <c r="AF32" s="1" t="str">
        <f t="shared" si="0"/>
        <v>No</v>
      </c>
    </row>
    <row r="33" spans="1:33">
      <c r="A33" s="2" t="s">
        <v>1046</v>
      </c>
      <c r="B33" s="2" t="s">
        <v>156</v>
      </c>
      <c r="C33" s="30" t="s">
        <v>14</v>
      </c>
      <c r="D33" s="175">
        <v>9154</v>
      </c>
      <c r="E33" s="178">
        <v>90154</v>
      </c>
      <c r="F33" s="30" t="s">
        <v>125</v>
      </c>
      <c r="G33" s="30" t="s">
        <v>123</v>
      </c>
      <c r="H33" s="29">
        <v>12150996</v>
      </c>
      <c r="I33" s="29">
        <v>3458</v>
      </c>
      <c r="J33" s="30" t="s">
        <v>12</v>
      </c>
      <c r="K33" s="30" t="s">
        <v>9</v>
      </c>
      <c r="L33" s="1" t="s">
        <v>1040</v>
      </c>
      <c r="M33" s="1" t="s">
        <v>971</v>
      </c>
      <c r="N33" s="16">
        <v>0</v>
      </c>
      <c r="P33" s="16">
        <v>0</v>
      </c>
      <c r="R33" s="16">
        <v>0</v>
      </c>
      <c r="T33" s="16">
        <v>0</v>
      </c>
      <c r="V33" s="16">
        <v>0</v>
      </c>
      <c r="X33" s="16">
        <v>0</v>
      </c>
      <c r="Z33" s="16">
        <v>0</v>
      </c>
      <c r="AB33" s="16">
        <v>2.82</v>
      </c>
      <c r="AD33" s="16">
        <v>0</v>
      </c>
      <c r="AF33" s="1" t="str">
        <f t="shared" si="0"/>
        <v>No</v>
      </c>
    </row>
    <row r="34" spans="1:33">
      <c r="A34" s="2" t="s">
        <v>1046</v>
      </c>
      <c r="B34" s="2" t="s">
        <v>156</v>
      </c>
      <c r="C34" s="30" t="s">
        <v>14</v>
      </c>
      <c r="D34" s="175">
        <v>9154</v>
      </c>
      <c r="E34" s="178">
        <v>90154</v>
      </c>
      <c r="F34" s="30" t="s">
        <v>125</v>
      </c>
      <c r="G34" s="30" t="s">
        <v>123</v>
      </c>
      <c r="H34" s="29">
        <v>12150996</v>
      </c>
      <c r="I34" s="29">
        <v>3458</v>
      </c>
      <c r="J34" s="30" t="s">
        <v>12</v>
      </c>
      <c r="K34" s="30" t="s">
        <v>9</v>
      </c>
      <c r="L34" s="1" t="s">
        <v>1041</v>
      </c>
      <c r="M34" s="1" t="s">
        <v>971</v>
      </c>
      <c r="N34" s="16">
        <v>0</v>
      </c>
      <c r="P34" s="16">
        <v>0</v>
      </c>
      <c r="R34" s="16">
        <v>0</v>
      </c>
      <c r="T34" s="16">
        <v>0</v>
      </c>
      <c r="V34" s="16">
        <v>0</v>
      </c>
      <c r="X34" s="16">
        <v>0</v>
      </c>
      <c r="Z34" s="16">
        <v>0.19</v>
      </c>
      <c r="AB34" s="16">
        <v>2.94</v>
      </c>
      <c r="AD34" s="16">
        <v>0.94</v>
      </c>
      <c r="AF34" s="1" t="str">
        <f t="shared" si="0"/>
        <v>No</v>
      </c>
    </row>
    <row r="35" spans="1:33">
      <c r="A35" s="2" t="s">
        <v>1046</v>
      </c>
      <c r="B35" s="2" t="s">
        <v>156</v>
      </c>
      <c r="C35" s="30" t="s">
        <v>14</v>
      </c>
      <c r="D35" s="175">
        <v>9154</v>
      </c>
      <c r="E35" s="178">
        <v>90154</v>
      </c>
      <c r="F35" s="30" t="s">
        <v>125</v>
      </c>
      <c r="G35" s="30" t="s">
        <v>123</v>
      </c>
      <c r="H35" s="29">
        <v>12150996</v>
      </c>
      <c r="I35" s="29">
        <v>3458</v>
      </c>
      <c r="J35" s="30" t="s">
        <v>12</v>
      </c>
      <c r="K35" s="30" t="s">
        <v>9</v>
      </c>
      <c r="L35" s="1" t="s">
        <v>974</v>
      </c>
      <c r="M35" s="1" t="s">
        <v>971</v>
      </c>
      <c r="N35" s="16">
        <v>0</v>
      </c>
      <c r="P35" s="16">
        <v>0</v>
      </c>
      <c r="R35" s="16">
        <v>0</v>
      </c>
      <c r="T35" s="16">
        <v>0</v>
      </c>
      <c r="V35" s="16">
        <v>0</v>
      </c>
      <c r="X35" s="16">
        <v>0</v>
      </c>
      <c r="Z35" s="16">
        <v>2.74</v>
      </c>
      <c r="AB35" s="16">
        <v>1.49</v>
      </c>
      <c r="AD35" s="16">
        <v>6.67</v>
      </c>
      <c r="AF35" s="1" t="str">
        <f t="shared" si="0"/>
        <v>No</v>
      </c>
    </row>
    <row r="36" spans="1:33">
      <c r="A36" s="2" t="s">
        <v>1046</v>
      </c>
      <c r="B36" s="2" t="s">
        <v>156</v>
      </c>
      <c r="C36" s="30" t="s">
        <v>14</v>
      </c>
      <c r="D36" s="175">
        <v>9154</v>
      </c>
      <c r="E36" s="178">
        <v>90154</v>
      </c>
      <c r="F36" s="30" t="s">
        <v>125</v>
      </c>
      <c r="G36" s="30" t="s">
        <v>123</v>
      </c>
      <c r="H36" s="29">
        <v>12150996</v>
      </c>
      <c r="I36" s="29">
        <v>3458</v>
      </c>
      <c r="J36" s="30" t="s">
        <v>12</v>
      </c>
      <c r="K36" s="30" t="s">
        <v>9</v>
      </c>
      <c r="L36" s="1" t="s">
        <v>967</v>
      </c>
      <c r="M36" s="1" t="s">
        <v>971</v>
      </c>
      <c r="N36" s="16">
        <v>0</v>
      </c>
      <c r="P36" s="16">
        <v>0</v>
      </c>
      <c r="R36" s="16">
        <v>0</v>
      </c>
      <c r="T36" s="16">
        <v>0</v>
      </c>
      <c r="V36" s="16">
        <v>0</v>
      </c>
      <c r="X36" s="16">
        <v>0</v>
      </c>
      <c r="Z36" s="16">
        <v>10.63</v>
      </c>
      <c r="AB36" s="16">
        <v>7.49</v>
      </c>
      <c r="AD36" s="16">
        <v>6.28</v>
      </c>
      <c r="AF36" s="1" t="str">
        <f t="shared" si="0"/>
        <v>No</v>
      </c>
    </row>
    <row r="37" spans="1:33">
      <c r="A37" s="2" t="s">
        <v>1046</v>
      </c>
      <c r="B37" s="2" t="s">
        <v>156</v>
      </c>
      <c r="C37" s="30" t="s">
        <v>14</v>
      </c>
      <c r="D37" s="175">
        <v>9154</v>
      </c>
      <c r="E37" s="178">
        <v>90154</v>
      </c>
      <c r="F37" s="30" t="s">
        <v>125</v>
      </c>
      <c r="G37" s="30" t="s">
        <v>123</v>
      </c>
      <c r="H37" s="29">
        <v>12150996</v>
      </c>
      <c r="I37" s="29">
        <v>3458</v>
      </c>
      <c r="J37" s="30" t="s">
        <v>12</v>
      </c>
      <c r="K37" s="30" t="s">
        <v>9</v>
      </c>
      <c r="L37" s="1" t="s">
        <v>975</v>
      </c>
      <c r="M37" s="1" t="s">
        <v>971</v>
      </c>
      <c r="N37" s="16">
        <v>0</v>
      </c>
      <c r="P37" s="16">
        <v>0</v>
      </c>
      <c r="R37" s="16">
        <v>0</v>
      </c>
      <c r="T37" s="16">
        <v>0</v>
      </c>
      <c r="V37" s="16">
        <v>0.23</v>
      </c>
      <c r="X37" s="16">
        <v>0</v>
      </c>
      <c r="Z37" s="16">
        <v>1.24</v>
      </c>
      <c r="AB37" s="16">
        <v>1.18</v>
      </c>
      <c r="AD37" s="16">
        <v>0.34</v>
      </c>
      <c r="AF37" s="1" t="str">
        <f t="shared" si="0"/>
        <v>No</v>
      </c>
    </row>
    <row r="38" spans="1:33">
      <c r="A38" s="2" t="s">
        <v>1046</v>
      </c>
      <c r="B38" s="2" t="s">
        <v>156</v>
      </c>
      <c r="C38" s="30" t="s">
        <v>14</v>
      </c>
      <c r="D38" s="175">
        <v>9154</v>
      </c>
      <c r="E38" s="178">
        <v>90154</v>
      </c>
      <c r="F38" s="30" t="s">
        <v>125</v>
      </c>
      <c r="G38" s="30" t="s">
        <v>123</v>
      </c>
      <c r="H38" s="29">
        <v>12150996</v>
      </c>
      <c r="I38" s="29">
        <v>3458</v>
      </c>
      <c r="J38" s="30" t="s">
        <v>12</v>
      </c>
      <c r="K38" s="30" t="s">
        <v>9</v>
      </c>
      <c r="L38" s="1" t="s">
        <v>972</v>
      </c>
      <c r="M38" s="1" t="s">
        <v>971</v>
      </c>
      <c r="N38" s="16">
        <v>0.56999999999999995</v>
      </c>
      <c r="P38" s="16">
        <v>0</v>
      </c>
      <c r="R38" s="16">
        <v>0.06</v>
      </c>
      <c r="T38" s="16">
        <v>7.0000000000000007E-2</v>
      </c>
      <c r="V38" s="16">
        <v>0.98</v>
      </c>
      <c r="X38" s="16">
        <v>2.27</v>
      </c>
      <c r="Z38" s="16">
        <v>14.9</v>
      </c>
      <c r="AB38" s="16">
        <v>1.46</v>
      </c>
      <c r="AD38" s="16">
        <v>3.73</v>
      </c>
      <c r="AF38" s="1" t="str">
        <f t="shared" si="0"/>
        <v>No</v>
      </c>
    </row>
    <row r="39" spans="1:33">
      <c r="A39" s="2" t="s">
        <v>1046</v>
      </c>
      <c r="B39" s="2" t="s">
        <v>156</v>
      </c>
      <c r="C39" s="30" t="s">
        <v>14</v>
      </c>
      <c r="D39" s="175">
        <v>9154</v>
      </c>
      <c r="E39" s="178">
        <v>90154</v>
      </c>
      <c r="F39" s="30" t="s">
        <v>125</v>
      </c>
      <c r="G39" s="30" t="s">
        <v>123</v>
      </c>
      <c r="H39" s="29">
        <v>12150996</v>
      </c>
      <c r="I39" s="29">
        <v>3458</v>
      </c>
      <c r="J39" s="30" t="s">
        <v>12</v>
      </c>
      <c r="K39" s="30" t="s">
        <v>9</v>
      </c>
      <c r="L39" s="1" t="s">
        <v>973</v>
      </c>
      <c r="M39" s="1" t="s">
        <v>971</v>
      </c>
      <c r="N39" s="16">
        <v>0.39</v>
      </c>
      <c r="P39" s="16">
        <v>0.17</v>
      </c>
      <c r="R39" s="16">
        <v>0</v>
      </c>
      <c r="T39" s="16">
        <v>0.2</v>
      </c>
      <c r="V39" s="16">
        <v>0</v>
      </c>
      <c r="X39" s="16">
        <v>0</v>
      </c>
      <c r="Z39" s="16">
        <v>0</v>
      </c>
      <c r="AB39" s="16">
        <v>0</v>
      </c>
      <c r="AD39" s="16">
        <v>0.18</v>
      </c>
      <c r="AF39" s="1" t="str">
        <f t="shared" si="0"/>
        <v>No</v>
      </c>
    </row>
    <row r="40" spans="1:33">
      <c r="A40" s="2" t="s">
        <v>1046</v>
      </c>
      <c r="B40" s="2" t="s">
        <v>156</v>
      </c>
      <c r="C40" s="30" t="s">
        <v>14</v>
      </c>
      <c r="D40" s="175">
        <v>9154</v>
      </c>
      <c r="E40" s="178">
        <v>90154</v>
      </c>
      <c r="F40" s="30" t="s">
        <v>125</v>
      </c>
      <c r="G40" s="30" t="s">
        <v>123</v>
      </c>
      <c r="H40" s="29">
        <v>12150996</v>
      </c>
      <c r="I40" s="29">
        <v>3458</v>
      </c>
      <c r="J40" s="30" t="s">
        <v>16</v>
      </c>
      <c r="K40" s="30" t="s">
        <v>9</v>
      </c>
      <c r="L40" s="1" t="s">
        <v>1040</v>
      </c>
      <c r="M40" s="1" t="s">
        <v>971</v>
      </c>
      <c r="N40" s="16">
        <v>0</v>
      </c>
      <c r="P40" s="16">
        <v>0</v>
      </c>
      <c r="R40" s="16">
        <v>0</v>
      </c>
      <c r="T40" s="16">
        <v>0</v>
      </c>
      <c r="V40" s="16">
        <v>0</v>
      </c>
      <c r="X40" s="16">
        <v>0</v>
      </c>
      <c r="Z40" s="16">
        <v>15.53</v>
      </c>
      <c r="AB40" s="16">
        <v>11.38</v>
      </c>
      <c r="AD40" s="16">
        <v>0</v>
      </c>
      <c r="AF40" s="1" t="str">
        <f t="shared" si="0"/>
        <v>No</v>
      </c>
    </row>
    <row r="41" spans="1:33">
      <c r="A41" s="2" t="s">
        <v>1046</v>
      </c>
      <c r="B41" s="2" t="s">
        <v>156</v>
      </c>
      <c r="C41" s="30" t="s">
        <v>14</v>
      </c>
      <c r="D41" s="175">
        <v>9154</v>
      </c>
      <c r="E41" s="178">
        <v>90154</v>
      </c>
      <c r="F41" s="30" t="s">
        <v>125</v>
      </c>
      <c r="G41" s="30" t="s">
        <v>123</v>
      </c>
      <c r="H41" s="29">
        <v>12150996</v>
      </c>
      <c r="I41" s="29">
        <v>3458</v>
      </c>
      <c r="J41" s="30" t="s">
        <v>16</v>
      </c>
      <c r="K41" s="30" t="s">
        <v>9</v>
      </c>
      <c r="L41" s="1" t="s">
        <v>970</v>
      </c>
      <c r="M41" s="1" t="s">
        <v>971</v>
      </c>
      <c r="N41" s="16">
        <v>0</v>
      </c>
      <c r="P41" s="16">
        <v>0</v>
      </c>
      <c r="R41" s="16">
        <v>0</v>
      </c>
      <c r="T41" s="16">
        <v>0</v>
      </c>
      <c r="V41" s="16">
        <v>0</v>
      </c>
      <c r="X41" s="16">
        <v>0</v>
      </c>
      <c r="Z41" s="16">
        <v>10.01</v>
      </c>
      <c r="AB41" s="16">
        <v>0</v>
      </c>
      <c r="AD41" s="16">
        <v>0</v>
      </c>
      <c r="AF41" s="1" t="str">
        <f t="shared" si="0"/>
        <v>No</v>
      </c>
    </row>
    <row r="42" spans="1:33">
      <c r="A42" s="2" t="s">
        <v>1046</v>
      </c>
      <c r="B42" s="2" t="s">
        <v>156</v>
      </c>
      <c r="C42" s="30" t="s">
        <v>14</v>
      </c>
      <c r="D42" s="175">
        <v>9154</v>
      </c>
      <c r="E42" s="178">
        <v>90154</v>
      </c>
      <c r="F42" s="30" t="s">
        <v>125</v>
      </c>
      <c r="G42" s="30" t="s">
        <v>123</v>
      </c>
      <c r="H42" s="29">
        <v>12150996</v>
      </c>
      <c r="I42" s="29">
        <v>3458</v>
      </c>
      <c r="J42" s="30" t="s">
        <v>16</v>
      </c>
      <c r="K42" s="30" t="s">
        <v>9</v>
      </c>
      <c r="L42" s="1" t="s">
        <v>975</v>
      </c>
      <c r="M42" s="1" t="s">
        <v>971</v>
      </c>
      <c r="N42" s="16">
        <v>0</v>
      </c>
      <c r="P42" s="16">
        <v>0</v>
      </c>
      <c r="R42" s="16">
        <v>0</v>
      </c>
      <c r="T42" s="16">
        <v>0</v>
      </c>
      <c r="V42" s="16">
        <v>0</v>
      </c>
      <c r="X42" s="16">
        <v>0</v>
      </c>
      <c r="Z42" s="16">
        <v>4.6900000000000004</v>
      </c>
      <c r="AB42" s="16">
        <v>1.31</v>
      </c>
      <c r="AD42" s="16">
        <v>0</v>
      </c>
      <c r="AF42" s="1" t="str">
        <f t="shared" si="0"/>
        <v>No</v>
      </c>
    </row>
    <row r="43" spans="1:33">
      <c r="A43" s="3" t="s">
        <v>1047</v>
      </c>
      <c r="B43" s="3" t="s">
        <v>187</v>
      </c>
      <c r="C43" s="57" t="s">
        <v>48</v>
      </c>
      <c r="D43" s="174">
        <v>1</v>
      </c>
      <c r="E43" s="177">
        <v>1</v>
      </c>
      <c r="F43" s="31" t="s">
        <v>122</v>
      </c>
      <c r="G43" s="31" t="s">
        <v>123</v>
      </c>
      <c r="H43" s="22">
        <v>3059393</v>
      </c>
      <c r="I43" s="22">
        <v>3150</v>
      </c>
      <c r="J43" s="57" t="s">
        <v>10</v>
      </c>
      <c r="K43" s="57" t="s">
        <v>9</v>
      </c>
      <c r="L43" s="5" t="s">
        <v>967</v>
      </c>
      <c r="M43" s="5" t="s">
        <v>968</v>
      </c>
      <c r="N43" s="6">
        <v>0</v>
      </c>
      <c r="O43" s="6"/>
      <c r="P43" s="6">
        <v>0</v>
      </c>
      <c r="Q43" s="6"/>
      <c r="R43" s="6">
        <v>0</v>
      </c>
      <c r="S43" s="6"/>
      <c r="T43" s="6">
        <v>0</v>
      </c>
      <c r="U43" s="6"/>
      <c r="V43" s="6">
        <v>0</v>
      </c>
      <c r="W43" s="6"/>
      <c r="X43" s="6">
        <v>0</v>
      </c>
      <c r="Z43" s="16">
        <v>0</v>
      </c>
      <c r="AB43" s="16">
        <v>35</v>
      </c>
      <c r="AD43" s="16">
        <v>65</v>
      </c>
      <c r="AF43" s="1" t="str">
        <f t="shared" si="0"/>
        <v>No</v>
      </c>
      <c r="AG43" s="16"/>
    </row>
    <row r="44" spans="1:33">
      <c r="A44" s="2" t="s">
        <v>151</v>
      </c>
      <c r="B44" s="2" t="s">
        <v>152</v>
      </c>
      <c r="C44" s="30" t="s">
        <v>21</v>
      </c>
      <c r="D44" s="175">
        <v>3030</v>
      </c>
      <c r="E44" s="178">
        <v>30030</v>
      </c>
      <c r="F44" s="30" t="s">
        <v>125</v>
      </c>
      <c r="G44" s="30" t="s">
        <v>123</v>
      </c>
      <c r="H44" s="29">
        <v>4586770</v>
      </c>
      <c r="I44" s="29">
        <v>3139</v>
      </c>
      <c r="J44" s="30" t="s">
        <v>16</v>
      </c>
      <c r="K44" s="30" t="s">
        <v>9</v>
      </c>
      <c r="L44" s="1" t="s">
        <v>1040</v>
      </c>
      <c r="M44" s="1" t="s">
        <v>969</v>
      </c>
      <c r="N44" s="16">
        <v>0</v>
      </c>
      <c r="P44" s="16">
        <v>0</v>
      </c>
      <c r="R44" s="16">
        <v>0</v>
      </c>
      <c r="T44" s="16">
        <v>0</v>
      </c>
      <c r="V44" s="16">
        <v>23.7</v>
      </c>
      <c r="X44" s="16">
        <v>22.7</v>
      </c>
      <c r="Z44" s="16">
        <v>1</v>
      </c>
      <c r="AB44" s="16">
        <v>0</v>
      </c>
      <c r="AD44" s="16">
        <v>0</v>
      </c>
      <c r="AF44" s="1" t="str">
        <f t="shared" si="0"/>
        <v>No</v>
      </c>
    </row>
    <row r="45" spans="1:33">
      <c r="A45" s="2" t="s">
        <v>151</v>
      </c>
      <c r="B45" s="2" t="s">
        <v>152</v>
      </c>
      <c r="C45" s="30" t="s">
        <v>21</v>
      </c>
      <c r="D45" s="175">
        <v>3030</v>
      </c>
      <c r="E45" s="178">
        <v>30030</v>
      </c>
      <c r="F45" s="30" t="s">
        <v>125</v>
      </c>
      <c r="G45" s="30" t="s">
        <v>123</v>
      </c>
      <c r="H45" s="29">
        <v>4586770</v>
      </c>
      <c r="I45" s="29">
        <v>3139</v>
      </c>
      <c r="J45" s="30" t="s">
        <v>16</v>
      </c>
      <c r="K45" s="30" t="s">
        <v>9</v>
      </c>
      <c r="L45" s="1" t="s">
        <v>1042</v>
      </c>
      <c r="M45" s="1" t="s">
        <v>969</v>
      </c>
      <c r="N45" s="16">
        <v>0</v>
      </c>
      <c r="P45" s="16">
        <v>0</v>
      </c>
      <c r="R45" s="16">
        <v>0</v>
      </c>
      <c r="T45" s="16">
        <v>0</v>
      </c>
      <c r="V45" s="16">
        <v>42.7</v>
      </c>
      <c r="X45" s="16">
        <v>20.100000000000001</v>
      </c>
      <c r="Z45" s="16">
        <v>21.1</v>
      </c>
      <c r="AB45" s="16">
        <v>18.7</v>
      </c>
      <c r="AD45" s="16">
        <v>1.1000000000000001</v>
      </c>
      <c r="AF45" s="1" t="str">
        <f t="shared" si="0"/>
        <v>No</v>
      </c>
    </row>
    <row r="46" spans="1:33">
      <c r="A46" s="2" t="s">
        <v>151</v>
      </c>
      <c r="B46" s="2" t="s">
        <v>152</v>
      </c>
      <c r="C46" s="30" t="s">
        <v>21</v>
      </c>
      <c r="D46" s="175">
        <v>3030</v>
      </c>
      <c r="E46" s="178">
        <v>30030</v>
      </c>
      <c r="F46" s="30" t="s">
        <v>125</v>
      </c>
      <c r="G46" s="30" t="s">
        <v>123</v>
      </c>
      <c r="H46" s="29">
        <v>4586770</v>
      </c>
      <c r="I46" s="29">
        <v>3139</v>
      </c>
      <c r="J46" s="30" t="s">
        <v>16</v>
      </c>
      <c r="K46" s="30" t="s">
        <v>9</v>
      </c>
      <c r="L46" s="1" t="s">
        <v>970</v>
      </c>
      <c r="M46" s="1" t="s">
        <v>969</v>
      </c>
      <c r="N46" s="16">
        <v>0</v>
      </c>
      <c r="P46" s="16">
        <v>0</v>
      </c>
      <c r="R46" s="16">
        <v>0</v>
      </c>
      <c r="T46" s="16">
        <v>0</v>
      </c>
      <c r="V46" s="16">
        <v>10.3</v>
      </c>
      <c r="X46" s="16">
        <v>5.3</v>
      </c>
      <c r="Z46" s="16">
        <v>0</v>
      </c>
      <c r="AB46" s="16">
        <v>9</v>
      </c>
      <c r="AD46" s="16">
        <v>9.6999999999999993</v>
      </c>
      <c r="AF46" s="1" t="str">
        <f t="shared" si="0"/>
        <v>No</v>
      </c>
    </row>
    <row r="47" spans="1:33">
      <c r="A47" s="2" t="s">
        <v>151</v>
      </c>
      <c r="B47" s="2" t="s">
        <v>152</v>
      </c>
      <c r="C47" s="30" t="s">
        <v>21</v>
      </c>
      <c r="D47" s="175">
        <v>3030</v>
      </c>
      <c r="E47" s="178">
        <v>30030</v>
      </c>
      <c r="F47" s="30" t="s">
        <v>125</v>
      </c>
      <c r="G47" s="30" t="s">
        <v>123</v>
      </c>
      <c r="H47" s="29">
        <v>4586770</v>
      </c>
      <c r="I47" s="29">
        <v>3139</v>
      </c>
      <c r="J47" s="30" t="s">
        <v>16</v>
      </c>
      <c r="K47" s="30" t="s">
        <v>9</v>
      </c>
      <c r="L47" s="1" t="s">
        <v>975</v>
      </c>
      <c r="M47" s="1" t="s">
        <v>969</v>
      </c>
      <c r="N47" s="16">
        <v>0</v>
      </c>
      <c r="P47" s="16">
        <v>0</v>
      </c>
      <c r="R47" s="16">
        <v>0</v>
      </c>
      <c r="T47" s="16">
        <v>0</v>
      </c>
      <c r="V47" s="16">
        <v>32.799999999999997</v>
      </c>
      <c r="X47" s="16">
        <v>54.4</v>
      </c>
      <c r="Z47" s="16">
        <v>0.4</v>
      </c>
      <c r="AB47" s="16">
        <v>3.8</v>
      </c>
      <c r="AD47" s="16">
        <v>2.8</v>
      </c>
      <c r="AF47" s="1" t="str">
        <f t="shared" si="0"/>
        <v>No</v>
      </c>
    </row>
    <row r="48" spans="1:33">
      <c r="A48" s="2" t="s">
        <v>151</v>
      </c>
      <c r="B48" s="2" t="s">
        <v>152</v>
      </c>
      <c r="C48" s="30" t="s">
        <v>21</v>
      </c>
      <c r="D48" s="175">
        <v>3030</v>
      </c>
      <c r="E48" s="178">
        <v>30030</v>
      </c>
      <c r="F48" s="30" t="s">
        <v>125</v>
      </c>
      <c r="G48" s="30" t="s">
        <v>123</v>
      </c>
      <c r="H48" s="29">
        <v>4586770</v>
      </c>
      <c r="I48" s="29">
        <v>3139</v>
      </c>
      <c r="J48" s="30" t="s">
        <v>16</v>
      </c>
      <c r="K48" s="30" t="s">
        <v>9</v>
      </c>
      <c r="L48" s="1" t="s">
        <v>973</v>
      </c>
      <c r="M48" s="1" t="s">
        <v>969</v>
      </c>
      <c r="N48" s="16">
        <v>0</v>
      </c>
      <c r="P48" s="16">
        <v>0</v>
      </c>
      <c r="R48" s="16">
        <v>0</v>
      </c>
      <c r="T48" s="16">
        <v>0</v>
      </c>
      <c r="V48" s="16">
        <v>6.1</v>
      </c>
      <c r="X48" s="16">
        <v>7.2</v>
      </c>
      <c r="Z48" s="16">
        <v>0.3</v>
      </c>
      <c r="AB48" s="16">
        <v>1</v>
      </c>
      <c r="AD48" s="16">
        <v>3.2</v>
      </c>
      <c r="AF48" s="1" t="str">
        <f t="shared" si="0"/>
        <v>No</v>
      </c>
    </row>
    <row r="49" spans="1:33">
      <c r="A49" s="2" t="s">
        <v>145</v>
      </c>
      <c r="B49" s="2" t="s">
        <v>124</v>
      </c>
      <c r="C49" s="30" t="s">
        <v>25</v>
      </c>
      <c r="D49" s="175">
        <v>5066</v>
      </c>
      <c r="E49" s="178">
        <v>50066</v>
      </c>
      <c r="F49" s="30" t="s">
        <v>125</v>
      </c>
      <c r="G49" s="30" t="s">
        <v>123</v>
      </c>
      <c r="H49" s="29">
        <v>8608208</v>
      </c>
      <c r="I49" s="29">
        <v>2711</v>
      </c>
      <c r="J49" s="30" t="s">
        <v>16</v>
      </c>
      <c r="K49" s="30" t="s">
        <v>9</v>
      </c>
      <c r="L49" s="1" t="s">
        <v>1040</v>
      </c>
      <c r="M49" s="1" t="s">
        <v>968</v>
      </c>
      <c r="N49" s="16">
        <v>0</v>
      </c>
      <c r="P49" s="16">
        <v>49.7</v>
      </c>
      <c r="R49" s="16">
        <v>50.3</v>
      </c>
      <c r="T49" s="16">
        <v>0</v>
      </c>
      <c r="V49" s="16">
        <v>0</v>
      </c>
      <c r="X49" s="16">
        <v>0</v>
      </c>
      <c r="Z49" s="16">
        <v>0</v>
      </c>
      <c r="AB49" s="16">
        <v>0</v>
      </c>
      <c r="AD49" s="16">
        <v>0</v>
      </c>
      <c r="AF49" s="1" t="str">
        <f t="shared" si="0"/>
        <v>No</v>
      </c>
      <c r="AG49" s="16"/>
    </row>
    <row r="50" spans="1:33">
      <c r="A50" s="2" t="s">
        <v>145</v>
      </c>
      <c r="B50" s="2" t="s">
        <v>124</v>
      </c>
      <c r="C50" s="30" t="s">
        <v>25</v>
      </c>
      <c r="D50" s="175">
        <v>5066</v>
      </c>
      <c r="E50" s="178">
        <v>50066</v>
      </c>
      <c r="F50" s="30" t="s">
        <v>125</v>
      </c>
      <c r="G50" s="30" t="s">
        <v>123</v>
      </c>
      <c r="H50" s="29">
        <v>8608208</v>
      </c>
      <c r="I50" s="29">
        <v>2711</v>
      </c>
      <c r="J50" s="30" t="s">
        <v>16</v>
      </c>
      <c r="K50" s="30" t="s">
        <v>9</v>
      </c>
      <c r="L50" s="1" t="s">
        <v>1041</v>
      </c>
      <c r="M50" s="1" t="s">
        <v>968</v>
      </c>
      <c r="N50" s="16">
        <v>38.9</v>
      </c>
      <c r="P50" s="16">
        <v>8</v>
      </c>
      <c r="R50" s="16">
        <v>8.4</v>
      </c>
      <c r="T50" s="16">
        <v>16.399999999999999</v>
      </c>
      <c r="V50" s="16">
        <v>0</v>
      </c>
      <c r="X50" s="16">
        <v>7.5</v>
      </c>
      <c r="Z50" s="16">
        <v>12.1</v>
      </c>
      <c r="AB50" s="16">
        <v>0</v>
      </c>
      <c r="AD50" s="16">
        <v>8.6999999999999993</v>
      </c>
      <c r="AF50" s="1" t="str">
        <f t="shared" si="0"/>
        <v>No</v>
      </c>
      <c r="AG50" s="16"/>
    </row>
    <row r="51" spans="1:33">
      <c r="A51" s="2" t="s">
        <v>145</v>
      </c>
      <c r="B51" s="2" t="s">
        <v>124</v>
      </c>
      <c r="C51" s="30" t="s">
        <v>25</v>
      </c>
      <c r="D51" s="175">
        <v>5066</v>
      </c>
      <c r="E51" s="178">
        <v>50066</v>
      </c>
      <c r="F51" s="30" t="s">
        <v>125</v>
      </c>
      <c r="G51" s="30" t="s">
        <v>123</v>
      </c>
      <c r="H51" s="29">
        <v>8608208</v>
      </c>
      <c r="I51" s="29">
        <v>2711</v>
      </c>
      <c r="J51" s="30" t="s">
        <v>16</v>
      </c>
      <c r="K51" s="30" t="s">
        <v>9</v>
      </c>
      <c r="L51" s="1" t="s">
        <v>972</v>
      </c>
      <c r="M51" s="1" t="s">
        <v>968</v>
      </c>
      <c r="N51" s="16">
        <v>15.9</v>
      </c>
      <c r="P51" s="16">
        <v>0.1</v>
      </c>
      <c r="R51" s="16">
        <v>4.4000000000000004</v>
      </c>
      <c r="T51" s="16">
        <v>7.2</v>
      </c>
      <c r="V51" s="16">
        <v>0</v>
      </c>
      <c r="X51" s="16">
        <v>0.2</v>
      </c>
      <c r="Z51" s="16">
        <v>26.1</v>
      </c>
      <c r="AB51" s="16">
        <v>45.1</v>
      </c>
      <c r="AD51" s="16">
        <v>1</v>
      </c>
      <c r="AF51" s="1" t="str">
        <f t="shared" si="0"/>
        <v>No</v>
      </c>
      <c r="AG51" s="16"/>
    </row>
    <row r="52" spans="1:33">
      <c r="A52" s="2" t="s">
        <v>145</v>
      </c>
      <c r="B52" s="2" t="s">
        <v>124</v>
      </c>
      <c r="C52" s="30" t="s">
        <v>25</v>
      </c>
      <c r="D52" s="175">
        <v>5066</v>
      </c>
      <c r="E52" s="178">
        <v>50066</v>
      </c>
      <c r="F52" s="30" t="s">
        <v>125</v>
      </c>
      <c r="G52" s="30" t="s">
        <v>123</v>
      </c>
      <c r="H52" s="29">
        <v>8608208</v>
      </c>
      <c r="I52" s="29">
        <v>2711</v>
      </c>
      <c r="J52" s="30" t="s">
        <v>16</v>
      </c>
      <c r="K52" s="30" t="s">
        <v>9</v>
      </c>
      <c r="L52" s="1" t="s">
        <v>973</v>
      </c>
      <c r="M52" s="1" t="s">
        <v>968</v>
      </c>
      <c r="N52" s="16">
        <v>44</v>
      </c>
      <c r="P52" s="16">
        <v>0.1</v>
      </c>
      <c r="R52" s="16">
        <v>0.1</v>
      </c>
      <c r="T52" s="16">
        <v>2.9</v>
      </c>
      <c r="V52" s="16">
        <v>0</v>
      </c>
      <c r="X52" s="16">
        <v>0.1</v>
      </c>
      <c r="Z52" s="16">
        <v>37.5</v>
      </c>
      <c r="AB52" s="16">
        <v>9.3000000000000007</v>
      </c>
      <c r="AD52" s="16">
        <v>6</v>
      </c>
      <c r="AF52" s="1" t="str">
        <f t="shared" si="0"/>
        <v>No</v>
      </c>
      <c r="AG52" s="16"/>
    </row>
    <row r="53" spans="1:33">
      <c r="A53" s="2" t="s">
        <v>145</v>
      </c>
      <c r="B53" s="2" t="s">
        <v>124</v>
      </c>
      <c r="C53" s="30" t="s">
        <v>25</v>
      </c>
      <c r="D53" s="175">
        <v>5066</v>
      </c>
      <c r="E53" s="178">
        <v>50066</v>
      </c>
      <c r="F53" s="30" t="s">
        <v>125</v>
      </c>
      <c r="G53" s="30" t="s">
        <v>123</v>
      </c>
      <c r="H53" s="29">
        <v>8608208</v>
      </c>
      <c r="I53" s="29">
        <v>2711</v>
      </c>
      <c r="J53" s="30" t="s">
        <v>16</v>
      </c>
      <c r="K53" s="30" t="s">
        <v>9</v>
      </c>
      <c r="L53" s="1" t="s">
        <v>970</v>
      </c>
      <c r="M53" s="1" t="s">
        <v>968</v>
      </c>
      <c r="N53" s="16">
        <v>17.600000000000001</v>
      </c>
      <c r="P53" s="16">
        <v>0</v>
      </c>
      <c r="R53" s="16">
        <v>26</v>
      </c>
      <c r="T53" s="16">
        <v>36.4</v>
      </c>
      <c r="V53" s="16">
        <v>0</v>
      </c>
      <c r="X53" s="16">
        <v>19.7</v>
      </c>
      <c r="Z53" s="16">
        <v>0</v>
      </c>
      <c r="AB53" s="16">
        <v>0.3</v>
      </c>
      <c r="AD53" s="16">
        <v>0</v>
      </c>
      <c r="AF53" s="1" t="str">
        <f t="shared" si="0"/>
        <v>No</v>
      </c>
      <c r="AG53" s="16"/>
    </row>
    <row r="54" spans="1:33">
      <c r="A54" s="2" t="s">
        <v>145</v>
      </c>
      <c r="B54" s="2" t="s">
        <v>124</v>
      </c>
      <c r="C54" s="30" t="s">
        <v>25</v>
      </c>
      <c r="D54" s="175">
        <v>5066</v>
      </c>
      <c r="E54" s="178">
        <v>50066</v>
      </c>
      <c r="F54" s="30" t="s">
        <v>125</v>
      </c>
      <c r="G54" s="30" t="s">
        <v>123</v>
      </c>
      <c r="H54" s="29">
        <v>8608208</v>
      </c>
      <c r="I54" s="29">
        <v>2711</v>
      </c>
      <c r="J54" s="30" t="s">
        <v>16</v>
      </c>
      <c r="K54" s="30" t="s">
        <v>9</v>
      </c>
      <c r="L54" s="1" t="s">
        <v>975</v>
      </c>
      <c r="M54" s="1" t="s">
        <v>968</v>
      </c>
      <c r="N54" s="16">
        <v>0</v>
      </c>
      <c r="P54" s="16">
        <v>15.2</v>
      </c>
      <c r="R54" s="16">
        <v>16.100000000000001</v>
      </c>
      <c r="T54" s="16">
        <v>37</v>
      </c>
      <c r="V54" s="16">
        <v>0</v>
      </c>
      <c r="X54" s="16">
        <v>31.7</v>
      </c>
      <c r="Z54" s="16">
        <v>0</v>
      </c>
      <c r="AB54" s="16">
        <v>0</v>
      </c>
      <c r="AD54" s="16">
        <v>0</v>
      </c>
      <c r="AF54" s="1" t="str">
        <f t="shared" si="0"/>
        <v>No</v>
      </c>
      <c r="AG54" s="16"/>
    </row>
    <row r="55" spans="1:33">
      <c r="A55" s="2" t="s">
        <v>145</v>
      </c>
      <c r="B55" s="2" t="s">
        <v>124</v>
      </c>
      <c r="C55" s="30" t="s">
        <v>25</v>
      </c>
      <c r="D55" s="175">
        <v>5066</v>
      </c>
      <c r="E55" s="178">
        <v>50066</v>
      </c>
      <c r="F55" s="30" t="s">
        <v>125</v>
      </c>
      <c r="G55" s="30" t="s">
        <v>123</v>
      </c>
      <c r="H55" s="29">
        <v>8608208</v>
      </c>
      <c r="I55" s="29">
        <v>2711</v>
      </c>
      <c r="J55" s="30" t="s">
        <v>16</v>
      </c>
      <c r="K55" s="30" t="s">
        <v>9</v>
      </c>
      <c r="L55" s="1" t="s">
        <v>1042</v>
      </c>
      <c r="M55" s="1" t="s">
        <v>968</v>
      </c>
      <c r="N55" s="16">
        <v>0</v>
      </c>
      <c r="P55" s="16">
        <v>100</v>
      </c>
      <c r="R55" s="16">
        <v>0</v>
      </c>
      <c r="T55" s="16">
        <v>0</v>
      </c>
      <c r="V55" s="16">
        <v>0</v>
      </c>
      <c r="X55" s="16">
        <v>0</v>
      </c>
      <c r="Z55" s="16">
        <v>0</v>
      </c>
      <c r="AB55" s="16">
        <v>0</v>
      </c>
      <c r="AD55" s="16">
        <v>0</v>
      </c>
      <c r="AF55" s="1" t="str">
        <f t="shared" si="0"/>
        <v>No</v>
      </c>
      <c r="AG55" s="16"/>
    </row>
    <row r="56" spans="1:33">
      <c r="A56" s="2" t="s">
        <v>145</v>
      </c>
      <c r="B56" s="2" t="s">
        <v>124</v>
      </c>
      <c r="C56" s="30" t="s">
        <v>25</v>
      </c>
      <c r="D56" s="175">
        <v>5066</v>
      </c>
      <c r="E56" s="178">
        <v>50066</v>
      </c>
      <c r="F56" s="30" t="s">
        <v>125</v>
      </c>
      <c r="G56" s="30" t="s">
        <v>123</v>
      </c>
      <c r="H56" s="29">
        <v>8608208</v>
      </c>
      <c r="I56" s="29">
        <v>2711</v>
      </c>
      <c r="J56" s="30" t="s">
        <v>16</v>
      </c>
      <c r="K56" s="30" t="s">
        <v>9</v>
      </c>
      <c r="L56" s="1" t="s">
        <v>974</v>
      </c>
      <c r="M56" s="1" t="s">
        <v>968</v>
      </c>
      <c r="N56" s="16">
        <v>44.6</v>
      </c>
      <c r="P56" s="16">
        <v>0</v>
      </c>
      <c r="R56" s="16">
        <v>0</v>
      </c>
      <c r="T56" s="16">
        <v>16.3</v>
      </c>
      <c r="V56" s="16">
        <v>0</v>
      </c>
      <c r="X56" s="16">
        <v>3.2</v>
      </c>
      <c r="Z56" s="16">
        <v>35.9</v>
      </c>
      <c r="AB56" s="16">
        <v>0</v>
      </c>
      <c r="AD56" s="16">
        <v>0</v>
      </c>
      <c r="AF56" s="1" t="str">
        <f t="shared" si="0"/>
        <v>No</v>
      </c>
      <c r="AG56" s="16"/>
    </row>
    <row r="57" spans="1:33">
      <c r="A57" s="2" t="s">
        <v>1044</v>
      </c>
      <c r="B57" s="2" t="s">
        <v>199</v>
      </c>
      <c r="C57" s="30" t="s">
        <v>45</v>
      </c>
      <c r="D57" s="175">
        <v>6008</v>
      </c>
      <c r="E57" s="178">
        <v>60008</v>
      </c>
      <c r="F57" s="30" t="s">
        <v>125</v>
      </c>
      <c r="G57" s="30" t="s">
        <v>123</v>
      </c>
      <c r="H57" s="29">
        <v>4944332</v>
      </c>
      <c r="I57" s="29">
        <v>2659</v>
      </c>
      <c r="J57" s="30" t="s">
        <v>12</v>
      </c>
      <c r="K57" s="30" t="s">
        <v>9</v>
      </c>
      <c r="L57" s="1" t="s">
        <v>967</v>
      </c>
      <c r="M57" s="1" t="s">
        <v>971</v>
      </c>
      <c r="N57" s="16">
        <v>0</v>
      </c>
      <c r="P57" s="16">
        <v>0</v>
      </c>
      <c r="R57" s="16">
        <v>0</v>
      </c>
      <c r="T57" s="16">
        <v>0</v>
      </c>
      <c r="V57" s="16">
        <v>0</v>
      </c>
      <c r="X57" s="16">
        <v>0</v>
      </c>
      <c r="Z57" s="16">
        <v>0</v>
      </c>
      <c r="AB57" s="16">
        <v>15</v>
      </c>
      <c r="AD57" s="16">
        <v>30.1</v>
      </c>
      <c r="AF57" s="1" t="str">
        <f t="shared" si="0"/>
        <v>No</v>
      </c>
    </row>
    <row r="58" spans="1:33">
      <c r="A58" s="2" t="s">
        <v>1044</v>
      </c>
      <c r="B58" s="2" t="s">
        <v>199</v>
      </c>
      <c r="C58" s="30" t="s">
        <v>45</v>
      </c>
      <c r="D58" s="175">
        <v>6008</v>
      </c>
      <c r="E58" s="178">
        <v>60008</v>
      </c>
      <c r="F58" s="30" t="s">
        <v>125</v>
      </c>
      <c r="G58" s="30" t="s">
        <v>123</v>
      </c>
      <c r="H58" s="29">
        <v>4944332</v>
      </c>
      <c r="I58" s="29">
        <v>2659</v>
      </c>
      <c r="J58" s="30" t="s">
        <v>12</v>
      </c>
      <c r="K58" s="30" t="s">
        <v>9</v>
      </c>
      <c r="L58" s="1" t="s">
        <v>974</v>
      </c>
      <c r="M58" s="1" t="s">
        <v>971</v>
      </c>
      <c r="N58" s="16">
        <v>0</v>
      </c>
      <c r="P58" s="16">
        <v>0</v>
      </c>
      <c r="R58" s="16">
        <v>0</v>
      </c>
      <c r="T58" s="16">
        <v>0</v>
      </c>
      <c r="V58" s="16">
        <v>0</v>
      </c>
      <c r="X58" s="16">
        <v>0</v>
      </c>
      <c r="Z58" s="16">
        <v>0</v>
      </c>
      <c r="AB58" s="16">
        <v>0.01</v>
      </c>
      <c r="AD58" s="16">
        <v>0.56000000000000005</v>
      </c>
      <c r="AF58" s="1" t="str">
        <f t="shared" si="0"/>
        <v>No</v>
      </c>
    </row>
    <row r="59" spans="1:33">
      <c r="A59" s="2" t="s">
        <v>1044</v>
      </c>
      <c r="B59" s="2" t="s">
        <v>199</v>
      </c>
      <c r="C59" s="30" t="s">
        <v>45</v>
      </c>
      <c r="D59" s="175">
        <v>6008</v>
      </c>
      <c r="E59" s="178">
        <v>60008</v>
      </c>
      <c r="F59" s="30" t="s">
        <v>125</v>
      </c>
      <c r="G59" s="30" t="s">
        <v>123</v>
      </c>
      <c r="H59" s="29">
        <v>4944332</v>
      </c>
      <c r="I59" s="29">
        <v>2659</v>
      </c>
      <c r="J59" s="30" t="s">
        <v>12</v>
      </c>
      <c r="K59" s="30" t="s">
        <v>9</v>
      </c>
      <c r="L59" s="1" t="s">
        <v>970</v>
      </c>
      <c r="M59" s="1" t="s">
        <v>971</v>
      </c>
      <c r="N59" s="16">
        <v>0</v>
      </c>
      <c r="P59" s="16">
        <v>0</v>
      </c>
      <c r="R59" s="16">
        <v>0</v>
      </c>
      <c r="T59" s="16">
        <v>0</v>
      </c>
      <c r="V59" s="16">
        <v>0</v>
      </c>
      <c r="X59" s="16">
        <v>0</v>
      </c>
      <c r="Z59" s="16">
        <v>0</v>
      </c>
      <c r="AB59" s="16">
        <v>5.87</v>
      </c>
      <c r="AD59" s="16">
        <v>3.44</v>
      </c>
      <c r="AF59" s="1" t="str">
        <f t="shared" si="0"/>
        <v>No</v>
      </c>
    </row>
    <row r="60" spans="1:33">
      <c r="A60" s="2" t="s">
        <v>1044</v>
      </c>
      <c r="B60" s="2" t="s">
        <v>199</v>
      </c>
      <c r="C60" s="30" t="s">
        <v>45</v>
      </c>
      <c r="D60" s="175">
        <v>6008</v>
      </c>
      <c r="E60" s="178">
        <v>60008</v>
      </c>
      <c r="F60" s="30" t="s">
        <v>125</v>
      </c>
      <c r="G60" s="30" t="s">
        <v>123</v>
      </c>
      <c r="H60" s="29">
        <v>4944332</v>
      </c>
      <c r="I60" s="29">
        <v>2659</v>
      </c>
      <c r="J60" s="30" t="s">
        <v>12</v>
      </c>
      <c r="K60" s="30" t="s">
        <v>9</v>
      </c>
      <c r="L60" s="1" t="s">
        <v>972</v>
      </c>
      <c r="M60" s="1" t="s">
        <v>971</v>
      </c>
      <c r="N60" s="16">
        <v>0</v>
      </c>
      <c r="P60" s="16">
        <v>0</v>
      </c>
      <c r="R60" s="16">
        <v>0</v>
      </c>
      <c r="T60" s="16">
        <v>0</v>
      </c>
      <c r="V60" s="16">
        <v>0</v>
      </c>
      <c r="X60" s="16">
        <v>0</v>
      </c>
      <c r="Z60" s="16">
        <v>0</v>
      </c>
      <c r="AB60" s="16">
        <v>0.41</v>
      </c>
      <c r="AD60" s="16">
        <v>2.57</v>
      </c>
      <c r="AF60" s="1" t="str">
        <f t="shared" si="0"/>
        <v>No</v>
      </c>
    </row>
    <row r="61" spans="1:33">
      <c r="A61" s="3" t="s">
        <v>149</v>
      </c>
      <c r="B61" s="3" t="s">
        <v>150</v>
      </c>
      <c r="C61" s="57" t="s">
        <v>28</v>
      </c>
      <c r="D61" s="174">
        <v>1003</v>
      </c>
      <c r="E61" s="177">
        <v>10003</v>
      </c>
      <c r="F61" s="31" t="s">
        <v>125</v>
      </c>
      <c r="G61" s="31" t="s">
        <v>123</v>
      </c>
      <c r="H61" s="22">
        <v>4181019</v>
      </c>
      <c r="I61" s="22">
        <v>2423</v>
      </c>
      <c r="J61" s="57" t="s">
        <v>15</v>
      </c>
      <c r="K61" s="57" t="s">
        <v>13</v>
      </c>
      <c r="L61" s="5" t="s">
        <v>970</v>
      </c>
      <c r="M61" s="5" t="s">
        <v>968</v>
      </c>
      <c r="N61" s="6">
        <v>0.7</v>
      </c>
      <c r="O61" s="6"/>
      <c r="P61" s="6">
        <v>3.9</v>
      </c>
      <c r="Q61" s="6"/>
      <c r="R61" s="6">
        <v>0.8</v>
      </c>
      <c r="S61" s="6"/>
      <c r="T61" s="6">
        <v>0.6</v>
      </c>
      <c r="U61" s="6"/>
      <c r="V61" s="6">
        <v>5.5</v>
      </c>
      <c r="W61" s="6"/>
      <c r="X61" s="6">
        <v>38.1</v>
      </c>
      <c r="Z61" s="16">
        <v>29.5</v>
      </c>
      <c r="AB61" s="16">
        <v>14.2</v>
      </c>
      <c r="AD61" s="16">
        <v>6.7</v>
      </c>
      <c r="AF61" s="1" t="str">
        <f t="shared" si="0"/>
        <v>No</v>
      </c>
      <c r="AG61" s="16"/>
    </row>
    <row r="62" spans="1:33">
      <c r="A62" s="3" t="s">
        <v>149</v>
      </c>
      <c r="B62" s="3" t="s">
        <v>150</v>
      </c>
      <c r="C62" s="57" t="s">
        <v>28</v>
      </c>
      <c r="D62" s="174">
        <v>1003</v>
      </c>
      <c r="E62" s="177">
        <v>10003</v>
      </c>
      <c r="F62" s="31" t="s">
        <v>125</v>
      </c>
      <c r="G62" s="31" t="s">
        <v>123</v>
      </c>
      <c r="H62" s="22">
        <v>4181019</v>
      </c>
      <c r="I62" s="22">
        <v>2423</v>
      </c>
      <c r="J62" s="57" t="s">
        <v>15</v>
      </c>
      <c r="K62" s="57" t="s">
        <v>13</v>
      </c>
      <c r="L62" s="5" t="s">
        <v>1041</v>
      </c>
      <c r="M62" s="5" t="s">
        <v>968</v>
      </c>
      <c r="N62" s="6">
        <v>85.7</v>
      </c>
      <c r="O62" s="6"/>
      <c r="P62" s="6">
        <v>0</v>
      </c>
      <c r="Q62" s="6"/>
      <c r="R62" s="6">
        <v>0</v>
      </c>
      <c r="S62" s="6"/>
      <c r="T62" s="6">
        <v>0</v>
      </c>
      <c r="U62" s="6"/>
      <c r="V62" s="6">
        <v>0</v>
      </c>
      <c r="W62" s="6"/>
      <c r="X62" s="6">
        <v>0</v>
      </c>
      <c r="Z62" s="16">
        <v>14.3</v>
      </c>
      <c r="AB62" s="16">
        <v>0</v>
      </c>
      <c r="AD62" s="16">
        <v>0</v>
      </c>
      <c r="AF62" s="1" t="str">
        <f t="shared" si="0"/>
        <v>No</v>
      </c>
      <c r="AG62" s="16"/>
    </row>
    <row r="63" spans="1:33">
      <c r="A63" s="3" t="s">
        <v>149</v>
      </c>
      <c r="B63" s="3" t="s">
        <v>150</v>
      </c>
      <c r="C63" s="57" t="s">
        <v>28</v>
      </c>
      <c r="D63" s="174">
        <v>1003</v>
      </c>
      <c r="E63" s="177">
        <v>10003</v>
      </c>
      <c r="F63" s="31" t="s">
        <v>125</v>
      </c>
      <c r="G63" s="31" t="s">
        <v>123</v>
      </c>
      <c r="H63" s="22">
        <v>4181019</v>
      </c>
      <c r="I63" s="22">
        <v>2423</v>
      </c>
      <c r="J63" s="57" t="s">
        <v>15</v>
      </c>
      <c r="K63" s="57" t="s">
        <v>13</v>
      </c>
      <c r="L63" s="5" t="s">
        <v>974</v>
      </c>
      <c r="M63" s="5" t="s">
        <v>968</v>
      </c>
      <c r="N63" s="6">
        <v>61.5</v>
      </c>
      <c r="O63" s="6"/>
      <c r="P63" s="6">
        <v>0</v>
      </c>
      <c r="Q63" s="6"/>
      <c r="R63" s="6">
        <v>0</v>
      </c>
      <c r="S63" s="6"/>
      <c r="T63" s="6">
        <v>0</v>
      </c>
      <c r="U63" s="6"/>
      <c r="V63" s="6">
        <v>0</v>
      </c>
      <c r="W63" s="6"/>
      <c r="X63" s="6">
        <v>0</v>
      </c>
      <c r="Z63" s="16">
        <v>38.5</v>
      </c>
      <c r="AB63" s="16">
        <v>0</v>
      </c>
      <c r="AD63" s="16">
        <v>0</v>
      </c>
      <c r="AF63" s="1" t="str">
        <f t="shared" si="0"/>
        <v>No</v>
      </c>
      <c r="AG63" s="16"/>
    </row>
    <row r="64" spans="1:33">
      <c r="A64" s="3" t="s">
        <v>149</v>
      </c>
      <c r="B64" s="3" t="s">
        <v>150</v>
      </c>
      <c r="C64" s="57" t="s">
        <v>28</v>
      </c>
      <c r="D64" s="174">
        <v>1003</v>
      </c>
      <c r="E64" s="177">
        <v>10003</v>
      </c>
      <c r="F64" s="31" t="s">
        <v>125</v>
      </c>
      <c r="G64" s="31" t="s">
        <v>123</v>
      </c>
      <c r="H64" s="22">
        <v>4181019</v>
      </c>
      <c r="I64" s="22">
        <v>2423</v>
      </c>
      <c r="J64" s="57" t="s">
        <v>15</v>
      </c>
      <c r="K64" s="57" t="s">
        <v>13</v>
      </c>
      <c r="L64" s="5" t="s">
        <v>975</v>
      </c>
      <c r="M64" s="5" t="s">
        <v>968</v>
      </c>
      <c r="N64" s="6">
        <v>80</v>
      </c>
      <c r="O64" s="6"/>
      <c r="P64" s="6">
        <v>0</v>
      </c>
      <c r="Q64" s="6"/>
      <c r="R64" s="6">
        <v>0</v>
      </c>
      <c r="S64" s="6"/>
      <c r="T64" s="6">
        <v>0</v>
      </c>
      <c r="U64" s="6"/>
      <c r="V64" s="6">
        <v>0</v>
      </c>
      <c r="W64" s="6"/>
      <c r="X64" s="6">
        <v>0</v>
      </c>
      <c r="Z64" s="16">
        <v>20</v>
      </c>
      <c r="AB64" s="16">
        <v>0</v>
      </c>
      <c r="AD64" s="16">
        <v>0</v>
      </c>
      <c r="AF64" s="1" t="str">
        <f t="shared" si="0"/>
        <v>No</v>
      </c>
      <c r="AG64" s="16"/>
    </row>
    <row r="65" spans="1:33">
      <c r="A65" s="3" t="s">
        <v>149</v>
      </c>
      <c r="B65" s="3" t="s">
        <v>150</v>
      </c>
      <c r="C65" s="57" t="s">
        <v>28</v>
      </c>
      <c r="D65" s="174">
        <v>1003</v>
      </c>
      <c r="E65" s="177">
        <v>10003</v>
      </c>
      <c r="F65" s="31" t="s">
        <v>125</v>
      </c>
      <c r="G65" s="31" t="s">
        <v>123</v>
      </c>
      <c r="H65" s="22">
        <v>4181019</v>
      </c>
      <c r="I65" s="22">
        <v>2423</v>
      </c>
      <c r="J65" s="57" t="s">
        <v>15</v>
      </c>
      <c r="K65" s="57" t="s">
        <v>13</v>
      </c>
      <c r="L65" s="5" t="s">
        <v>972</v>
      </c>
      <c r="M65" s="5" t="s">
        <v>968</v>
      </c>
      <c r="N65" s="6">
        <v>25.1</v>
      </c>
      <c r="O65" s="6"/>
      <c r="P65" s="6">
        <v>0</v>
      </c>
      <c r="Q65" s="6"/>
      <c r="R65" s="6">
        <v>0</v>
      </c>
      <c r="S65" s="6"/>
      <c r="T65" s="6">
        <v>33.299999999999997</v>
      </c>
      <c r="U65" s="6"/>
      <c r="V65" s="6">
        <v>0</v>
      </c>
      <c r="W65" s="6"/>
      <c r="X65" s="6">
        <v>8.3000000000000007</v>
      </c>
      <c r="Z65" s="16">
        <v>33.299999999999997</v>
      </c>
      <c r="AB65" s="16">
        <v>0</v>
      </c>
      <c r="AD65" s="16">
        <v>0</v>
      </c>
      <c r="AF65" s="1" t="str">
        <f t="shared" si="0"/>
        <v>No</v>
      </c>
      <c r="AG65" s="16"/>
    </row>
    <row r="66" spans="1:33">
      <c r="A66" s="3" t="s">
        <v>149</v>
      </c>
      <c r="B66" s="3" t="s">
        <v>150</v>
      </c>
      <c r="C66" s="57" t="s">
        <v>28</v>
      </c>
      <c r="D66" s="174">
        <v>1003</v>
      </c>
      <c r="E66" s="177">
        <v>10003</v>
      </c>
      <c r="F66" s="31" t="s">
        <v>125</v>
      </c>
      <c r="G66" s="31" t="s">
        <v>123</v>
      </c>
      <c r="H66" s="22">
        <v>4181019</v>
      </c>
      <c r="I66" s="22">
        <v>2423</v>
      </c>
      <c r="J66" s="57" t="s">
        <v>15</v>
      </c>
      <c r="K66" s="57" t="s">
        <v>13</v>
      </c>
      <c r="L66" s="5" t="s">
        <v>973</v>
      </c>
      <c r="M66" s="5" t="s">
        <v>968</v>
      </c>
      <c r="N66" s="6">
        <v>44</v>
      </c>
      <c r="O66" s="6"/>
      <c r="P66" s="6">
        <v>0</v>
      </c>
      <c r="Q66" s="6"/>
      <c r="R66" s="6">
        <v>0</v>
      </c>
      <c r="S66" s="6"/>
      <c r="T66" s="6">
        <v>0</v>
      </c>
      <c r="U66" s="6"/>
      <c r="V66" s="6">
        <v>0</v>
      </c>
      <c r="W66" s="6"/>
      <c r="X66" s="6">
        <v>32</v>
      </c>
      <c r="Z66" s="16">
        <v>20</v>
      </c>
      <c r="AB66" s="16">
        <v>0</v>
      </c>
      <c r="AD66" s="16">
        <v>4</v>
      </c>
      <c r="AF66" s="1" t="str">
        <f t="shared" ref="AF66:AF129" si="1">IF(AE66&amp;AC66&amp;AA66&amp;Y66&amp;W66&amp;U66&amp;S66&amp;Q66&amp;O66&lt;&gt;"","Yes","No")</f>
        <v>No</v>
      </c>
      <c r="AG66" s="16"/>
    </row>
    <row r="67" spans="1:33">
      <c r="A67" s="3" t="s">
        <v>149</v>
      </c>
      <c r="B67" s="3" t="s">
        <v>150</v>
      </c>
      <c r="C67" s="57" t="s">
        <v>28</v>
      </c>
      <c r="D67" s="174">
        <v>1003</v>
      </c>
      <c r="E67" s="177">
        <v>10003</v>
      </c>
      <c r="F67" s="31" t="s">
        <v>125</v>
      </c>
      <c r="G67" s="31" t="s">
        <v>123</v>
      </c>
      <c r="H67" s="22">
        <v>4181019</v>
      </c>
      <c r="I67" s="22">
        <v>2423</v>
      </c>
      <c r="J67" s="57" t="s">
        <v>12</v>
      </c>
      <c r="K67" s="57" t="s">
        <v>9</v>
      </c>
      <c r="L67" s="5" t="s">
        <v>967</v>
      </c>
      <c r="M67" s="5" t="s">
        <v>971</v>
      </c>
      <c r="N67" s="6">
        <v>0</v>
      </c>
      <c r="O67" s="6"/>
      <c r="P67" s="6">
        <v>0</v>
      </c>
      <c r="Q67" s="6"/>
      <c r="R67" s="6">
        <v>0</v>
      </c>
      <c r="S67" s="6"/>
      <c r="T67" s="6">
        <v>0</v>
      </c>
      <c r="U67" s="6"/>
      <c r="V67" s="6">
        <v>0</v>
      </c>
      <c r="W67" s="6"/>
      <c r="X67" s="6">
        <v>0.11</v>
      </c>
      <c r="Z67" s="16">
        <v>0</v>
      </c>
      <c r="AB67" s="16">
        <v>2.92</v>
      </c>
      <c r="AD67" s="16">
        <v>0.03</v>
      </c>
      <c r="AF67" s="1" t="str">
        <f t="shared" si="1"/>
        <v>No</v>
      </c>
    </row>
    <row r="68" spans="1:33">
      <c r="A68" s="3" t="s">
        <v>149</v>
      </c>
      <c r="B68" s="3" t="s">
        <v>150</v>
      </c>
      <c r="C68" s="57" t="s">
        <v>28</v>
      </c>
      <c r="D68" s="174">
        <v>1003</v>
      </c>
      <c r="E68" s="177">
        <v>10003</v>
      </c>
      <c r="F68" s="31" t="s">
        <v>125</v>
      </c>
      <c r="G68" s="31" t="s">
        <v>123</v>
      </c>
      <c r="H68" s="22">
        <v>4181019</v>
      </c>
      <c r="I68" s="22">
        <v>2423</v>
      </c>
      <c r="J68" s="57" t="s">
        <v>12</v>
      </c>
      <c r="K68" s="57" t="s">
        <v>9</v>
      </c>
      <c r="L68" s="5" t="s">
        <v>1041</v>
      </c>
      <c r="M68" s="5" t="s">
        <v>971</v>
      </c>
      <c r="N68" s="6">
        <v>0</v>
      </c>
      <c r="O68" s="6"/>
      <c r="P68" s="6">
        <v>0</v>
      </c>
      <c r="Q68" s="6"/>
      <c r="R68" s="6">
        <v>0</v>
      </c>
      <c r="S68" s="6"/>
      <c r="T68" s="6">
        <v>0</v>
      </c>
      <c r="U68" s="6"/>
      <c r="V68" s="6">
        <v>0</v>
      </c>
      <c r="W68" s="6"/>
      <c r="X68" s="6">
        <v>1</v>
      </c>
      <c r="Z68" s="16">
        <v>0</v>
      </c>
      <c r="AB68" s="16">
        <v>0.16</v>
      </c>
      <c r="AD68" s="16">
        <v>0</v>
      </c>
      <c r="AF68" s="1" t="str">
        <f t="shared" si="1"/>
        <v>No</v>
      </c>
    </row>
    <row r="69" spans="1:33">
      <c r="A69" s="3" t="s">
        <v>149</v>
      </c>
      <c r="B69" s="3" t="s">
        <v>150</v>
      </c>
      <c r="C69" s="57" t="s">
        <v>28</v>
      </c>
      <c r="D69" s="174">
        <v>1003</v>
      </c>
      <c r="E69" s="177">
        <v>10003</v>
      </c>
      <c r="F69" s="31" t="s">
        <v>125</v>
      </c>
      <c r="G69" s="31" t="s">
        <v>123</v>
      </c>
      <c r="H69" s="22">
        <v>4181019</v>
      </c>
      <c r="I69" s="22">
        <v>2423</v>
      </c>
      <c r="J69" s="57" t="s">
        <v>12</v>
      </c>
      <c r="K69" s="57" t="s">
        <v>9</v>
      </c>
      <c r="L69" s="5" t="s">
        <v>974</v>
      </c>
      <c r="M69" s="5" t="s">
        <v>971</v>
      </c>
      <c r="N69" s="6">
        <v>0</v>
      </c>
      <c r="O69" s="6"/>
      <c r="P69" s="6">
        <v>0</v>
      </c>
      <c r="Q69" s="6"/>
      <c r="R69" s="6">
        <v>0</v>
      </c>
      <c r="S69" s="6"/>
      <c r="T69" s="6">
        <v>0</v>
      </c>
      <c r="U69" s="6"/>
      <c r="V69" s="6">
        <v>0</v>
      </c>
      <c r="W69" s="6"/>
      <c r="X69" s="6">
        <v>0.34</v>
      </c>
      <c r="Z69" s="16">
        <v>0</v>
      </c>
      <c r="AB69" s="16">
        <v>0</v>
      </c>
      <c r="AD69" s="16">
        <v>0</v>
      </c>
      <c r="AF69" s="1" t="str">
        <f t="shared" si="1"/>
        <v>No</v>
      </c>
    </row>
    <row r="70" spans="1:33">
      <c r="A70" s="3" t="s">
        <v>149</v>
      </c>
      <c r="B70" s="3" t="s">
        <v>150</v>
      </c>
      <c r="C70" s="57" t="s">
        <v>28</v>
      </c>
      <c r="D70" s="174">
        <v>1003</v>
      </c>
      <c r="E70" s="177">
        <v>10003</v>
      </c>
      <c r="F70" s="31" t="s">
        <v>125</v>
      </c>
      <c r="G70" s="31" t="s">
        <v>123</v>
      </c>
      <c r="H70" s="22">
        <v>4181019</v>
      </c>
      <c r="I70" s="22">
        <v>2423</v>
      </c>
      <c r="J70" s="57" t="s">
        <v>12</v>
      </c>
      <c r="K70" s="57" t="s">
        <v>9</v>
      </c>
      <c r="L70" s="5" t="s">
        <v>970</v>
      </c>
      <c r="M70" s="5" t="s">
        <v>971</v>
      </c>
      <c r="N70" s="6">
        <v>0</v>
      </c>
      <c r="O70" s="6"/>
      <c r="P70" s="6">
        <v>0</v>
      </c>
      <c r="Q70" s="6"/>
      <c r="R70" s="6">
        <v>0</v>
      </c>
      <c r="S70" s="6"/>
      <c r="T70" s="6">
        <v>0</v>
      </c>
      <c r="U70" s="6"/>
      <c r="V70" s="6">
        <v>0</v>
      </c>
      <c r="W70" s="6"/>
      <c r="X70" s="6">
        <v>27.88</v>
      </c>
      <c r="Z70" s="16">
        <v>0</v>
      </c>
      <c r="AB70" s="16">
        <v>6.61</v>
      </c>
      <c r="AD70" s="16">
        <v>0.36</v>
      </c>
      <c r="AF70" s="1" t="str">
        <f t="shared" si="1"/>
        <v>No</v>
      </c>
    </row>
    <row r="71" spans="1:33">
      <c r="A71" s="3" t="s">
        <v>149</v>
      </c>
      <c r="B71" s="3" t="s">
        <v>150</v>
      </c>
      <c r="C71" s="57" t="s">
        <v>28</v>
      </c>
      <c r="D71" s="174">
        <v>1003</v>
      </c>
      <c r="E71" s="177">
        <v>10003</v>
      </c>
      <c r="F71" s="31" t="s">
        <v>125</v>
      </c>
      <c r="G71" s="31" t="s">
        <v>123</v>
      </c>
      <c r="H71" s="22">
        <v>4181019</v>
      </c>
      <c r="I71" s="22">
        <v>2423</v>
      </c>
      <c r="J71" s="57" t="s">
        <v>12</v>
      </c>
      <c r="K71" s="57" t="s">
        <v>9</v>
      </c>
      <c r="L71" s="5" t="s">
        <v>975</v>
      </c>
      <c r="M71" s="5" t="s">
        <v>971</v>
      </c>
      <c r="N71" s="6">
        <v>0</v>
      </c>
      <c r="O71" s="6"/>
      <c r="P71" s="6">
        <v>0</v>
      </c>
      <c r="Q71" s="6"/>
      <c r="R71" s="6">
        <v>0</v>
      </c>
      <c r="S71" s="6"/>
      <c r="T71" s="6">
        <v>0</v>
      </c>
      <c r="U71" s="6"/>
      <c r="V71" s="6">
        <v>0</v>
      </c>
      <c r="W71" s="6"/>
      <c r="X71" s="6">
        <v>8.9</v>
      </c>
      <c r="Z71" s="16">
        <v>0</v>
      </c>
      <c r="AB71" s="16">
        <v>1.1499999999999999</v>
      </c>
      <c r="AD71" s="16">
        <v>0</v>
      </c>
      <c r="AF71" s="1" t="str">
        <f t="shared" si="1"/>
        <v>No</v>
      </c>
    </row>
    <row r="72" spans="1:33">
      <c r="A72" s="3" t="s">
        <v>149</v>
      </c>
      <c r="B72" s="3" t="s">
        <v>150</v>
      </c>
      <c r="C72" s="57" t="s">
        <v>28</v>
      </c>
      <c r="D72" s="174">
        <v>1003</v>
      </c>
      <c r="E72" s="177">
        <v>10003</v>
      </c>
      <c r="F72" s="31" t="s">
        <v>125</v>
      </c>
      <c r="G72" s="31" t="s">
        <v>123</v>
      </c>
      <c r="H72" s="22">
        <v>4181019</v>
      </c>
      <c r="I72" s="22">
        <v>2423</v>
      </c>
      <c r="J72" s="57" t="s">
        <v>12</v>
      </c>
      <c r="K72" s="57" t="s">
        <v>9</v>
      </c>
      <c r="L72" s="5" t="s">
        <v>972</v>
      </c>
      <c r="M72" s="5" t="s">
        <v>971</v>
      </c>
      <c r="N72" s="6">
        <v>0</v>
      </c>
      <c r="O72" s="6"/>
      <c r="P72" s="6">
        <v>0</v>
      </c>
      <c r="Q72" s="6"/>
      <c r="R72" s="6">
        <v>0</v>
      </c>
      <c r="S72" s="6"/>
      <c r="T72" s="6">
        <v>0</v>
      </c>
      <c r="U72" s="6"/>
      <c r="V72" s="6">
        <v>0</v>
      </c>
      <c r="W72" s="6"/>
      <c r="X72" s="6">
        <v>1.1399999999999999</v>
      </c>
      <c r="Z72" s="16">
        <v>0</v>
      </c>
      <c r="AB72" s="16">
        <v>0.23</v>
      </c>
      <c r="AD72" s="16">
        <v>0.15</v>
      </c>
      <c r="AF72" s="1" t="str">
        <f t="shared" si="1"/>
        <v>No</v>
      </c>
    </row>
    <row r="73" spans="1:33">
      <c r="A73" s="3" t="s">
        <v>149</v>
      </c>
      <c r="B73" s="3" t="s">
        <v>150</v>
      </c>
      <c r="C73" s="57" t="s">
        <v>28</v>
      </c>
      <c r="D73" s="174">
        <v>1003</v>
      </c>
      <c r="E73" s="177">
        <v>10003</v>
      </c>
      <c r="F73" s="31" t="s">
        <v>125</v>
      </c>
      <c r="G73" s="31" t="s">
        <v>123</v>
      </c>
      <c r="H73" s="22">
        <v>4181019</v>
      </c>
      <c r="I73" s="22">
        <v>2423</v>
      </c>
      <c r="J73" s="57" t="s">
        <v>12</v>
      </c>
      <c r="K73" s="57" t="s">
        <v>9</v>
      </c>
      <c r="L73" s="5" t="s">
        <v>973</v>
      </c>
      <c r="M73" s="5" t="s">
        <v>971</v>
      </c>
      <c r="N73" s="6">
        <v>0</v>
      </c>
      <c r="O73" s="6"/>
      <c r="P73" s="6">
        <v>0</v>
      </c>
      <c r="Q73" s="6"/>
      <c r="R73" s="6">
        <v>0</v>
      </c>
      <c r="S73" s="6"/>
      <c r="T73" s="6">
        <v>0</v>
      </c>
      <c r="U73" s="6"/>
      <c r="V73" s="6">
        <v>0</v>
      </c>
      <c r="W73" s="6"/>
      <c r="X73" s="6">
        <v>0.2</v>
      </c>
      <c r="Z73" s="16">
        <v>0</v>
      </c>
      <c r="AB73" s="16">
        <v>0</v>
      </c>
      <c r="AD73" s="16">
        <v>0</v>
      </c>
      <c r="AF73" s="1" t="str">
        <f t="shared" si="1"/>
        <v>No</v>
      </c>
    </row>
    <row r="74" spans="1:33">
      <c r="A74" s="3" t="s">
        <v>149</v>
      </c>
      <c r="B74" s="3" t="s">
        <v>150</v>
      </c>
      <c r="C74" s="57" t="s">
        <v>28</v>
      </c>
      <c r="D74" s="174">
        <v>1003</v>
      </c>
      <c r="E74" s="177">
        <v>10003</v>
      </c>
      <c r="F74" s="31" t="s">
        <v>125</v>
      </c>
      <c r="G74" s="31" t="s">
        <v>123</v>
      </c>
      <c r="H74" s="22">
        <v>4181019</v>
      </c>
      <c r="I74" s="22">
        <v>2423</v>
      </c>
      <c r="J74" s="57" t="s">
        <v>16</v>
      </c>
      <c r="K74" s="57" t="s">
        <v>9</v>
      </c>
      <c r="L74" s="5" t="s">
        <v>970</v>
      </c>
      <c r="M74" s="5" t="s">
        <v>971</v>
      </c>
      <c r="N74" s="6">
        <v>0</v>
      </c>
      <c r="O74" s="6"/>
      <c r="P74" s="6">
        <v>0</v>
      </c>
      <c r="Q74" s="6"/>
      <c r="R74" s="6">
        <v>0</v>
      </c>
      <c r="S74" s="6"/>
      <c r="T74" s="6">
        <v>0</v>
      </c>
      <c r="U74" s="6"/>
      <c r="V74" s="6">
        <v>18.96</v>
      </c>
      <c r="W74" s="6"/>
      <c r="X74" s="6">
        <v>12.06</v>
      </c>
      <c r="Z74" s="16">
        <v>0.17</v>
      </c>
      <c r="AB74" s="16">
        <v>0.54</v>
      </c>
      <c r="AD74" s="16">
        <v>0.73</v>
      </c>
      <c r="AF74" s="1" t="str">
        <f t="shared" si="1"/>
        <v>No</v>
      </c>
    </row>
    <row r="75" spans="1:33">
      <c r="A75" s="3" t="s">
        <v>149</v>
      </c>
      <c r="B75" s="3" t="s">
        <v>150</v>
      </c>
      <c r="C75" s="57" t="s">
        <v>28</v>
      </c>
      <c r="D75" s="174">
        <v>1003</v>
      </c>
      <c r="E75" s="177">
        <v>10003</v>
      </c>
      <c r="F75" s="31" t="s">
        <v>125</v>
      </c>
      <c r="G75" s="31" t="s">
        <v>123</v>
      </c>
      <c r="H75" s="22">
        <v>4181019</v>
      </c>
      <c r="I75" s="22">
        <v>2423</v>
      </c>
      <c r="J75" s="57" t="s">
        <v>16</v>
      </c>
      <c r="K75" s="57" t="s">
        <v>9</v>
      </c>
      <c r="L75" s="5" t="s">
        <v>975</v>
      </c>
      <c r="M75" s="5" t="s">
        <v>971</v>
      </c>
      <c r="N75" s="6">
        <v>0</v>
      </c>
      <c r="O75" s="6"/>
      <c r="P75" s="6">
        <v>0</v>
      </c>
      <c r="Q75" s="6"/>
      <c r="R75" s="6">
        <v>0</v>
      </c>
      <c r="S75" s="6"/>
      <c r="T75" s="6">
        <v>0</v>
      </c>
      <c r="U75" s="6"/>
      <c r="V75" s="6">
        <v>3</v>
      </c>
      <c r="W75" s="6"/>
      <c r="X75" s="6">
        <v>20.059999999999999</v>
      </c>
      <c r="Z75" s="16">
        <v>0</v>
      </c>
      <c r="AB75" s="16">
        <v>0.18</v>
      </c>
      <c r="AD75" s="16">
        <v>5.34</v>
      </c>
      <c r="AF75" s="1" t="str">
        <f t="shared" si="1"/>
        <v>No</v>
      </c>
    </row>
    <row r="76" spans="1:33">
      <c r="A76" s="3" t="s">
        <v>149</v>
      </c>
      <c r="B76" s="3" t="s">
        <v>150</v>
      </c>
      <c r="C76" s="57" t="s">
        <v>28</v>
      </c>
      <c r="D76" s="174">
        <v>1003</v>
      </c>
      <c r="E76" s="177">
        <v>10003</v>
      </c>
      <c r="F76" s="31" t="s">
        <v>125</v>
      </c>
      <c r="G76" s="31" t="s">
        <v>123</v>
      </c>
      <c r="H76" s="22">
        <v>4181019</v>
      </c>
      <c r="I76" s="22">
        <v>2423</v>
      </c>
      <c r="J76" s="57" t="s">
        <v>16</v>
      </c>
      <c r="K76" s="57" t="s">
        <v>9</v>
      </c>
      <c r="L76" s="5" t="s">
        <v>972</v>
      </c>
      <c r="M76" s="5" t="s">
        <v>971</v>
      </c>
      <c r="N76" s="6">
        <v>0</v>
      </c>
      <c r="O76" s="6"/>
      <c r="P76" s="6">
        <v>0</v>
      </c>
      <c r="Q76" s="6"/>
      <c r="R76" s="6">
        <v>0</v>
      </c>
      <c r="S76" s="6"/>
      <c r="T76" s="6">
        <v>0</v>
      </c>
      <c r="U76" s="6"/>
      <c r="V76" s="6">
        <v>0.63</v>
      </c>
      <c r="W76" s="6"/>
      <c r="X76" s="6">
        <v>0.75</v>
      </c>
      <c r="Z76" s="16">
        <v>0</v>
      </c>
      <c r="AB76" s="16">
        <v>0</v>
      </c>
      <c r="AD76" s="16">
        <v>0.09</v>
      </c>
      <c r="AF76" s="1" t="str">
        <f t="shared" si="1"/>
        <v>No</v>
      </c>
    </row>
    <row r="77" spans="1:33">
      <c r="A77" s="3" t="s">
        <v>149</v>
      </c>
      <c r="B77" s="3" t="s">
        <v>150</v>
      </c>
      <c r="C77" s="57" t="s">
        <v>28</v>
      </c>
      <c r="D77" s="174">
        <v>1003</v>
      </c>
      <c r="E77" s="177">
        <v>10003</v>
      </c>
      <c r="F77" s="31" t="s">
        <v>125</v>
      </c>
      <c r="G77" s="31" t="s">
        <v>123</v>
      </c>
      <c r="H77" s="22">
        <v>4181019</v>
      </c>
      <c r="I77" s="22">
        <v>2423</v>
      </c>
      <c r="J77" s="57" t="s">
        <v>16</v>
      </c>
      <c r="K77" s="57" t="s">
        <v>9</v>
      </c>
      <c r="L77" s="5" t="s">
        <v>973</v>
      </c>
      <c r="M77" s="5" t="s">
        <v>971</v>
      </c>
      <c r="N77" s="6">
        <v>0</v>
      </c>
      <c r="O77" s="6"/>
      <c r="P77" s="6">
        <v>0</v>
      </c>
      <c r="Q77" s="6"/>
      <c r="R77" s="6">
        <v>0</v>
      </c>
      <c r="S77" s="6"/>
      <c r="T77" s="6">
        <v>0</v>
      </c>
      <c r="U77" s="6"/>
      <c r="V77" s="6">
        <v>1.77</v>
      </c>
      <c r="W77" s="6"/>
      <c r="X77" s="6">
        <v>0.88</v>
      </c>
      <c r="Z77" s="16">
        <v>0</v>
      </c>
      <c r="AB77" s="16">
        <v>0</v>
      </c>
      <c r="AD77" s="16">
        <v>0.09</v>
      </c>
      <c r="AF77" s="1" t="str">
        <f t="shared" si="1"/>
        <v>No</v>
      </c>
    </row>
    <row r="78" spans="1:33">
      <c r="A78" s="3" t="s">
        <v>149</v>
      </c>
      <c r="B78" s="3" t="s">
        <v>150</v>
      </c>
      <c r="C78" s="57" t="s">
        <v>28</v>
      </c>
      <c r="D78" s="174">
        <v>1003</v>
      </c>
      <c r="E78" s="177">
        <v>10003</v>
      </c>
      <c r="F78" s="31" t="s">
        <v>125</v>
      </c>
      <c r="G78" s="31" t="s">
        <v>123</v>
      </c>
      <c r="H78" s="22">
        <v>4181019</v>
      </c>
      <c r="I78" s="22">
        <v>2423</v>
      </c>
      <c r="J78" s="57" t="s">
        <v>16</v>
      </c>
      <c r="K78" s="57" t="s">
        <v>9</v>
      </c>
      <c r="L78" s="5" t="s">
        <v>1040</v>
      </c>
      <c r="M78" s="5" t="s">
        <v>971</v>
      </c>
      <c r="N78" s="6">
        <v>0</v>
      </c>
      <c r="O78" s="6"/>
      <c r="P78" s="6">
        <v>0</v>
      </c>
      <c r="Q78" s="6"/>
      <c r="R78" s="6">
        <v>0</v>
      </c>
      <c r="S78" s="6"/>
      <c r="T78" s="6">
        <v>0</v>
      </c>
      <c r="U78" s="6"/>
      <c r="V78" s="6">
        <v>0</v>
      </c>
      <c r="W78" s="6"/>
      <c r="X78" s="6">
        <v>0.83</v>
      </c>
      <c r="Z78" s="16">
        <v>0</v>
      </c>
      <c r="AB78" s="16">
        <v>0</v>
      </c>
      <c r="AD78" s="16">
        <v>0</v>
      </c>
      <c r="AF78" s="1" t="str">
        <f t="shared" si="1"/>
        <v>No</v>
      </c>
    </row>
    <row r="79" spans="1:33">
      <c r="A79" s="2" t="s">
        <v>149</v>
      </c>
      <c r="B79" s="2" t="s">
        <v>150</v>
      </c>
      <c r="C79" s="30" t="s">
        <v>28</v>
      </c>
      <c r="D79" s="175">
        <v>1003</v>
      </c>
      <c r="E79" s="178">
        <v>10003</v>
      </c>
      <c r="F79" s="30" t="s">
        <v>125</v>
      </c>
      <c r="G79" s="30" t="s">
        <v>123</v>
      </c>
      <c r="H79" s="29">
        <v>4181019</v>
      </c>
      <c r="I79" s="29">
        <v>2423</v>
      </c>
      <c r="J79" s="30" t="s">
        <v>16</v>
      </c>
      <c r="K79" s="30" t="s">
        <v>9</v>
      </c>
      <c r="L79" s="1" t="s">
        <v>1041</v>
      </c>
      <c r="M79" s="1" t="s">
        <v>971</v>
      </c>
      <c r="N79" s="16">
        <v>0</v>
      </c>
      <c r="P79" s="16">
        <v>0</v>
      </c>
      <c r="R79" s="16">
        <v>0</v>
      </c>
      <c r="T79" s="16">
        <v>0</v>
      </c>
      <c r="V79" s="16">
        <v>2.9</v>
      </c>
      <c r="X79" s="16">
        <v>3.38</v>
      </c>
      <c r="Z79" s="16">
        <v>0</v>
      </c>
      <c r="AB79" s="16">
        <v>0.13</v>
      </c>
      <c r="AD79" s="16">
        <v>0.17</v>
      </c>
      <c r="AF79" s="1" t="str">
        <f t="shared" si="1"/>
        <v>No</v>
      </c>
    </row>
    <row r="80" spans="1:33">
      <c r="A80" s="2" t="s">
        <v>149</v>
      </c>
      <c r="B80" s="2" t="s">
        <v>150</v>
      </c>
      <c r="C80" s="30" t="s">
        <v>28</v>
      </c>
      <c r="D80" s="175">
        <v>1003</v>
      </c>
      <c r="E80" s="178">
        <v>10003</v>
      </c>
      <c r="F80" s="30" t="s">
        <v>125</v>
      </c>
      <c r="G80" s="30" t="s">
        <v>123</v>
      </c>
      <c r="H80" s="29">
        <v>4181019</v>
      </c>
      <c r="I80" s="29">
        <v>2423</v>
      </c>
      <c r="J80" s="30" t="s">
        <v>16</v>
      </c>
      <c r="K80" s="30" t="s">
        <v>9</v>
      </c>
      <c r="L80" s="1" t="s">
        <v>974</v>
      </c>
      <c r="M80" s="1" t="s">
        <v>971</v>
      </c>
      <c r="N80" s="16">
        <v>0</v>
      </c>
      <c r="P80" s="16">
        <v>0</v>
      </c>
      <c r="R80" s="16">
        <v>0</v>
      </c>
      <c r="T80" s="16">
        <v>0</v>
      </c>
      <c r="V80" s="16">
        <v>2.63</v>
      </c>
      <c r="X80" s="16">
        <v>0.56999999999999995</v>
      </c>
      <c r="Z80" s="16">
        <v>0</v>
      </c>
      <c r="AB80" s="16">
        <v>0</v>
      </c>
      <c r="AD80" s="16">
        <v>0.59</v>
      </c>
      <c r="AF80" s="1" t="str">
        <f t="shared" si="1"/>
        <v>No</v>
      </c>
    </row>
    <row r="81" spans="1:33">
      <c r="A81" s="2" t="s">
        <v>131</v>
      </c>
      <c r="B81" s="2" t="s">
        <v>132</v>
      </c>
      <c r="C81" s="30" t="s">
        <v>41</v>
      </c>
      <c r="D81" s="175">
        <v>3019</v>
      </c>
      <c r="E81" s="178">
        <v>30019</v>
      </c>
      <c r="F81" s="30" t="s">
        <v>125</v>
      </c>
      <c r="G81" s="30" t="s">
        <v>123</v>
      </c>
      <c r="H81" s="29">
        <v>5441567</v>
      </c>
      <c r="I81" s="29">
        <v>2372</v>
      </c>
      <c r="J81" s="30" t="s">
        <v>15</v>
      </c>
      <c r="K81" s="30" t="s">
        <v>9</v>
      </c>
      <c r="L81" s="1" t="s">
        <v>975</v>
      </c>
      <c r="M81" s="1" t="s">
        <v>968</v>
      </c>
      <c r="N81" s="16">
        <v>1.7</v>
      </c>
      <c r="P81" s="16">
        <v>0</v>
      </c>
      <c r="R81" s="16">
        <v>0</v>
      </c>
      <c r="T81" s="16">
        <v>0</v>
      </c>
      <c r="V81" s="16">
        <v>0</v>
      </c>
      <c r="X81" s="16">
        <v>98.3</v>
      </c>
      <c r="Z81" s="16">
        <v>0</v>
      </c>
      <c r="AB81" s="16">
        <v>0</v>
      </c>
      <c r="AD81" s="16">
        <v>0</v>
      </c>
      <c r="AF81" s="1" t="str">
        <f t="shared" si="1"/>
        <v>No</v>
      </c>
      <c r="AG81" s="16"/>
    </row>
    <row r="82" spans="1:33">
      <c r="A82" s="2" t="s">
        <v>131</v>
      </c>
      <c r="B82" s="2" t="s">
        <v>132</v>
      </c>
      <c r="C82" s="30" t="s">
        <v>41</v>
      </c>
      <c r="D82" s="175">
        <v>3019</v>
      </c>
      <c r="E82" s="178">
        <v>30019</v>
      </c>
      <c r="F82" s="30" t="s">
        <v>125</v>
      </c>
      <c r="G82" s="30" t="s">
        <v>123</v>
      </c>
      <c r="H82" s="29">
        <v>5441567</v>
      </c>
      <c r="I82" s="29">
        <v>2372</v>
      </c>
      <c r="J82" s="30" t="s">
        <v>15</v>
      </c>
      <c r="K82" s="30" t="s">
        <v>9</v>
      </c>
      <c r="L82" s="1" t="s">
        <v>972</v>
      </c>
      <c r="M82" s="1" t="s">
        <v>968</v>
      </c>
      <c r="N82" s="16">
        <v>94.3</v>
      </c>
      <c r="P82" s="16">
        <v>0.1</v>
      </c>
      <c r="R82" s="16">
        <v>0</v>
      </c>
      <c r="T82" s="16">
        <v>0.2</v>
      </c>
      <c r="V82" s="16">
        <v>0</v>
      </c>
      <c r="X82" s="16">
        <v>4</v>
      </c>
      <c r="Z82" s="16">
        <v>0</v>
      </c>
      <c r="AB82" s="16">
        <v>1.4</v>
      </c>
      <c r="AD82" s="16">
        <v>0</v>
      </c>
      <c r="AF82" s="1" t="str">
        <f t="shared" si="1"/>
        <v>No</v>
      </c>
      <c r="AG82" s="16"/>
    </row>
    <row r="83" spans="1:33">
      <c r="A83" s="2" t="s">
        <v>131</v>
      </c>
      <c r="B83" s="2" t="s">
        <v>132</v>
      </c>
      <c r="C83" s="30" t="s">
        <v>41</v>
      </c>
      <c r="D83" s="175">
        <v>3019</v>
      </c>
      <c r="E83" s="178">
        <v>30019</v>
      </c>
      <c r="F83" s="30" t="s">
        <v>125</v>
      </c>
      <c r="G83" s="30" t="s">
        <v>123</v>
      </c>
      <c r="H83" s="29">
        <v>5441567</v>
      </c>
      <c r="I83" s="29">
        <v>2372</v>
      </c>
      <c r="J83" s="30" t="s">
        <v>15</v>
      </c>
      <c r="K83" s="30" t="s">
        <v>9</v>
      </c>
      <c r="L83" s="1" t="s">
        <v>970</v>
      </c>
      <c r="M83" s="1" t="s">
        <v>968</v>
      </c>
      <c r="N83" s="16">
        <v>97.1</v>
      </c>
      <c r="P83" s="16">
        <v>0</v>
      </c>
      <c r="R83" s="16">
        <v>0</v>
      </c>
      <c r="T83" s="16">
        <v>0</v>
      </c>
      <c r="V83" s="16">
        <v>2.9</v>
      </c>
      <c r="X83" s="16">
        <v>0</v>
      </c>
      <c r="Z83" s="16">
        <v>0</v>
      </c>
      <c r="AB83" s="16">
        <v>0</v>
      </c>
      <c r="AD83" s="16">
        <v>0</v>
      </c>
      <c r="AF83" s="1" t="str">
        <f t="shared" si="1"/>
        <v>No</v>
      </c>
      <c r="AG83" s="16"/>
    </row>
    <row r="84" spans="1:33">
      <c r="A84" s="2" t="s">
        <v>131</v>
      </c>
      <c r="B84" s="2" t="s">
        <v>132</v>
      </c>
      <c r="C84" s="30" t="s">
        <v>41</v>
      </c>
      <c r="D84" s="175">
        <v>3019</v>
      </c>
      <c r="E84" s="178">
        <v>30019</v>
      </c>
      <c r="F84" s="30" t="s">
        <v>125</v>
      </c>
      <c r="G84" s="30" t="s">
        <v>123</v>
      </c>
      <c r="H84" s="29">
        <v>5441567</v>
      </c>
      <c r="I84" s="29">
        <v>2372</v>
      </c>
      <c r="J84" s="30" t="s">
        <v>15</v>
      </c>
      <c r="K84" s="30" t="s">
        <v>9</v>
      </c>
      <c r="L84" s="1" t="s">
        <v>1041</v>
      </c>
      <c r="M84" s="1" t="s">
        <v>968</v>
      </c>
      <c r="N84" s="16">
        <v>100</v>
      </c>
      <c r="P84" s="16">
        <v>0</v>
      </c>
      <c r="R84" s="16">
        <v>0</v>
      </c>
      <c r="T84" s="16">
        <v>0</v>
      </c>
      <c r="V84" s="16">
        <v>0</v>
      </c>
      <c r="X84" s="16">
        <v>0</v>
      </c>
      <c r="Z84" s="16">
        <v>0</v>
      </c>
      <c r="AB84" s="16">
        <v>0</v>
      </c>
      <c r="AD84" s="16">
        <v>0</v>
      </c>
      <c r="AF84" s="1" t="str">
        <f t="shared" si="1"/>
        <v>No</v>
      </c>
      <c r="AG84" s="16"/>
    </row>
    <row r="85" spans="1:33">
      <c r="A85" s="2" t="s">
        <v>131</v>
      </c>
      <c r="B85" s="2" t="s">
        <v>132</v>
      </c>
      <c r="C85" s="30" t="s">
        <v>41</v>
      </c>
      <c r="D85" s="175">
        <v>3019</v>
      </c>
      <c r="E85" s="178">
        <v>30019</v>
      </c>
      <c r="F85" s="30" t="s">
        <v>125</v>
      </c>
      <c r="G85" s="30" t="s">
        <v>123</v>
      </c>
      <c r="H85" s="29">
        <v>5441567</v>
      </c>
      <c r="I85" s="29">
        <v>2372</v>
      </c>
      <c r="J85" s="30" t="s">
        <v>15</v>
      </c>
      <c r="K85" s="30" t="s">
        <v>9</v>
      </c>
      <c r="L85" s="1" t="s">
        <v>973</v>
      </c>
      <c r="M85" s="1" t="s">
        <v>968</v>
      </c>
      <c r="N85" s="16">
        <v>48.7</v>
      </c>
      <c r="P85" s="16">
        <v>0.2</v>
      </c>
      <c r="R85" s="16">
        <v>4.4000000000000004</v>
      </c>
      <c r="T85" s="16">
        <v>0.5</v>
      </c>
      <c r="V85" s="16">
        <v>2.2000000000000002</v>
      </c>
      <c r="X85" s="16">
        <v>32.9</v>
      </c>
      <c r="Z85" s="16">
        <v>2.5</v>
      </c>
      <c r="AB85" s="16">
        <v>2.2000000000000002</v>
      </c>
      <c r="AD85" s="16">
        <v>6.4</v>
      </c>
      <c r="AF85" s="1" t="str">
        <f t="shared" si="1"/>
        <v>No</v>
      </c>
      <c r="AG85" s="16"/>
    </row>
    <row r="86" spans="1:33">
      <c r="A86" s="2" t="s">
        <v>131</v>
      </c>
      <c r="B86" s="2" t="s">
        <v>132</v>
      </c>
      <c r="C86" s="30" t="s">
        <v>41</v>
      </c>
      <c r="D86" s="175">
        <v>3019</v>
      </c>
      <c r="E86" s="178">
        <v>30019</v>
      </c>
      <c r="F86" s="30" t="s">
        <v>125</v>
      </c>
      <c r="G86" s="30" t="s">
        <v>123</v>
      </c>
      <c r="H86" s="29">
        <v>5441567</v>
      </c>
      <c r="I86" s="29">
        <v>2372</v>
      </c>
      <c r="J86" s="30" t="s">
        <v>10</v>
      </c>
      <c r="K86" s="30" t="s">
        <v>9</v>
      </c>
      <c r="L86" s="1" t="s">
        <v>967</v>
      </c>
      <c r="M86" s="1" t="s">
        <v>968</v>
      </c>
      <c r="N86" s="16">
        <v>0.4</v>
      </c>
      <c r="P86" s="16">
        <v>6.3</v>
      </c>
      <c r="R86" s="16">
        <v>4.8</v>
      </c>
      <c r="T86" s="16">
        <v>0.7</v>
      </c>
      <c r="V86" s="16">
        <v>3</v>
      </c>
      <c r="X86" s="16">
        <v>19.399999999999999</v>
      </c>
      <c r="Z86" s="16">
        <v>19.899999999999999</v>
      </c>
      <c r="AB86" s="16">
        <v>22</v>
      </c>
      <c r="AD86" s="16">
        <v>23.5</v>
      </c>
      <c r="AF86" s="1" t="str">
        <f t="shared" si="1"/>
        <v>No</v>
      </c>
      <c r="AG86" s="16"/>
    </row>
    <row r="87" spans="1:33">
      <c r="A87" s="2" t="s">
        <v>131</v>
      </c>
      <c r="B87" s="2" t="s">
        <v>132</v>
      </c>
      <c r="C87" s="30" t="s">
        <v>41</v>
      </c>
      <c r="D87" s="175">
        <v>3019</v>
      </c>
      <c r="E87" s="178">
        <v>30019</v>
      </c>
      <c r="F87" s="30" t="s">
        <v>125</v>
      </c>
      <c r="G87" s="30" t="s">
        <v>123</v>
      </c>
      <c r="H87" s="29">
        <v>5441567</v>
      </c>
      <c r="I87" s="29">
        <v>2372</v>
      </c>
      <c r="J87" s="30" t="s">
        <v>10</v>
      </c>
      <c r="K87" s="30" t="s">
        <v>9</v>
      </c>
      <c r="L87" s="1" t="s">
        <v>972</v>
      </c>
      <c r="M87" s="1" t="s">
        <v>968</v>
      </c>
      <c r="N87" s="16">
        <v>75</v>
      </c>
      <c r="P87" s="16">
        <v>25</v>
      </c>
      <c r="R87" s="16">
        <v>0</v>
      </c>
      <c r="T87" s="16">
        <v>0</v>
      </c>
      <c r="V87" s="16">
        <v>0</v>
      </c>
      <c r="X87" s="16">
        <v>0</v>
      </c>
      <c r="Z87" s="16">
        <v>0</v>
      </c>
      <c r="AB87" s="16">
        <v>0</v>
      </c>
      <c r="AD87" s="16">
        <v>0</v>
      </c>
      <c r="AF87" s="1" t="str">
        <f t="shared" si="1"/>
        <v>No</v>
      </c>
      <c r="AG87" s="16"/>
    </row>
    <row r="88" spans="1:33">
      <c r="A88" s="2" t="s">
        <v>131</v>
      </c>
      <c r="B88" s="2" t="s">
        <v>132</v>
      </c>
      <c r="C88" s="30" t="s">
        <v>41</v>
      </c>
      <c r="D88" s="175">
        <v>3019</v>
      </c>
      <c r="E88" s="178">
        <v>30019</v>
      </c>
      <c r="F88" s="30" t="s">
        <v>125</v>
      </c>
      <c r="G88" s="30" t="s">
        <v>123</v>
      </c>
      <c r="H88" s="29">
        <v>5441567</v>
      </c>
      <c r="I88" s="29">
        <v>2372</v>
      </c>
      <c r="J88" s="30" t="s">
        <v>10</v>
      </c>
      <c r="K88" s="30" t="s">
        <v>9</v>
      </c>
      <c r="L88" s="1" t="s">
        <v>975</v>
      </c>
      <c r="M88" s="1" t="s">
        <v>968</v>
      </c>
      <c r="N88" s="16">
        <v>100</v>
      </c>
      <c r="P88" s="16">
        <v>0</v>
      </c>
      <c r="R88" s="16">
        <v>0</v>
      </c>
      <c r="T88" s="16">
        <v>0</v>
      </c>
      <c r="V88" s="16">
        <v>0</v>
      </c>
      <c r="X88" s="16">
        <v>0</v>
      </c>
      <c r="Z88" s="16">
        <v>0</v>
      </c>
      <c r="AB88" s="16">
        <v>0</v>
      </c>
      <c r="AD88" s="16">
        <v>0</v>
      </c>
      <c r="AF88" s="1" t="str">
        <f t="shared" si="1"/>
        <v>No</v>
      </c>
      <c r="AG88" s="16"/>
    </row>
    <row r="89" spans="1:33">
      <c r="A89" s="2" t="s">
        <v>131</v>
      </c>
      <c r="B89" s="2" t="s">
        <v>132</v>
      </c>
      <c r="C89" s="30" t="s">
        <v>41</v>
      </c>
      <c r="D89" s="175">
        <v>3019</v>
      </c>
      <c r="E89" s="178">
        <v>30019</v>
      </c>
      <c r="F89" s="30" t="s">
        <v>125</v>
      </c>
      <c r="G89" s="30" t="s">
        <v>123</v>
      </c>
      <c r="H89" s="29">
        <v>5441567</v>
      </c>
      <c r="I89" s="29">
        <v>2372</v>
      </c>
      <c r="J89" s="30" t="s">
        <v>10</v>
      </c>
      <c r="K89" s="30" t="s">
        <v>9</v>
      </c>
      <c r="L89" s="1" t="s">
        <v>973</v>
      </c>
      <c r="M89" s="1" t="s">
        <v>968</v>
      </c>
      <c r="N89" s="16">
        <v>37</v>
      </c>
      <c r="P89" s="16">
        <v>0</v>
      </c>
      <c r="R89" s="16">
        <v>0</v>
      </c>
      <c r="T89" s="16">
        <v>0</v>
      </c>
      <c r="V89" s="16">
        <v>0</v>
      </c>
      <c r="X89" s="16">
        <v>0</v>
      </c>
      <c r="Z89" s="16">
        <v>62.7</v>
      </c>
      <c r="AB89" s="16">
        <v>0</v>
      </c>
      <c r="AD89" s="16">
        <v>0.3</v>
      </c>
      <c r="AF89" s="1" t="str">
        <f t="shared" si="1"/>
        <v>No</v>
      </c>
      <c r="AG89" s="16"/>
    </row>
    <row r="90" spans="1:33">
      <c r="A90" s="2" t="s">
        <v>131</v>
      </c>
      <c r="B90" s="2" t="s">
        <v>132</v>
      </c>
      <c r="C90" s="30" t="s">
        <v>41</v>
      </c>
      <c r="D90" s="175">
        <v>3019</v>
      </c>
      <c r="E90" s="178">
        <v>30019</v>
      </c>
      <c r="F90" s="30" t="s">
        <v>125</v>
      </c>
      <c r="G90" s="30" t="s">
        <v>123</v>
      </c>
      <c r="H90" s="29">
        <v>5441567</v>
      </c>
      <c r="I90" s="29">
        <v>2372</v>
      </c>
      <c r="J90" s="30" t="s">
        <v>16</v>
      </c>
      <c r="K90" s="30" t="s">
        <v>9</v>
      </c>
      <c r="L90" s="1" t="s">
        <v>970</v>
      </c>
      <c r="M90" s="1" t="s">
        <v>968</v>
      </c>
      <c r="N90" s="16">
        <v>100</v>
      </c>
      <c r="P90" s="16">
        <v>0</v>
      </c>
      <c r="R90" s="16">
        <v>0</v>
      </c>
      <c r="T90" s="16">
        <v>0</v>
      </c>
      <c r="V90" s="16">
        <v>0</v>
      </c>
      <c r="X90" s="16">
        <v>0</v>
      </c>
      <c r="Z90" s="16">
        <v>0</v>
      </c>
      <c r="AB90" s="16">
        <v>0</v>
      </c>
      <c r="AD90" s="16">
        <v>0</v>
      </c>
      <c r="AF90" s="1" t="str">
        <f t="shared" si="1"/>
        <v>No</v>
      </c>
      <c r="AG90" s="16"/>
    </row>
    <row r="91" spans="1:33">
      <c r="A91" s="2" t="s">
        <v>131</v>
      </c>
      <c r="B91" s="2" t="s">
        <v>132</v>
      </c>
      <c r="C91" s="30" t="s">
        <v>41</v>
      </c>
      <c r="D91" s="175">
        <v>3019</v>
      </c>
      <c r="E91" s="178">
        <v>30019</v>
      </c>
      <c r="F91" s="30" t="s">
        <v>125</v>
      </c>
      <c r="G91" s="30" t="s">
        <v>123</v>
      </c>
      <c r="H91" s="29">
        <v>5441567</v>
      </c>
      <c r="I91" s="29">
        <v>2372</v>
      </c>
      <c r="J91" s="30" t="s">
        <v>16</v>
      </c>
      <c r="K91" s="30" t="s">
        <v>9</v>
      </c>
      <c r="L91" s="1" t="s">
        <v>972</v>
      </c>
      <c r="M91" s="1" t="s">
        <v>968</v>
      </c>
      <c r="N91" s="16">
        <v>0</v>
      </c>
      <c r="P91" s="16">
        <v>0</v>
      </c>
      <c r="R91" s="16">
        <v>0</v>
      </c>
      <c r="T91" s="16">
        <v>0</v>
      </c>
      <c r="V91" s="16">
        <v>0</v>
      </c>
      <c r="X91" s="16">
        <v>35.299999999999997</v>
      </c>
      <c r="Z91" s="16">
        <v>0</v>
      </c>
      <c r="AB91" s="16">
        <v>64.7</v>
      </c>
      <c r="AD91" s="16">
        <v>0</v>
      </c>
      <c r="AF91" s="1" t="str">
        <f t="shared" si="1"/>
        <v>No</v>
      </c>
      <c r="AG91" s="16"/>
    </row>
    <row r="92" spans="1:33">
      <c r="A92" s="2" t="s">
        <v>131</v>
      </c>
      <c r="B92" s="2" t="s">
        <v>132</v>
      </c>
      <c r="C92" s="30" t="s">
        <v>41</v>
      </c>
      <c r="D92" s="175">
        <v>3019</v>
      </c>
      <c r="E92" s="178">
        <v>30019</v>
      </c>
      <c r="F92" s="30" t="s">
        <v>125</v>
      </c>
      <c r="G92" s="30" t="s">
        <v>123</v>
      </c>
      <c r="H92" s="29">
        <v>5441567</v>
      </c>
      <c r="I92" s="29">
        <v>2372</v>
      </c>
      <c r="J92" s="30" t="s">
        <v>16</v>
      </c>
      <c r="K92" s="30" t="s">
        <v>9</v>
      </c>
      <c r="L92" s="1" t="s">
        <v>975</v>
      </c>
      <c r="M92" s="1" t="s">
        <v>968</v>
      </c>
      <c r="N92" s="16">
        <v>97.3</v>
      </c>
      <c r="P92" s="16">
        <v>0</v>
      </c>
      <c r="R92" s="16">
        <v>0</v>
      </c>
      <c r="T92" s="16">
        <v>0</v>
      </c>
      <c r="V92" s="16">
        <v>2.7</v>
      </c>
      <c r="X92" s="16">
        <v>0</v>
      </c>
      <c r="Z92" s="16">
        <v>0</v>
      </c>
      <c r="AB92" s="16">
        <v>0</v>
      </c>
      <c r="AD92" s="16">
        <v>0</v>
      </c>
      <c r="AF92" s="1" t="str">
        <f t="shared" si="1"/>
        <v>No</v>
      </c>
      <c r="AG92" s="16"/>
    </row>
    <row r="93" spans="1:33">
      <c r="A93" s="2" t="s">
        <v>131</v>
      </c>
      <c r="B93" s="2" t="s">
        <v>132</v>
      </c>
      <c r="C93" s="30" t="s">
        <v>41</v>
      </c>
      <c r="D93" s="175">
        <v>3019</v>
      </c>
      <c r="E93" s="178">
        <v>30019</v>
      </c>
      <c r="F93" s="30" t="s">
        <v>125</v>
      </c>
      <c r="G93" s="30" t="s">
        <v>123</v>
      </c>
      <c r="H93" s="29">
        <v>5441567</v>
      </c>
      <c r="I93" s="29">
        <v>2372</v>
      </c>
      <c r="J93" s="30" t="s">
        <v>16</v>
      </c>
      <c r="K93" s="30" t="s">
        <v>9</v>
      </c>
      <c r="L93" s="1" t="s">
        <v>973</v>
      </c>
      <c r="M93" s="1" t="s">
        <v>968</v>
      </c>
      <c r="N93" s="16">
        <v>100</v>
      </c>
      <c r="P93" s="16">
        <v>0</v>
      </c>
      <c r="R93" s="16">
        <v>0</v>
      </c>
      <c r="T93" s="16">
        <v>0</v>
      </c>
      <c r="V93" s="16">
        <v>0</v>
      </c>
      <c r="X93" s="16">
        <v>0</v>
      </c>
      <c r="Z93" s="16">
        <v>0</v>
      </c>
      <c r="AB93" s="16">
        <v>0</v>
      </c>
      <c r="AD93" s="16">
        <v>0</v>
      </c>
      <c r="AF93" s="1" t="str">
        <f t="shared" si="1"/>
        <v>No</v>
      </c>
      <c r="AG93" s="16"/>
    </row>
    <row r="94" spans="1:33">
      <c r="A94" s="2" t="s">
        <v>159</v>
      </c>
      <c r="B94" s="2" t="s">
        <v>160</v>
      </c>
      <c r="C94" s="30" t="s">
        <v>29</v>
      </c>
      <c r="D94" s="175">
        <v>3034</v>
      </c>
      <c r="E94" s="178">
        <v>30034</v>
      </c>
      <c r="F94" s="30" t="s">
        <v>161</v>
      </c>
      <c r="G94" s="30" t="s">
        <v>123</v>
      </c>
      <c r="H94" s="29">
        <v>2203663</v>
      </c>
      <c r="I94" s="29">
        <v>1683</v>
      </c>
      <c r="J94" s="30" t="s">
        <v>15</v>
      </c>
      <c r="K94" s="30" t="s">
        <v>13</v>
      </c>
      <c r="L94" s="1" t="s">
        <v>970</v>
      </c>
      <c r="M94" s="1" t="s">
        <v>968</v>
      </c>
      <c r="N94" s="16">
        <v>0</v>
      </c>
      <c r="P94" s="16">
        <v>0</v>
      </c>
      <c r="R94" s="16">
        <v>0</v>
      </c>
      <c r="T94" s="16">
        <v>0</v>
      </c>
      <c r="V94" s="16">
        <v>0</v>
      </c>
      <c r="X94" s="16">
        <v>0</v>
      </c>
      <c r="Z94" s="16">
        <v>0</v>
      </c>
      <c r="AB94" s="16">
        <v>100</v>
      </c>
      <c r="AD94" s="16">
        <v>0</v>
      </c>
      <c r="AF94" s="1" t="str">
        <f t="shared" si="1"/>
        <v>No</v>
      </c>
      <c r="AG94" s="16"/>
    </row>
    <row r="95" spans="1:33">
      <c r="A95" s="2" t="s">
        <v>159</v>
      </c>
      <c r="B95" s="2" t="s">
        <v>160</v>
      </c>
      <c r="C95" s="30" t="s">
        <v>29</v>
      </c>
      <c r="D95" s="175">
        <v>3034</v>
      </c>
      <c r="E95" s="178">
        <v>30034</v>
      </c>
      <c r="F95" s="30" t="s">
        <v>161</v>
      </c>
      <c r="G95" s="30" t="s">
        <v>123</v>
      </c>
      <c r="H95" s="29">
        <v>2203663</v>
      </c>
      <c r="I95" s="29">
        <v>1683</v>
      </c>
      <c r="J95" s="30" t="s">
        <v>15</v>
      </c>
      <c r="K95" s="30" t="s">
        <v>13</v>
      </c>
      <c r="L95" s="1" t="s">
        <v>1040</v>
      </c>
      <c r="M95" s="1" t="s">
        <v>968</v>
      </c>
      <c r="N95" s="16">
        <v>100</v>
      </c>
      <c r="P95" s="16">
        <v>0</v>
      </c>
      <c r="R95" s="16">
        <v>0</v>
      </c>
      <c r="T95" s="16">
        <v>0</v>
      </c>
      <c r="V95" s="16">
        <v>0</v>
      </c>
      <c r="X95" s="16">
        <v>0</v>
      </c>
      <c r="Z95" s="16">
        <v>0</v>
      </c>
      <c r="AB95" s="16">
        <v>0</v>
      </c>
      <c r="AD95" s="16">
        <v>0</v>
      </c>
      <c r="AF95" s="1" t="str">
        <f t="shared" si="1"/>
        <v>No</v>
      </c>
      <c r="AG95" s="16"/>
    </row>
    <row r="96" spans="1:33">
      <c r="A96" s="2" t="s">
        <v>159</v>
      </c>
      <c r="B96" s="2" t="s">
        <v>160</v>
      </c>
      <c r="C96" s="30" t="s">
        <v>29</v>
      </c>
      <c r="D96" s="175">
        <v>3034</v>
      </c>
      <c r="E96" s="178">
        <v>30034</v>
      </c>
      <c r="F96" s="30" t="s">
        <v>161</v>
      </c>
      <c r="G96" s="30" t="s">
        <v>123</v>
      </c>
      <c r="H96" s="29">
        <v>2203663</v>
      </c>
      <c r="I96" s="29">
        <v>1683</v>
      </c>
      <c r="J96" s="30" t="s">
        <v>15</v>
      </c>
      <c r="K96" s="30" t="s">
        <v>13</v>
      </c>
      <c r="L96" s="1" t="s">
        <v>972</v>
      </c>
      <c r="M96" s="1" t="s">
        <v>968</v>
      </c>
      <c r="N96" s="16">
        <v>100</v>
      </c>
      <c r="P96" s="16">
        <v>0</v>
      </c>
      <c r="R96" s="16">
        <v>0</v>
      </c>
      <c r="T96" s="16">
        <v>0</v>
      </c>
      <c r="V96" s="16">
        <v>0</v>
      </c>
      <c r="X96" s="16">
        <v>0</v>
      </c>
      <c r="Z96" s="16">
        <v>0</v>
      </c>
      <c r="AB96" s="16">
        <v>0</v>
      </c>
      <c r="AD96" s="16">
        <v>0</v>
      </c>
      <c r="AF96" s="1" t="str">
        <f t="shared" si="1"/>
        <v>No</v>
      </c>
      <c r="AG96" s="16"/>
    </row>
    <row r="97" spans="1:33">
      <c r="A97" s="2" t="s">
        <v>159</v>
      </c>
      <c r="B97" s="2" t="s">
        <v>160</v>
      </c>
      <c r="C97" s="30" t="s">
        <v>29</v>
      </c>
      <c r="D97" s="175">
        <v>3034</v>
      </c>
      <c r="E97" s="178">
        <v>30034</v>
      </c>
      <c r="F97" s="30" t="s">
        <v>161</v>
      </c>
      <c r="G97" s="30" t="s">
        <v>123</v>
      </c>
      <c r="H97" s="29">
        <v>2203663</v>
      </c>
      <c r="I97" s="29">
        <v>1683</v>
      </c>
      <c r="J97" s="30" t="s">
        <v>15</v>
      </c>
      <c r="K97" s="30" t="s">
        <v>13</v>
      </c>
      <c r="L97" s="1" t="s">
        <v>967</v>
      </c>
      <c r="M97" s="1" t="s">
        <v>968</v>
      </c>
      <c r="N97" s="16">
        <v>0</v>
      </c>
      <c r="P97" s="16">
        <v>0</v>
      </c>
      <c r="R97" s="16">
        <v>0</v>
      </c>
      <c r="T97" s="16">
        <v>0</v>
      </c>
      <c r="V97" s="16">
        <v>0</v>
      </c>
      <c r="X97" s="16">
        <v>0</v>
      </c>
      <c r="Z97" s="16">
        <v>0</v>
      </c>
      <c r="AB97" s="16">
        <v>100</v>
      </c>
      <c r="AD97" s="16">
        <v>0</v>
      </c>
      <c r="AF97" s="1" t="str">
        <f t="shared" si="1"/>
        <v>No</v>
      </c>
      <c r="AG97" s="16"/>
    </row>
    <row r="98" spans="1:33">
      <c r="A98" s="2" t="s">
        <v>159</v>
      </c>
      <c r="B98" s="2" t="s">
        <v>160</v>
      </c>
      <c r="C98" s="30" t="s">
        <v>29</v>
      </c>
      <c r="D98" s="175">
        <v>3034</v>
      </c>
      <c r="E98" s="178">
        <v>30034</v>
      </c>
      <c r="F98" s="30" t="s">
        <v>161</v>
      </c>
      <c r="G98" s="30" t="s">
        <v>123</v>
      </c>
      <c r="H98" s="29">
        <v>2203663</v>
      </c>
      <c r="I98" s="29">
        <v>1683</v>
      </c>
      <c r="J98" s="30" t="s">
        <v>15</v>
      </c>
      <c r="K98" s="30" t="s">
        <v>13</v>
      </c>
      <c r="L98" s="1" t="s">
        <v>1041</v>
      </c>
      <c r="M98" s="1" t="s">
        <v>968</v>
      </c>
      <c r="N98" s="16">
        <v>100</v>
      </c>
      <c r="P98" s="16">
        <v>0</v>
      </c>
      <c r="R98" s="16">
        <v>0</v>
      </c>
      <c r="T98" s="16">
        <v>0</v>
      </c>
      <c r="V98" s="16">
        <v>0</v>
      </c>
      <c r="X98" s="16">
        <v>0</v>
      </c>
      <c r="Z98" s="16">
        <v>0</v>
      </c>
      <c r="AB98" s="16">
        <v>0</v>
      </c>
      <c r="AD98" s="16">
        <v>0</v>
      </c>
      <c r="AF98" s="1" t="str">
        <f t="shared" si="1"/>
        <v>No</v>
      </c>
      <c r="AG98" s="16"/>
    </row>
    <row r="99" spans="1:33">
      <c r="A99" s="2" t="s">
        <v>159</v>
      </c>
      <c r="B99" s="2" t="s">
        <v>160</v>
      </c>
      <c r="C99" s="30" t="s">
        <v>29</v>
      </c>
      <c r="D99" s="175">
        <v>3034</v>
      </c>
      <c r="E99" s="178">
        <v>30034</v>
      </c>
      <c r="F99" s="30" t="s">
        <v>161</v>
      </c>
      <c r="G99" s="30" t="s">
        <v>123</v>
      </c>
      <c r="H99" s="29">
        <v>2203663</v>
      </c>
      <c r="I99" s="29">
        <v>1683</v>
      </c>
      <c r="J99" s="30" t="s">
        <v>15</v>
      </c>
      <c r="K99" s="30" t="s">
        <v>13</v>
      </c>
      <c r="L99" s="1" t="s">
        <v>973</v>
      </c>
      <c r="M99" s="1" t="s">
        <v>968</v>
      </c>
      <c r="N99" s="16">
        <v>100</v>
      </c>
      <c r="P99" s="16">
        <v>0</v>
      </c>
      <c r="R99" s="16">
        <v>0</v>
      </c>
      <c r="T99" s="16">
        <v>0</v>
      </c>
      <c r="V99" s="16">
        <v>0</v>
      </c>
      <c r="X99" s="16">
        <v>0</v>
      </c>
      <c r="Z99" s="16">
        <v>0</v>
      </c>
      <c r="AB99" s="16">
        <v>0</v>
      </c>
      <c r="AD99" s="16">
        <v>0</v>
      </c>
      <c r="AF99" s="1" t="str">
        <f t="shared" si="1"/>
        <v>No</v>
      </c>
      <c r="AG99" s="16"/>
    </row>
    <row r="100" spans="1:33">
      <c r="A100" s="2" t="s">
        <v>159</v>
      </c>
      <c r="B100" s="2" t="s">
        <v>160</v>
      </c>
      <c r="C100" s="30" t="s">
        <v>29</v>
      </c>
      <c r="D100" s="175">
        <v>3034</v>
      </c>
      <c r="E100" s="178">
        <v>30034</v>
      </c>
      <c r="F100" s="30" t="s">
        <v>161</v>
      </c>
      <c r="G100" s="30" t="s">
        <v>123</v>
      </c>
      <c r="H100" s="29">
        <v>2203663</v>
      </c>
      <c r="I100" s="29">
        <v>1683</v>
      </c>
      <c r="J100" s="30" t="s">
        <v>12</v>
      </c>
      <c r="K100" s="30" t="s">
        <v>9</v>
      </c>
      <c r="L100" s="1" t="s">
        <v>967</v>
      </c>
      <c r="M100" s="1" t="s">
        <v>968</v>
      </c>
      <c r="N100" s="16">
        <v>0</v>
      </c>
      <c r="P100" s="16">
        <v>0</v>
      </c>
      <c r="R100" s="16">
        <v>0</v>
      </c>
      <c r="T100" s="16">
        <v>0</v>
      </c>
      <c r="V100" s="16">
        <v>0</v>
      </c>
      <c r="X100" s="16">
        <v>0</v>
      </c>
      <c r="Z100" s="16">
        <v>100</v>
      </c>
      <c r="AB100" s="16">
        <v>0</v>
      </c>
      <c r="AD100" s="16">
        <v>0</v>
      </c>
      <c r="AF100" s="1" t="str">
        <f t="shared" si="1"/>
        <v>No</v>
      </c>
      <c r="AG100" s="16"/>
    </row>
    <row r="101" spans="1:33">
      <c r="A101" s="2" t="s">
        <v>159</v>
      </c>
      <c r="B101" s="2" t="s">
        <v>160</v>
      </c>
      <c r="C101" s="30" t="s">
        <v>29</v>
      </c>
      <c r="D101" s="175">
        <v>3034</v>
      </c>
      <c r="E101" s="178">
        <v>30034</v>
      </c>
      <c r="F101" s="30" t="s">
        <v>161</v>
      </c>
      <c r="G101" s="30" t="s">
        <v>123</v>
      </c>
      <c r="H101" s="29">
        <v>2203663</v>
      </c>
      <c r="I101" s="29">
        <v>1683</v>
      </c>
      <c r="J101" s="30" t="s">
        <v>12</v>
      </c>
      <c r="K101" s="30" t="s">
        <v>9</v>
      </c>
      <c r="L101" s="1" t="s">
        <v>974</v>
      </c>
      <c r="M101" s="1" t="s">
        <v>968</v>
      </c>
      <c r="N101" s="16">
        <v>0</v>
      </c>
      <c r="P101" s="16">
        <v>0</v>
      </c>
      <c r="R101" s="16">
        <v>0</v>
      </c>
      <c r="T101" s="16">
        <v>0</v>
      </c>
      <c r="V101" s="16">
        <v>0</v>
      </c>
      <c r="X101" s="16">
        <v>0</v>
      </c>
      <c r="Z101" s="16">
        <v>83.3</v>
      </c>
      <c r="AB101" s="16">
        <v>16.7</v>
      </c>
      <c r="AD101" s="16">
        <v>0</v>
      </c>
      <c r="AF101" s="1" t="str">
        <f t="shared" si="1"/>
        <v>No</v>
      </c>
      <c r="AG101" s="16"/>
    </row>
    <row r="102" spans="1:33">
      <c r="A102" s="2" t="s">
        <v>159</v>
      </c>
      <c r="B102" s="2" t="s">
        <v>160</v>
      </c>
      <c r="C102" s="30" t="s">
        <v>29</v>
      </c>
      <c r="D102" s="175">
        <v>3034</v>
      </c>
      <c r="E102" s="178">
        <v>30034</v>
      </c>
      <c r="F102" s="30" t="s">
        <v>161</v>
      </c>
      <c r="G102" s="30" t="s">
        <v>123</v>
      </c>
      <c r="H102" s="29">
        <v>2203663</v>
      </c>
      <c r="I102" s="29">
        <v>1683</v>
      </c>
      <c r="J102" s="30" t="s">
        <v>12</v>
      </c>
      <c r="K102" s="30" t="s">
        <v>9</v>
      </c>
      <c r="L102" s="1" t="s">
        <v>970</v>
      </c>
      <c r="M102" s="1" t="s">
        <v>968</v>
      </c>
      <c r="N102" s="16">
        <v>0</v>
      </c>
      <c r="P102" s="16">
        <v>0</v>
      </c>
      <c r="R102" s="16">
        <v>0</v>
      </c>
      <c r="T102" s="16">
        <v>0</v>
      </c>
      <c r="V102" s="16">
        <v>0</v>
      </c>
      <c r="X102" s="16">
        <v>0</v>
      </c>
      <c r="Z102" s="16">
        <v>100</v>
      </c>
      <c r="AB102" s="16">
        <v>0</v>
      </c>
      <c r="AD102" s="16">
        <v>0</v>
      </c>
      <c r="AF102" s="1" t="str">
        <f t="shared" si="1"/>
        <v>No</v>
      </c>
      <c r="AG102" s="16"/>
    </row>
    <row r="103" spans="1:33">
      <c r="A103" s="2" t="s">
        <v>159</v>
      </c>
      <c r="B103" s="2" t="s">
        <v>160</v>
      </c>
      <c r="C103" s="30" t="s">
        <v>29</v>
      </c>
      <c r="D103" s="175">
        <v>3034</v>
      </c>
      <c r="E103" s="178">
        <v>30034</v>
      </c>
      <c r="F103" s="30" t="s">
        <v>161</v>
      </c>
      <c r="G103" s="30" t="s">
        <v>123</v>
      </c>
      <c r="H103" s="29">
        <v>2203663</v>
      </c>
      <c r="I103" s="29">
        <v>1683</v>
      </c>
      <c r="J103" s="30" t="s">
        <v>12</v>
      </c>
      <c r="K103" s="30" t="s">
        <v>9</v>
      </c>
      <c r="L103" s="1" t="s">
        <v>972</v>
      </c>
      <c r="M103" s="1" t="s">
        <v>968</v>
      </c>
      <c r="N103" s="16">
        <v>0</v>
      </c>
      <c r="P103" s="16">
        <v>0</v>
      </c>
      <c r="R103" s="16">
        <v>0</v>
      </c>
      <c r="T103" s="16">
        <v>0</v>
      </c>
      <c r="V103" s="16">
        <v>0</v>
      </c>
      <c r="X103" s="16">
        <v>0</v>
      </c>
      <c r="Z103" s="16">
        <v>100</v>
      </c>
      <c r="AB103" s="16">
        <v>0</v>
      </c>
      <c r="AD103" s="16">
        <v>0</v>
      </c>
      <c r="AF103" s="1" t="str">
        <f t="shared" si="1"/>
        <v>No</v>
      </c>
      <c r="AG103" s="16"/>
    </row>
    <row r="104" spans="1:33">
      <c r="A104" s="2" t="s">
        <v>159</v>
      </c>
      <c r="B104" s="2" t="s">
        <v>160</v>
      </c>
      <c r="C104" s="30" t="s">
        <v>29</v>
      </c>
      <c r="D104" s="175">
        <v>3034</v>
      </c>
      <c r="E104" s="178">
        <v>30034</v>
      </c>
      <c r="F104" s="30" t="s">
        <v>161</v>
      </c>
      <c r="G104" s="30" t="s">
        <v>123</v>
      </c>
      <c r="H104" s="29">
        <v>2203663</v>
      </c>
      <c r="I104" s="29">
        <v>1683</v>
      </c>
      <c r="J104" s="30" t="s">
        <v>12</v>
      </c>
      <c r="K104" s="30" t="s">
        <v>9</v>
      </c>
      <c r="L104" s="1" t="s">
        <v>973</v>
      </c>
      <c r="M104" s="1" t="s">
        <v>968</v>
      </c>
      <c r="N104" s="16">
        <v>0</v>
      </c>
      <c r="P104" s="16">
        <v>0</v>
      </c>
      <c r="R104" s="16">
        <v>0</v>
      </c>
      <c r="T104" s="16">
        <v>9.5</v>
      </c>
      <c r="V104" s="16">
        <v>0</v>
      </c>
      <c r="X104" s="16">
        <v>21.7</v>
      </c>
      <c r="Z104" s="16">
        <v>63.6</v>
      </c>
      <c r="AB104" s="16">
        <v>5.2</v>
      </c>
      <c r="AD104" s="16">
        <v>0</v>
      </c>
      <c r="AF104" s="1" t="str">
        <f t="shared" si="1"/>
        <v>No</v>
      </c>
      <c r="AG104" s="16"/>
    </row>
    <row r="105" spans="1:33">
      <c r="A105" s="2" t="s">
        <v>159</v>
      </c>
      <c r="B105" s="2" t="s">
        <v>160</v>
      </c>
      <c r="C105" s="30" t="s">
        <v>29</v>
      </c>
      <c r="D105" s="175">
        <v>3034</v>
      </c>
      <c r="E105" s="178">
        <v>30034</v>
      </c>
      <c r="F105" s="30" t="s">
        <v>161</v>
      </c>
      <c r="G105" s="30" t="s">
        <v>123</v>
      </c>
      <c r="H105" s="29">
        <v>2203663</v>
      </c>
      <c r="I105" s="29">
        <v>1683</v>
      </c>
      <c r="J105" s="30" t="s">
        <v>16</v>
      </c>
      <c r="K105" s="30" t="s">
        <v>9</v>
      </c>
      <c r="L105" s="1" t="s">
        <v>970</v>
      </c>
      <c r="M105" s="1" t="s">
        <v>968</v>
      </c>
      <c r="N105" s="16">
        <v>0</v>
      </c>
      <c r="P105" s="16">
        <v>0</v>
      </c>
      <c r="R105" s="16">
        <v>0</v>
      </c>
      <c r="T105" s="16">
        <v>0</v>
      </c>
      <c r="V105" s="16">
        <v>0</v>
      </c>
      <c r="X105" s="16">
        <v>100</v>
      </c>
      <c r="Z105" s="16">
        <v>0</v>
      </c>
      <c r="AB105" s="16">
        <v>0</v>
      </c>
      <c r="AD105" s="16">
        <v>0</v>
      </c>
      <c r="AF105" s="1" t="str">
        <f t="shared" si="1"/>
        <v>No</v>
      </c>
      <c r="AG105" s="16"/>
    </row>
    <row r="106" spans="1:33">
      <c r="A106" s="2" t="s">
        <v>159</v>
      </c>
      <c r="B106" s="2" t="s">
        <v>160</v>
      </c>
      <c r="C106" s="30" t="s">
        <v>29</v>
      </c>
      <c r="D106" s="175">
        <v>3034</v>
      </c>
      <c r="E106" s="178">
        <v>30034</v>
      </c>
      <c r="F106" s="30" t="s">
        <v>161</v>
      </c>
      <c r="G106" s="30" t="s">
        <v>123</v>
      </c>
      <c r="H106" s="29">
        <v>2203663</v>
      </c>
      <c r="I106" s="29">
        <v>1683</v>
      </c>
      <c r="J106" s="30" t="s">
        <v>16</v>
      </c>
      <c r="K106" s="30" t="s">
        <v>9</v>
      </c>
      <c r="L106" s="1" t="s">
        <v>975</v>
      </c>
      <c r="M106" s="1" t="s">
        <v>968</v>
      </c>
      <c r="N106" s="16">
        <v>0</v>
      </c>
      <c r="P106" s="16">
        <v>0</v>
      </c>
      <c r="R106" s="16">
        <v>0</v>
      </c>
      <c r="T106" s="16">
        <v>0</v>
      </c>
      <c r="V106" s="16">
        <v>0</v>
      </c>
      <c r="X106" s="16">
        <v>64.3</v>
      </c>
      <c r="Z106" s="16">
        <v>35.700000000000003</v>
      </c>
      <c r="AB106" s="16">
        <v>0</v>
      </c>
      <c r="AD106" s="16">
        <v>0</v>
      </c>
      <c r="AF106" s="1" t="str">
        <f t="shared" si="1"/>
        <v>No</v>
      </c>
      <c r="AG106" s="16"/>
    </row>
    <row r="107" spans="1:33">
      <c r="A107" s="2" t="s">
        <v>159</v>
      </c>
      <c r="B107" s="2" t="s">
        <v>160</v>
      </c>
      <c r="C107" s="30" t="s">
        <v>29</v>
      </c>
      <c r="D107" s="175">
        <v>3034</v>
      </c>
      <c r="E107" s="178">
        <v>30034</v>
      </c>
      <c r="F107" s="30" t="s">
        <v>161</v>
      </c>
      <c r="G107" s="30" t="s">
        <v>123</v>
      </c>
      <c r="H107" s="29">
        <v>2203663</v>
      </c>
      <c r="I107" s="29">
        <v>1683</v>
      </c>
      <c r="J107" s="30" t="s">
        <v>16</v>
      </c>
      <c r="K107" s="30" t="s">
        <v>9</v>
      </c>
      <c r="L107" s="1" t="s">
        <v>972</v>
      </c>
      <c r="M107" s="1" t="s">
        <v>968</v>
      </c>
      <c r="N107" s="16">
        <v>0</v>
      </c>
      <c r="P107" s="16">
        <v>0</v>
      </c>
      <c r="R107" s="16">
        <v>0</v>
      </c>
      <c r="T107" s="16">
        <v>0</v>
      </c>
      <c r="V107" s="16">
        <v>0</v>
      </c>
      <c r="X107" s="16">
        <v>100</v>
      </c>
      <c r="Z107" s="16">
        <v>0</v>
      </c>
      <c r="AB107" s="16">
        <v>0</v>
      </c>
      <c r="AD107" s="16">
        <v>0</v>
      </c>
      <c r="AF107" s="1" t="str">
        <f t="shared" si="1"/>
        <v>No</v>
      </c>
      <c r="AG107" s="16"/>
    </row>
    <row r="108" spans="1:33">
      <c r="A108" s="2" t="s">
        <v>159</v>
      </c>
      <c r="B108" s="2" t="s">
        <v>160</v>
      </c>
      <c r="C108" s="30" t="s">
        <v>29</v>
      </c>
      <c r="D108" s="175">
        <v>3034</v>
      </c>
      <c r="E108" s="178">
        <v>30034</v>
      </c>
      <c r="F108" s="30" t="s">
        <v>161</v>
      </c>
      <c r="G108" s="30" t="s">
        <v>123</v>
      </c>
      <c r="H108" s="29">
        <v>2203663</v>
      </c>
      <c r="I108" s="29">
        <v>1683</v>
      </c>
      <c r="J108" s="30" t="s">
        <v>16</v>
      </c>
      <c r="K108" s="30" t="s">
        <v>9</v>
      </c>
      <c r="L108" s="1" t="s">
        <v>1040</v>
      </c>
      <c r="M108" s="1" t="s">
        <v>968</v>
      </c>
      <c r="N108" s="16">
        <v>0</v>
      </c>
      <c r="P108" s="16">
        <v>0</v>
      </c>
      <c r="R108" s="16">
        <v>0</v>
      </c>
      <c r="T108" s="16">
        <v>0</v>
      </c>
      <c r="V108" s="16">
        <v>0</v>
      </c>
      <c r="X108" s="16">
        <v>100</v>
      </c>
      <c r="Z108" s="16">
        <v>0</v>
      </c>
      <c r="AB108" s="16">
        <v>0</v>
      </c>
      <c r="AD108" s="16">
        <v>0</v>
      </c>
      <c r="AF108" s="1" t="str">
        <f t="shared" si="1"/>
        <v>No</v>
      </c>
      <c r="AG108" s="16"/>
    </row>
    <row r="109" spans="1:33">
      <c r="A109" s="2" t="s">
        <v>159</v>
      </c>
      <c r="B109" s="2" t="s">
        <v>160</v>
      </c>
      <c r="C109" s="30" t="s">
        <v>29</v>
      </c>
      <c r="D109" s="175">
        <v>3034</v>
      </c>
      <c r="E109" s="178">
        <v>30034</v>
      </c>
      <c r="F109" s="30" t="s">
        <v>161</v>
      </c>
      <c r="G109" s="30" t="s">
        <v>123</v>
      </c>
      <c r="H109" s="29">
        <v>2203663</v>
      </c>
      <c r="I109" s="29">
        <v>1683</v>
      </c>
      <c r="J109" s="30" t="s">
        <v>16</v>
      </c>
      <c r="K109" s="30" t="s">
        <v>9</v>
      </c>
      <c r="L109" s="1" t="s">
        <v>1041</v>
      </c>
      <c r="M109" s="1" t="s">
        <v>968</v>
      </c>
      <c r="N109" s="16">
        <v>0</v>
      </c>
      <c r="P109" s="16">
        <v>0</v>
      </c>
      <c r="R109" s="16">
        <v>0</v>
      </c>
      <c r="T109" s="16">
        <v>0</v>
      </c>
      <c r="V109" s="16">
        <v>0</v>
      </c>
      <c r="X109" s="16">
        <v>100</v>
      </c>
      <c r="Z109" s="16">
        <v>0</v>
      </c>
      <c r="AB109" s="16">
        <v>0</v>
      </c>
      <c r="AD109" s="16">
        <v>0</v>
      </c>
      <c r="AF109" s="1" t="str">
        <f t="shared" si="1"/>
        <v>No</v>
      </c>
      <c r="AG109" s="16"/>
    </row>
    <row r="110" spans="1:33">
      <c r="A110" s="2" t="s">
        <v>208</v>
      </c>
      <c r="B110" s="2" t="s">
        <v>209</v>
      </c>
      <c r="C110" s="30" t="s">
        <v>19</v>
      </c>
      <c r="D110" s="175">
        <v>8006</v>
      </c>
      <c r="E110" s="178">
        <v>80006</v>
      </c>
      <c r="F110" s="30" t="s">
        <v>125</v>
      </c>
      <c r="G110" s="30" t="s">
        <v>123</v>
      </c>
      <c r="H110" s="29">
        <v>2374203</v>
      </c>
      <c r="I110" s="29">
        <v>1457</v>
      </c>
      <c r="J110" s="30" t="s">
        <v>15</v>
      </c>
      <c r="K110" s="30" t="s">
        <v>13</v>
      </c>
      <c r="L110" s="1" t="s">
        <v>970</v>
      </c>
      <c r="M110" s="1" t="s">
        <v>968</v>
      </c>
      <c r="N110" s="16">
        <v>0</v>
      </c>
      <c r="P110" s="16">
        <v>0</v>
      </c>
      <c r="R110" s="16">
        <v>0</v>
      </c>
      <c r="T110" s="16">
        <v>0</v>
      </c>
      <c r="V110" s="16">
        <v>0</v>
      </c>
      <c r="X110" s="16">
        <v>0</v>
      </c>
      <c r="Z110" s="16">
        <v>0</v>
      </c>
      <c r="AB110" s="16">
        <v>0</v>
      </c>
      <c r="AD110" s="16">
        <v>100</v>
      </c>
      <c r="AF110" s="1" t="str">
        <f t="shared" si="1"/>
        <v>No</v>
      </c>
      <c r="AG110" s="16"/>
    </row>
    <row r="111" spans="1:33">
      <c r="A111" s="2" t="s">
        <v>208</v>
      </c>
      <c r="B111" s="2" t="s">
        <v>209</v>
      </c>
      <c r="C111" s="30" t="s">
        <v>19</v>
      </c>
      <c r="D111" s="175">
        <v>8006</v>
      </c>
      <c r="E111" s="178">
        <v>80006</v>
      </c>
      <c r="F111" s="30" t="s">
        <v>125</v>
      </c>
      <c r="G111" s="30" t="s">
        <v>123</v>
      </c>
      <c r="H111" s="29">
        <v>2374203</v>
      </c>
      <c r="I111" s="29">
        <v>1457</v>
      </c>
      <c r="J111" s="30" t="s">
        <v>15</v>
      </c>
      <c r="K111" s="30" t="s">
        <v>13</v>
      </c>
      <c r="L111" s="1" t="s">
        <v>975</v>
      </c>
      <c r="M111" s="1" t="s">
        <v>968</v>
      </c>
      <c r="N111" s="16">
        <v>0</v>
      </c>
      <c r="P111" s="16">
        <v>0</v>
      </c>
      <c r="R111" s="16">
        <v>0</v>
      </c>
      <c r="T111" s="16">
        <v>0</v>
      </c>
      <c r="V111" s="16">
        <v>0</v>
      </c>
      <c r="X111" s="16">
        <v>0</v>
      </c>
      <c r="Z111" s="16">
        <v>0</v>
      </c>
      <c r="AB111" s="16">
        <v>0</v>
      </c>
      <c r="AD111" s="16">
        <v>100</v>
      </c>
      <c r="AF111" s="1" t="str">
        <f t="shared" si="1"/>
        <v>No</v>
      </c>
      <c r="AG111" s="16"/>
    </row>
    <row r="112" spans="1:33">
      <c r="A112" s="2" t="s">
        <v>208</v>
      </c>
      <c r="B112" s="2" t="s">
        <v>209</v>
      </c>
      <c r="C112" s="30" t="s">
        <v>19</v>
      </c>
      <c r="D112" s="175">
        <v>8006</v>
      </c>
      <c r="E112" s="178">
        <v>80006</v>
      </c>
      <c r="F112" s="30" t="s">
        <v>125</v>
      </c>
      <c r="G112" s="30" t="s">
        <v>123</v>
      </c>
      <c r="H112" s="29">
        <v>2374203</v>
      </c>
      <c r="I112" s="29">
        <v>1457</v>
      </c>
      <c r="J112" s="30" t="s">
        <v>15</v>
      </c>
      <c r="K112" s="30" t="s">
        <v>13</v>
      </c>
      <c r="L112" s="1" t="s">
        <v>972</v>
      </c>
      <c r="M112" s="1" t="s">
        <v>968</v>
      </c>
      <c r="N112" s="16">
        <v>0</v>
      </c>
      <c r="P112" s="16">
        <v>0</v>
      </c>
      <c r="R112" s="16">
        <v>0</v>
      </c>
      <c r="T112" s="16">
        <v>0</v>
      </c>
      <c r="V112" s="16">
        <v>0</v>
      </c>
      <c r="X112" s="16">
        <v>0</v>
      </c>
      <c r="Z112" s="16">
        <v>0</v>
      </c>
      <c r="AB112" s="16">
        <v>0</v>
      </c>
      <c r="AD112" s="16">
        <v>100</v>
      </c>
      <c r="AF112" s="1" t="str">
        <f t="shared" si="1"/>
        <v>No</v>
      </c>
      <c r="AG112" s="16"/>
    </row>
    <row r="113" spans="1:33">
      <c r="A113" s="2" t="s">
        <v>208</v>
      </c>
      <c r="B113" s="2" t="s">
        <v>209</v>
      </c>
      <c r="C113" s="30" t="s">
        <v>19</v>
      </c>
      <c r="D113" s="175">
        <v>8006</v>
      </c>
      <c r="E113" s="178">
        <v>80006</v>
      </c>
      <c r="F113" s="30" t="s">
        <v>125</v>
      </c>
      <c r="G113" s="30" t="s">
        <v>123</v>
      </c>
      <c r="H113" s="29">
        <v>2374203</v>
      </c>
      <c r="I113" s="29">
        <v>1457</v>
      </c>
      <c r="J113" s="30" t="s">
        <v>15</v>
      </c>
      <c r="K113" s="30" t="s">
        <v>13</v>
      </c>
      <c r="L113" s="1" t="s">
        <v>973</v>
      </c>
      <c r="M113" s="1" t="s">
        <v>968</v>
      </c>
      <c r="N113" s="16">
        <v>0</v>
      </c>
      <c r="P113" s="16">
        <v>0</v>
      </c>
      <c r="R113" s="16">
        <v>0</v>
      </c>
      <c r="T113" s="16">
        <v>0</v>
      </c>
      <c r="V113" s="16">
        <v>0</v>
      </c>
      <c r="X113" s="16">
        <v>0</v>
      </c>
      <c r="Z113" s="16">
        <v>0</v>
      </c>
      <c r="AB113" s="16">
        <v>0</v>
      </c>
      <c r="AD113" s="16">
        <v>100</v>
      </c>
      <c r="AF113" s="1" t="str">
        <f t="shared" si="1"/>
        <v>No</v>
      </c>
      <c r="AG113" s="16"/>
    </row>
    <row r="114" spans="1:33">
      <c r="A114" s="2" t="s">
        <v>208</v>
      </c>
      <c r="B114" s="2" t="s">
        <v>209</v>
      </c>
      <c r="C114" s="30" t="s">
        <v>19</v>
      </c>
      <c r="D114" s="175">
        <v>8006</v>
      </c>
      <c r="E114" s="178">
        <v>80006</v>
      </c>
      <c r="F114" s="30" t="s">
        <v>125</v>
      </c>
      <c r="G114" s="30" t="s">
        <v>123</v>
      </c>
      <c r="H114" s="29">
        <v>2374203</v>
      </c>
      <c r="I114" s="29">
        <v>1457</v>
      </c>
      <c r="J114" s="30" t="s">
        <v>15</v>
      </c>
      <c r="K114" s="30" t="s">
        <v>13</v>
      </c>
      <c r="L114" s="1" t="s">
        <v>967</v>
      </c>
      <c r="M114" s="1" t="s">
        <v>968</v>
      </c>
      <c r="N114" s="16">
        <v>0</v>
      </c>
      <c r="P114" s="16">
        <v>0</v>
      </c>
      <c r="R114" s="16">
        <v>0</v>
      </c>
      <c r="T114" s="16">
        <v>0</v>
      </c>
      <c r="V114" s="16">
        <v>0</v>
      </c>
      <c r="X114" s="16">
        <v>0</v>
      </c>
      <c r="Z114" s="16">
        <v>0</v>
      </c>
      <c r="AB114" s="16">
        <v>0</v>
      </c>
      <c r="AD114" s="16">
        <v>100</v>
      </c>
      <c r="AF114" s="1" t="str">
        <f t="shared" si="1"/>
        <v>No</v>
      </c>
      <c r="AG114" s="16"/>
    </row>
    <row r="115" spans="1:33">
      <c r="A115" s="2" t="s">
        <v>208</v>
      </c>
      <c r="B115" s="2" t="s">
        <v>209</v>
      </c>
      <c r="C115" s="30" t="s">
        <v>19</v>
      </c>
      <c r="D115" s="175">
        <v>8006</v>
      </c>
      <c r="E115" s="178">
        <v>80006</v>
      </c>
      <c r="F115" s="30" t="s">
        <v>125</v>
      </c>
      <c r="G115" s="30" t="s">
        <v>123</v>
      </c>
      <c r="H115" s="29">
        <v>2374203</v>
      </c>
      <c r="I115" s="29">
        <v>1457</v>
      </c>
      <c r="J115" s="30" t="s">
        <v>15</v>
      </c>
      <c r="K115" s="30" t="s">
        <v>13</v>
      </c>
      <c r="L115" s="1" t="s">
        <v>1041</v>
      </c>
      <c r="M115" s="1" t="s">
        <v>968</v>
      </c>
      <c r="N115" s="16">
        <v>0</v>
      </c>
      <c r="P115" s="16">
        <v>0</v>
      </c>
      <c r="R115" s="16">
        <v>0</v>
      </c>
      <c r="T115" s="16">
        <v>0</v>
      </c>
      <c r="V115" s="16">
        <v>0</v>
      </c>
      <c r="X115" s="16">
        <v>0</v>
      </c>
      <c r="Z115" s="16">
        <v>0</v>
      </c>
      <c r="AB115" s="16">
        <v>0</v>
      </c>
      <c r="AD115" s="16">
        <v>100</v>
      </c>
      <c r="AF115" s="1" t="str">
        <f t="shared" si="1"/>
        <v>No</v>
      </c>
      <c r="AG115" s="16"/>
    </row>
    <row r="116" spans="1:33">
      <c r="A116" s="2" t="s">
        <v>208</v>
      </c>
      <c r="B116" s="2" t="s">
        <v>209</v>
      </c>
      <c r="C116" s="30" t="s">
        <v>19</v>
      </c>
      <c r="D116" s="175">
        <v>8006</v>
      </c>
      <c r="E116" s="178">
        <v>80006</v>
      </c>
      <c r="F116" s="30" t="s">
        <v>125</v>
      </c>
      <c r="G116" s="30" t="s">
        <v>123</v>
      </c>
      <c r="H116" s="29">
        <v>2374203</v>
      </c>
      <c r="I116" s="29">
        <v>1457</v>
      </c>
      <c r="J116" s="30" t="s">
        <v>15</v>
      </c>
      <c r="K116" s="30" t="s">
        <v>13</v>
      </c>
      <c r="L116" s="1" t="s">
        <v>974</v>
      </c>
      <c r="M116" s="1" t="s">
        <v>968</v>
      </c>
      <c r="N116" s="16">
        <v>0</v>
      </c>
      <c r="P116" s="16">
        <v>0</v>
      </c>
      <c r="R116" s="16">
        <v>0</v>
      </c>
      <c r="T116" s="16">
        <v>0</v>
      </c>
      <c r="V116" s="16">
        <v>0</v>
      </c>
      <c r="X116" s="16">
        <v>0</v>
      </c>
      <c r="Z116" s="16">
        <v>0</v>
      </c>
      <c r="AB116" s="16">
        <v>0</v>
      </c>
      <c r="AD116" s="16">
        <v>100</v>
      </c>
      <c r="AF116" s="1" t="str">
        <f t="shared" si="1"/>
        <v>No</v>
      </c>
      <c r="AG116" s="16"/>
    </row>
    <row r="117" spans="1:33">
      <c r="A117" s="2" t="s">
        <v>208</v>
      </c>
      <c r="B117" s="2" t="s">
        <v>209</v>
      </c>
      <c r="C117" s="30" t="s">
        <v>19</v>
      </c>
      <c r="D117" s="175">
        <v>8006</v>
      </c>
      <c r="E117" s="178">
        <v>80006</v>
      </c>
      <c r="F117" s="30" t="s">
        <v>125</v>
      </c>
      <c r="G117" s="30" t="s">
        <v>123</v>
      </c>
      <c r="H117" s="29">
        <v>2374203</v>
      </c>
      <c r="I117" s="29">
        <v>1457</v>
      </c>
      <c r="J117" s="30" t="s">
        <v>12</v>
      </c>
      <c r="K117" s="30" t="s">
        <v>9</v>
      </c>
      <c r="L117" s="1" t="s">
        <v>967</v>
      </c>
      <c r="M117" s="1" t="s">
        <v>969</v>
      </c>
      <c r="N117" s="16">
        <v>0</v>
      </c>
      <c r="P117" s="16">
        <v>0</v>
      </c>
      <c r="R117" s="16">
        <v>0</v>
      </c>
      <c r="T117" s="16">
        <v>0</v>
      </c>
      <c r="V117" s="16">
        <v>0</v>
      </c>
      <c r="X117" s="16">
        <v>0</v>
      </c>
      <c r="Z117" s="16">
        <v>5.3</v>
      </c>
      <c r="AB117" s="16">
        <v>1.8</v>
      </c>
      <c r="AD117" s="16">
        <v>2.1</v>
      </c>
      <c r="AF117" s="1" t="str">
        <f t="shared" si="1"/>
        <v>No</v>
      </c>
    </row>
    <row r="118" spans="1:33">
      <c r="A118" s="2" t="s">
        <v>208</v>
      </c>
      <c r="B118" s="2" t="s">
        <v>209</v>
      </c>
      <c r="C118" s="30" t="s">
        <v>19</v>
      </c>
      <c r="D118" s="175">
        <v>8006</v>
      </c>
      <c r="E118" s="178">
        <v>80006</v>
      </c>
      <c r="F118" s="30" t="s">
        <v>125</v>
      </c>
      <c r="G118" s="30" t="s">
        <v>123</v>
      </c>
      <c r="H118" s="29">
        <v>2374203</v>
      </c>
      <c r="I118" s="29">
        <v>1457</v>
      </c>
      <c r="J118" s="30" t="s">
        <v>12</v>
      </c>
      <c r="K118" s="30" t="s">
        <v>9</v>
      </c>
      <c r="L118" s="1" t="s">
        <v>974</v>
      </c>
      <c r="M118" s="1" t="s">
        <v>969</v>
      </c>
      <c r="N118" s="16">
        <v>0</v>
      </c>
      <c r="P118" s="16">
        <v>0</v>
      </c>
      <c r="R118" s="16">
        <v>0</v>
      </c>
      <c r="T118" s="16">
        <v>0</v>
      </c>
      <c r="V118" s="16">
        <v>0</v>
      </c>
      <c r="X118" s="16">
        <v>0</v>
      </c>
      <c r="Z118" s="16">
        <v>0.3</v>
      </c>
      <c r="AB118" s="16">
        <v>2</v>
      </c>
      <c r="AD118" s="16">
        <v>1.6</v>
      </c>
      <c r="AF118" s="1" t="str">
        <f t="shared" si="1"/>
        <v>No</v>
      </c>
    </row>
    <row r="119" spans="1:33">
      <c r="A119" s="2" t="s">
        <v>208</v>
      </c>
      <c r="B119" s="2" t="s">
        <v>209</v>
      </c>
      <c r="C119" s="30" t="s">
        <v>19</v>
      </c>
      <c r="D119" s="175">
        <v>8006</v>
      </c>
      <c r="E119" s="178">
        <v>80006</v>
      </c>
      <c r="F119" s="30" t="s">
        <v>125</v>
      </c>
      <c r="G119" s="30" t="s">
        <v>123</v>
      </c>
      <c r="H119" s="29">
        <v>2374203</v>
      </c>
      <c r="I119" s="29">
        <v>1457</v>
      </c>
      <c r="J119" s="30" t="s">
        <v>12</v>
      </c>
      <c r="K119" s="30" t="s">
        <v>9</v>
      </c>
      <c r="L119" s="1" t="s">
        <v>970</v>
      </c>
      <c r="M119" s="1" t="s">
        <v>969</v>
      </c>
      <c r="N119" s="16">
        <v>0</v>
      </c>
      <c r="P119" s="16">
        <v>0</v>
      </c>
      <c r="R119" s="16">
        <v>0</v>
      </c>
      <c r="T119" s="16">
        <v>0</v>
      </c>
      <c r="V119" s="16">
        <v>0</v>
      </c>
      <c r="X119" s="16">
        <v>0</v>
      </c>
      <c r="Z119" s="16">
        <v>6.7</v>
      </c>
      <c r="AB119" s="16">
        <v>74.599999999999994</v>
      </c>
      <c r="AD119" s="16">
        <v>29.4</v>
      </c>
      <c r="AF119" s="1" t="str">
        <f t="shared" si="1"/>
        <v>No</v>
      </c>
    </row>
    <row r="120" spans="1:33">
      <c r="A120" s="2" t="s">
        <v>208</v>
      </c>
      <c r="B120" s="2" t="s">
        <v>209</v>
      </c>
      <c r="C120" s="30" t="s">
        <v>19</v>
      </c>
      <c r="D120" s="175">
        <v>8006</v>
      </c>
      <c r="E120" s="178">
        <v>80006</v>
      </c>
      <c r="F120" s="30" t="s">
        <v>125</v>
      </c>
      <c r="G120" s="30" t="s">
        <v>123</v>
      </c>
      <c r="H120" s="29">
        <v>2374203</v>
      </c>
      <c r="I120" s="29">
        <v>1457</v>
      </c>
      <c r="J120" s="30" t="s">
        <v>12</v>
      </c>
      <c r="K120" s="30" t="s">
        <v>9</v>
      </c>
      <c r="L120" s="1" t="s">
        <v>972</v>
      </c>
      <c r="M120" s="1" t="s">
        <v>969</v>
      </c>
      <c r="N120" s="16">
        <v>0</v>
      </c>
      <c r="P120" s="16">
        <v>0</v>
      </c>
      <c r="R120" s="16">
        <v>0</v>
      </c>
      <c r="T120" s="16">
        <v>0</v>
      </c>
      <c r="V120" s="16">
        <v>0</v>
      </c>
      <c r="X120" s="16">
        <v>0</v>
      </c>
      <c r="Z120" s="16">
        <v>0</v>
      </c>
      <c r="AB120" s="16">
        <v>2.1</v>
      </c>
      <c r="AD120" s="16">
        <v>1.4</v>
      </c>
      <c r="AF120" s="1" t="str">
        <f t="shared" si="1"/>
        <v>No</v>
      </c>
    </row>
    <row r="121" spans="1:33">
      <c r="A121" s="2" t="s">
        <v>1048</v>
      </c>
      <c r="B121" s="2" t="s">
        <v>155</v>
      </c>
      <c r="C121" s="30" t="s">
        <v>22</v>
      </c>
      <c r="D121" s="175">
        <v>4034</v>
      </c>
      <c r="E121" s="178">
        <v>40034</v>
      </c>
      <c r="F121" s="30" t="s">
        <v>122</v>
      </c>
      <c r="G121" s="30" t="s">
        <v>123</v>
      </c>
      <c r="H121" s="29">
        <v>5502379</v>
      </c>
      <c r="I121" s="29">
        <v>1396</v>
      </c>
      <c r="J121" s="30" t="s">
        <v>23</v>
      </c>
      <c r="K121" s="30" t="s">
        <v>9</v>
      </c>
      <c r="L121" s="1" t="s">
        <v>972</v>
      </c>
      <c r="M121" s="1" t="s">
        <v>969</v>
      </c>
      <c r="N121" s="16">
        <v>0</v>
      </c>
      <c r="P121" s="16">
        <v>0</v>
      </c>
      <c r="R121" s="16">
        <v>0</v>
      </c>
      <c r="T121" s="16">
        <v>0</v>
      </c>
      <c r="V121" s="16">
        <v>0</v>
      </c>
      <c r="X121" s="16">
        <v>4.75</v>
      </c>
      <c r="Z121" s="16">
        <v>0</v>
      </c>
      <c r="AB121" s="16">
        <v>0</v>
      </c>
      <c r="AD121" s="16">
        <v>0</v>
      </c>
      <c r="AF121" s="1" t="str">
        <f t="shared" si="1"/>
        <v>No</v>
      </c>
    </row>
    <row r="122" spans="1:33">
      <c r="A122" s="2" t="s">
        <v>1048</v>
      </c>
      <c r="B122" s="2" t="s">
        <v>155</v>
      </c>
      <c r="C122" s="30" t="s">
        <v>22</v>
      </c>
      <c r="D122" s="175">
        <v>4034</v>
      </c>
      <c r="E122" s="178">
        <v>40034</v>
      </c>
      <c r="F122" s="30" t="s">
        <v>122</v>
      </c>
      <c r="G122" s="30" t="s">
        <v>123</v>
      </c>
      <c r="H122" s="29">
        <v>5502379</v>
      </c>
      <c r="I122" s="29">
        <v>1396</v>
      </c>
      <c r="J122" s="30" t="s">
        <v>16</v>
      </c>
      <c r="K122" s="30" t="s">
        <v>9</v>
      </c>
      <c r="L122" s="1" t="s">
        <v>972</v>
      </c>
      <c r="M122" s="1" t="s">
        <v>968</v>
      </c>
      <c r="N122" s="16">
        <v>0</v>
      </c>
      <c r="P122" s="16">
        <v>0</v>
      </c>
      <c r="R122" s="16">
        <v>0</v>
      </c>
      <c r="T122" s="16">
        <v>0</v>
      </c>
      <c r="V122" s="16">
        <v>0</v>
      </c>
      <c r="X122" s="16">
        <v>90</v>
      </c>
      <c r="Z122" s="16">
        <v>0</v>
      </c>
      <c r="AB122" s="16">
        <v>0</v>
      </c>
      <c r="AD122" s="16">
        <v>10</v>
      </c>
      <c r="AF122" s="1" t="str">
        <f t="shared" si="1"/>
        <v>No</v>
      </c>
      <c r="AG122" s="16"/>
    </row>
    <row r="123" spans="1:33">
      <c r="A123" s="2" t="s">
        <v>1048</v>
      </c>
      <c r="B123" s="2" t="s">
        <v>155</v>
      </c>
      <c r="C123" s="30" t="s">
        <v>22</v>
      </c>
      <c r="D123" s="175">
        <v>4034</v>
      </c>
      <c r="E123" s="178">
        <v>40034</v>
      </c>
      <c r="F123" s="30" t="s">
        <v>122</v>
      </c>
      <c r="G123" s="30" t="s">
        <v>123</v>
      </c>
      <c r="H123" s="29">
        <v>5502379</v>
      </c>
      <c r="I123" s="29">
        <v>1396</v>
      </c>
      <c r="J123" s="30" t="s">
        <v>16</v>
      </c>
      <c r="K123" s="30" t="s">
        <v>9</v>
      </c>
      <c r="L123" s="1" t="s">
        <v>973</v>
      </c>
      <c r="M123" s="1" t="s">
        <v>968</v>
      </c>
      <c r="N123" s="16">
        <v>0</v>
      </c>
      <c r="P123" s="16">
        <v>0</v>
      </c>
      <c r="R123" s="16">
        <v>0</v>
      </c>
      <c r="T123" s="16">
        <v>0</v>
      </c>
      <c r="V123" s="16">
        <v>0</v>
      </c>
      <c r="X123" s="16">
        <v>80</v>
      </c>
      <c r="Z123" s="16">
        <v>0</v>
      </c>
      <c r="AB123" s="16">
        <v>0</v>
      </c>
      <c r="AD123" s="16">
        <v>20</v>
      </c>
      <c r="AF123" s="1" t="str">
        <f t="shared" si="1"/>
        <v>No</v>
      </c>
      <c r="AG123" s="16"/>
    </row>
    <row r="124" spans="1:33">
      <c r="A124" s="2" t="s">
        <v>1048</v>
      </c>
      <c r="B124" s="2" t="s">
        <v>155</v>
      </c>
      <c r="C124" s="30" t="s">
        <v>22</v>
      </c>
      <c r="D124" s="175">
        <v>4034</v>
      </c>
      <c r="E124" s="178">
        <v>40034</v>
      </c>
      <c r="F124" s="30" t="s">
        <v>122</v>
      </c>
      <c r="G124" s="30" t="s">
        <v>123</v>
      </c>
      <c r="H124" s="29">
        <v>5502379</v>
      </c>
      <c r="I124" s="29">
        <v>1396</v>
      </c>
      <c r="J124" s="30" t="s">
        <v>16</v>
      </c>
      <c r="K124" s="30" t="s">
        <v>9</v>
      </c>
      <c r="L124" s="1" t="s">
        <v>967</v>
      </c>
      <c r="M124" s="1" t="s">
        <v>968</v>
      </c>
      <c r="N124" s="16">
        <v>0</v>
      </c>
      <c r="P124" s="16">
        <v>0</v>
      </c>
      <c r="R124" s="16">
        <v>0</v>
      </c>
      <c r="T124" s="16">
        <v>0</v>
      </c>
      <c r="V124" s="16">
        <v>0</v>
      </c>
      <c r="X124" s="16">
        <v>80</v>
      </c>
      <c r="Z124" s="16">
        <v>0</v>
      </c>
      <c r="AB124" s="16">
        <v>0</v>
      </c>
      <c r="AD124" s="16">
        <v>20</v>
      </c>
      <c r="AF124" s="1" t="str">
        <f t="shared" si="1"/>
        <v>No</v>
      </c>
      <c r="AG124" s="16"/>
    </row>
    <row r="125" spans="1:33">
      <c r="A125" s="2" t="s">
        <v>1048</v>
      </c>
      <c r="B125" s="2" t="s">
        <v>155</v>
      </c>
      <c r="C125" s="30" t="s">
        <v>22</v>
      </c>
      <c r="D125" s="175">
        <v>4034</v>
      </c>
      <c r="E125" s="178">
        <v>40034</v>
      </c>
      <c r="F125" s="30" t="s">
        <v>122</v>
      </c>
      <c r="G125" s="30" t="s">
        <v>123</v>
      </c>
      <c r="H125" s="29">
        <v>5502379</v>
      </c>
      <c r="I125" s="29">
        <v>1396</v>
      </c>
      <c r="J125" s="30" t="s">
        <v>16</v>
      </c>
      <c r="K125" s="30" t="s">
        <v>9</v>
      </c>
      <c r="L125" s="1" t="s">
        <v>974</v>
      </c>
      <c r="M125" s="1" t="s">
        <v>968</v>
      </c>
      <c r="N125" s="16">
        <v>0</v>
      </c>
      <c r="P125" s="16">
        <v>0</v>
      </c>
      <c r="R125" s="16">
        <v>0</v>
      </c>
      <c r="T125" s="16">
        <v>0</v>
      </c>
      <c r="V125" s="16">
        <v>0</v>
      </c>
      <c r="X125" s="16">
        <v>80</v>
      </c>
      <c r="Z125" s="16">
        <v>0</v>
      </c>
      <c r="AB125" s="16">
        <v>0</v>
      </c>
      <c r="AD125" s="16">
        <v>20</v>
      </c>
      <c r="AF125" s="1" t="str">
        <f t="shared" si="1"/>
        <v>No</v>
      </c>
      <c r="AG125" s="16"/>
    </row>
    <row r="126" spans="1:33">
      <c r="A126" s="2" t="s">
        <v>128</v>
      </c>
      <c r="B126" s="2" t="s">
        <v>129</v>
      </c>
      <c r="C126" s="30" t="s">
        <v>38</v>
      </c>
      <c r="D126" s="175">
        <v>2078</v>
      </c>
      <c r="E126" s="178">
        <v>20078</v>
      </c>
      <c r="F126" s="30" t="s">
        <v>130</v>
      </c>
      <c r="G126" s="30" t="s">
        <v>123</v>
      </c>
      <c r="H126" s="29">
        <v>18351295</v>
      </c>
      <c r="I126" s="29">
        <v>1168</v>
      </c>
      <c r="J126" s="30" t="s">
        <v>15</v>
      </c>
      <c r="K126" s="30" t="s">
        <v>9</v>
      </c>
      <c r="L126" s="1" t="s">
        <v>973</v>
      </c>
      <c r="M126" s="1" t="s">
        <v>971</v>
      </c>
      <c r="N126" s="16">
        <v>0</v>
      </c>
      <c r="P126" s="16">
        <v>0</v>
      </c>
      <c r="R126" s="16">
        <v>0</v>
      </c>
      <c r="T126" s="16">
        <v>0</v>
      </c>
      <c r="V126" s="16">
        <v>0</v>
      </c>
      <c r="X126" s="16">
        <v>41</v>
      </c>
      <c r="Z126" s="16">
        <v>0</v>
      </c>
      <c r="AB126" s="16">
        <v>0</v>
      </c>
      <c r="AD126" s="16">
        <v>0</v>
      </c>
      <c r="AF126" s="1" t="str">
        <f t="shared" si="1"/>
        <v>No</v>
      </c>
    </row>
    <row r="127" spans="1:33">
      <c r="A127" s="2" t="s">
        <v>128</v>
      </c>
      <c r="B127" s="2" t="s">
        <v>129</v>
      </c>
      <c r="C127" s="30" t="s">
        <v>38</v>
      </c>
      <c r="D127" s="175">
        <v>2078</v>
      </c>
      <c r="E127" s="178">
        <v>20078</v>
      </c>
      <c r="F127" s="30" t="s">
        <v>130</v>
      </c>
      <c r="G127" s="30" t="s">
        <v>123</v>
      </c>
      <c r="H127" s="29">
        <v>18351295</v>
      </c>
      <c r="I127" s="29">
        <v>1168</v>
      </c>
      <c r="J127" s="30" t="s">
        <v>15</v>
      </c>
      <c r="K127" s="30" t="s">
        <v>9</v>
      </c>
      <c r="L127" s="1" t="s">
        <v>970</v>
      </c>
      <c r="M127" s="1" t="s">
        <v>971</v>
      </c>
      <c r="N127" s="16">
        <v>0</v>
      </c>
      <c r="P127" s="16">
        <v>0</v>
      </c>
      <c r="R127" s="16">
        <v>0</v>
      </c>
      <c r="T127" s="16">
        <v>0</v>
      </c>
      <c r="V127" s="16">
        <v>0</v>
      </c>
      <c r="X127" s="16">
        <v>826</v>
      </c>
      <c r="Z127" s="16">
        <v>0</v>
      </c>
      <c r="AB127" s="16">
        <v>0</v>
      </c>
      <c r="AD127" s="16">
        <v>0</v>
      </c>
      <c r="AF127" s="1" t="str">
        <f t="shared" si="1"/>
        <v>No</v>
      </c>
    </row>
    <row r="128" spans="1:33">
      <c r="A128" s="2" t="s">
        <v>138</v>
      </c>
      <c r="B128" s="2" t="s">
        <v>139</v>
      </c>
      <c r="C128" s="30" t="s">
        <v>46</v>
      </c>
      <c r="D128" s="175">
        <v>8001</v>
      </c>
      <c r="E128" s="178">
        <v>80001</v>
      </c>
      <c r="F128" s="30" t="s">
        <v>125</v>
      </c>
      <c r="G128" s="30" t="s">
        <v>123</v>
      </c>
      <c r="H128" s="29">
        <v>1021243</v>
      </c>
      <c r="I128" s="29">
        <v>1113</v>
      </c>
      <c r="J128" s="30" t="s">
        <v>15</v>
      </c>
      <c r="K128" s="30" t="s">
        <v>9</v>
      </c>
      <c r="L128" s="1" t="s">
        <v>974</v>
      </c>
      <c r="M128" s="1" t="s">
        <v>969</v>
      </c>
      <c r="N128" s="16">
        <v>0</v>
      </c>
      <c r="P128" s="16">
        <v>0</v>
      </c>
      <c r="R128" s="16">
        <v>0</v>
      </c>
      <c r="T128" s="16">
        <v>0</v>
      </c>
      <c r="V128" s="16">
        <v>0</v>
      </c>
      <c r="X128" s="16">
        <v>0</v>
      </c>
      <c r="Z128" s="16">
        <v>0</v>
      </c>
      <c r="AB128" s="16">
        <v>0.9</v>
      </c>
      <c r="AD128" s="16">
        <v>5.0999999999999996</v>
      </c>
      <c r="AF128" s="1" t="str">
        <f t="shared" si="1"/>
        <v>No</v>
      </c>
    </row>
    <row r="129" spans="1:33">
      <c r="A129" s="2" t="s">
        <v>138</v>
      </c>
      <c r="B129" s="2" t="s">
        <v>139</v>
      </c>
      <c r="C129" s="30" t="s">
        <v>46</v>
      </c>
      <c r="D129" s="175">
        <v>8001</v>
      </c>
      <c r="E129" s="178">
        <v>80001</v>
      </c>
      <c r="F129" s="30" t="s">
        <v>125</v>
      </c>
      <c r="G129" s="30" t="s">
        <v>123</v>
      </c>
      <c r="H129" s="29">
        <v>1021243</v>
      </c>
      <c r="I129" s="29">
        <v>1113</v>
      </c>
      <c r="J129" s="30" t="s">
        <v>15</v>
      </c>
      <c r="K129" s="30" t="s">
        <v>9</v>
      </c>
      <c r="L129" s="1" t="s">
        <v>970</v>
      </c>
      <c r="M129" s="1" t="s">
        <v>969</v>
      </c>
      <c r="N129" s="16">
        <v>0</v>
      </c>
      <c r="P129" s="16">
        <v>0</v>
      </c>
      <c r="R129" s="16">
        <v>0</v>
      </c>
      <c r="T129" s="16">
        <v>0</v>
      </c>
      <c r="V129" s="16">
        <v>0</v>
      </c>
      <c r="X129" s="16">
        <v>0</v>
      </c>
      <c r="Z129" s="16">
        <v>0</v>
      </c>
      <c r="AB129" s="16">
        <v>35.4</v>
      </c>
      <c r="AD129" s="16">
        <v>37.6</v>
      </c>
      <c r="AF129" s="1" t="str">
        <f t="shared" si="1"/>
        <v>No</v>
      </c>
    </row>
    <row r="130" spans="1:33">
      <c r="A130" s="2" t="s">
        <v>138</v>
      </c>
      <c r="B130" s="2" t="s">
        <v>139</v>
      </c>
      <c r="C130" s="30" t="s">
        <v>46</v>
      </c>
      <c r="D130" s="175">
        <v>8001</v>
      </c>
      <c r="E130" s="178">
        <v>80001</v>
      </c>
      <c r="F130" s="30" t="s">
        <v>125</v>
      </c>
      <c r="G130" s="30" t="s">
        <v>123</v>
      </c>
      <c r="H130" s="29">
        <v>1021243</v>
      </c>
      <c r="I130" s="29">
        <v>1113</v>
      </c>
      <c r="J130" s="30" t="s">
        <v>15</v>
      </c>
      <c r="K130" s="30" t="s">
        <v>9</v>
      </c>
      <c r="L130" s="1" t="s">
        <v>973</v>
      </c>
      <c r="M130" s="1" t="s">
        <v>969</v>
      </c>
      <c r="N130" s="16">
        <v>0</v>
      </c>
      <c r="P130" s="16">
        <v>0</v>
      </c>
      <c r="R130" s="16">
        <v>0</v>
      </c>
      <c r="T130" s="16">
        <v>0</v>
      </c>
      <c r="V130" s="16">
        <v>0</v>
      </c>
      <c r="X130" s="16">
        <v>0</v>
      </c>
      <c r="Z130" s="16">
        <v>0</v>
      </c>
      <c r="AB130" s="16">
        <v>0.4</v>
      </c>
      <c r="AD130" s="16">
        <v>0.6</v>
      </c>
      <c r="AF130" s="1" t="str">
        <f t="shared" ref="AF130:AF193" si="2">IF(AE130&amp;AC130&amp;AA130&amp;Y130&amp;W130&amp;U130&amp;S130&amp;Q130&amp;O130&lt;&gt;"","Yes","No")</f>
        <v>No</v>
      </c>
    </row>
    <row r="131" spans="1:33">
      <c r="A131" s="2" t="s">
        <v>138</v>
      </c>
      <c r="B131" s="2" t="s">
        <v>139</v>
      </c>
      <c r="C131" s="30" t="s">
        <v>46</v>
      </c>
      <c r="D131" s="175">
        <v>8001</v>
      </c>
      <c r="E131" s="178">
        <v>80001</v>
      </c>
      <c r="F131" s="30" t="s">
        <v>125</v>
      </c>
      <c r="G131" s="30" t="s">
        <v>123</v>
      </c>
      <c r="H131" s="29">
        <v>1021243</v>
      </c>
      <c r="I131" s="29">
        <v>1113</v>
      </c>
      <c r="J131" s="30" t="s">
        <v>15</v>
      </c>
      <c r="K131" s="30" t="s">
        <v>9</v>
      </c>
      <c r="L131" s="1" t="s">
        <v>1041</v>
      </c>
      <c r="M131" s="1" t="s">
        <v>969</v>
      </c>
      <c r="N131" s="16">
        <v>0</v>
      </c>
      <c r="P131" s="16">
        <v>0</v>
      </c>
      <c r="R131" s="16">
        <v>0</v>
      </c>
      <c r="T131" s="16">
        <v>0</v>
      </c>
      <c r="V131" s="16">
        <v>0</v>
      </c>
      <c r="X131" s="16">
        <v>0</v>
      </c>
      <c r="Z131" s="16">
        <v>0</v>
      </c>
      <c r="AB131" s="16">
        <v>0.6</v>
      </c>
      <c r="AD131" s="16">
        <v>1.4</v>
      </c>
      <c r="AF131" s="1" t="str">
        <f t="shared" si="2"/>
        <v>No</v>
      </c>
    </row>
    <row r="132" spans="1:33">
      <c r="A132" s="2" t="s">
        <v>138</v>
      </c>
      <c r="B132" s="2" t="s">
        <v>139</v>
      </c>
      <c r="C132" s="30" t="s">
        <v>46</v>
      </c>
      <c r="D132" s="175">
        <v>8001</v>
      </c>
      <c r="E132" s="178">
        <v>80001</v>
      </c>
      <c r="F132" s="30" t="s">
        <v>125</v>
      </c>
      <c r="G132" s="30" t="s">
        <v>123</v>
      </c>
      <c r="H132" s="29">
        <v>1021243</v>
      </c>
      <c r="I132" s="29">
        <v>1113</v>
      </c>
      <c r="J132" s="30" t="s">
        <v>12</v>
      </c>
      <c r="K132" s="30" t="s">
        <v>9</v>
      </c>
      <c r="L132" s="1" t="s">
        <v>970</v>
      </c>
      <c r="M132" s="1" t="s">
        <v>969</v>
      </c>
      <c r="N132" s="16">
        <v>0</v>
      </c>
      <c r="P132" s="16">
        <v>0</v>
      </c>
      <c r="R132" s="16">
        <v>0</v>
      </c>
      <c r="T132" s="16">
        <v>0</v>
      </c>
      <c r="V132" s="16">
        <v>0</v>
      </c>
      <c r="X132" s="16">
        <v>0</v>
      </c>
      <c r="Z132" s="16">
        <v>12</v>
      </c>
      <c r="AB132" s="16">
        <v>1</v>
      </c>
      <c r="AD132" s="16">
        <v>20</v>
      </c>
      <c r="AF132" s="1" t="str">
        <f t="shared" si="2"/>
        <v>No</v>
      </c>
    </row>
    <row r="133" spans="1:33">
      <c r="A133" s="2" t="s">
        <v>138</v>
      </c>
      <c r="B133" s="2" t="s">
        <v>139</v>
      </c>
      <c r="C133" s="30" t="s">
        <v>46</v>
      </c>
      <c r="D133" s="175">
        <v>8001</v>
      </c>
      <c r="E133" s="178">
        <v>80001</v>
      </c>
      <c r="F133" s="30" t="s">
        <v>125</v>
      </c>
      <c r="G133" s="30" t="s">
        <v>123</v>
      </c>
      <c r="H133" s="29">
        <v>1021243</v>
      </c>
      <c r="I133" s="29">
        <v>1113</v>
      </c>
      <c r="J133" s="30" t="s">
        <v>12</v>
      </c>
      <c r="K133" s="30" t="s">
        <v>9</v>
      </c>
      <c r="L133" s="1" t="s">
        <v>974</v>
      </c>
      <c r="M133" s="1" t="s">
        <v>969</v>
      </c>
      <c r="N133" s="16">
        <v>0</v>
      </c>
      <c r="P133" s="16">
        <v>0</v>
      </c>
      <c r="R133" s="16">
        <v>0</v>
      </c>
      <c r="T133" s="16">
        <v>0</v>
      </c>
      <c r="V133" s="16">
        <v>0</v>
      </c>
      <c r="X133" s="16">
        <v>0</v>
      </c>
      <c r="Z133" s="16">
        <v>0</v>
      </c>
      <c r="AB133" s="16">
        <v>0</v>
      </c>
      <c r="AD133" s="16">
        <v>1</v>
      </c>
      <c r="AF133" s="1" t="str">
        <f t="shared" si="2"/>
        <v>No</v>
      </c>
    </row>
    <row r="134" spans="1:33">
      <c r="A134" s="2" t="s">
        <v>138</v>
      </c>
      <c r="B134" s="2" t="s">
        <v>139</v>
      </c>
      <c r="C134" s="30" t="s">
        <v>46</v>
      </c>
      <c r="D134" s="175">
        <v>8001</v>
      </c>
      <c r="E134" s="178">
        <v>80001</v>
      </c>
      <c r="F134" s="30" t="s">
        <v>125</v>
      </c>
      <c r="G134" s="30" t="s">
        <v>123</v>
      </c>
      <c r="H134" s="29">
        <v>1021243</v>
      </c>
      <c r="I134" s="29">
        <v>1113</v>
      </c>
      <c r="J134" s="30" t="s">
        <v>12</v>
      </c>
      <c r="K134" s="30" t="s">
        <v>9</v>
      </c>
      <c r="L134" s="1" t="s">
        <v>967</v>
      </c>
      <c r="M134" s="1" t="s">
        <v>969</v>
      </c>
      <c r="N134" s="16">
        <v>0</v>
      </c>
      <c r="P134" s="16">
        <v>0</v>
      </c>
      <c r="R134" s="16">
        <v>0</v>
      </c>
      <c r="T134" s="16">
        <v>0</v>
      </c>
      <c r="V134" s="16">
        <v>0</v>
      </c>
      <c r="X134" s="16">
        <v>0</v>
      </c>
      <c r="Z134" s="16">
        <v>2</v>
      </c>
      <c r="AB134" s="16">
        <v>5</v>
      </c>
      <c r="AD134" s="16">
        <v>5</v>
      </c>
      <c r="AF134" s="1" t="str">
        <f t="shared" si="2"/>
        <v>No</v>
      </c>
    </row>
    <row r="135" spans="1:33">
      <c r="A135" s="2" t="s">
        <v>138</v>
      </c>
      <c r="B135" s="2" t="s">
        <v>139</v>
      </c>
      <c r="C135" s="30" t="s">
        <v>46</v>
      </c>
      <c r="D135" s="175">
        <v>8001</v>
      </c>
      <c r="E135" s="178">
        <v>80001</v>
      </c>
      <c r="F135" s="30" t="s">
        <v>125</v>
      </c>
      <c r="G135" s="30" t="s">
        <v>123</v>
      </c>
      <c r="H135" s="29">
        <v>1021243</v>
      </c>
      <c r="I135" s="29">
        <v>1113</v>
      </c>
      <c r="J135" s="30" t="s">
        <v>12</v>
      </c>
      <c r="K135" s="30" t="s">
        <v>9</v>
      </c>
      <c r="L135" s="1" t="s">
        <v>973</v>
      </c>
      <c r="M135" s="1" t="s">
        <v>969</v>
      </c>
      <c r="N135" s="16">
        <v>0</v>
      </c>
      <c r="P135" s="16">
        <v>0</v>
      </c>
      <c r="R135" s="16">
        <v>0</v>
      </c>
      <c r="T135" s="16">
        <v>0</v>
      </c>
      <c r="V135" s="16">
        <v>0</v>
      </c>
      <c r="X135" s="16">
        <v>0</v>
      </c>
      <c r="Z135" s="16">
        <v>0.2</v>
      </c>
      <c r="AB135" s="16">
        <v>0</v>
      </c>
      <c r="AD135" s="16">
        <v>0.8</v>
      </c>
      <c r="AF135" s="1" t="str">
        <f t="shared" si="2"/>
        <v>No</v>
      </c>
    </row>
    <row r="136" spans="1:33">
      <c r="A136" s="2" t="s">
        <v>1049</v>
      </c>
      <c r="B136" s="2" t="s">
        <v>124</v>
      </c>
      <c r="C136" s="30" t="s">
        <v>25</v>
      </c>
      <c r="D136" s="175">
        <v>5118</v>
      </c>
      <c r="E136" s="178">
        <v>50118</v>
      </c>
      <c r="F136" s="30" t="s">
        <v>125</v>
      </c>
      <c r="G136" s="30" t="s">
        <v>123</v>
      </c>
      <c r="H136" s="29">
        <v>8608208</v>
      </c>
      <c r="I136" s="29">
        <v>1062</v>
      </c>
      <c r="J136" s="30" t="s">
        <v>15</v>
      </c>
      <c r="K136" s="30" t="s">
        <v>9</v>
      </c>
      <c r="L136" s="1" t="s">
        <v>970</v>
      </c>
      <c r="M136" s="1" t="s">
        <v>971</v>
      </c>
      <c r="N136" s="16">
        <v>1</v>
      </c>
      <c r="P136" s="16">
        <v>0</v>
      </c>
      <c r="R136" s="16">
        <v>6</v>
      </c>
      <c r="T136" s="16">
        <v>31</v>
      </c>
      <c r="V136" s="16">
        <v>14</v>
      </c>
      <c r="X136" s="16">
        <v>240</v>
      </c>
      <c r="Z136" s="16">
        <v>314</v>
      </c>
      <c r="AB136" s="16">
        <v>195</v>
      </c>
      <c r="AD136" s="16">
        <v>77</v>
      </c>
      <c r="AF136" s="1" t="str">
        <f t="shared" si="2"/>
        <v>No</v>
      </c>
    </row>
    <row r="137" spans="1:33">
      <c r="A137" s="2" t="s">
        <v>1049</v>
      </c>
      <c r="B137" s="2" t="s">
        <v>124</v>
      </c>
      <c r="C137" s="30" t="s">
        <v>25</v>
      </c>
      <c r="D137" s="175">
        <v>5118</v>
      </c>
      <c r="E137" s="178">
        <v>50118</v>
      </c>
      <c r="F137" s="30" t="s">
        <v>125</v>
      </c>
      <c r="G137" s="30" t="s">
        <v>123</v>
      </c>
      <c r="H137" s="29">
        <v>8608208</v>
      </c>
      <c r="I137" s="29">
        <v>1062</v>
      </c>
      <c r="J137" s="30" t="s">
        <v>15</v>
      </c>
      <c r="K137" s="30" t="s">
        <v>9</v>
      </c>
      <c r="L137" s="1" t="s">
        <v>1041</v>
      </c>
      <c r="M137" s="1" t="s">
        <v>971</v>
      </c>
      <c r="N137" s="16">
        <v>0</v>
      </c>
      <c r="P137" s="16">
        <v>0</v>
      </c>
      <c r="R137" s="16">
        <v>0</v>
      </c>
      <c r="T137" s="16">
        <v>0</v>
      </c>
      <c r="V137" s="16">
        <v>0</v>
      </c>
      <c r="X137" s="16">
        <v>2</v>
      </c>
      <c r="Z137" s="16">
        <v>12</v>
      </c>
      <c r="AB137" s="16">
        <v>0</v>
      </c>
      <c r="AD137" s="16">
        <v>3</v>
      </c>
      <c r="AF137" s="1" t="str">
        <f t="shared" si="2"/>
        <v>No</v>
      </c>
    </row>
    <row r="138" spans="1:33">
      <c r="A138" s="2" t="s">
        <v>1049</v>
      </c>
      <c r="B138" s="2" t="s">
        <v>124</v>
      </c>
      <c r="C138" s="30" t="s">
        <v>25</v>
      </c>
      <c r="D138" s="175">
        <v>5118</v>
      </c>
      <c r="E138" s="178">
        <v>50118</v>
      </c>
      <c r="F138" s="30" t="s">
        <v>125</v>
      </c>
      <c r="G138" s="30" t="s">
        <v>123</v>
      </c>
      <c r="H138" s="29">
        <v>8608208</v>
      </c>
      <c r="I138" s="29">
        <v>1062</v>
      </c>
      <c r="J138" s="30" t="s">
        <v>15</v>
      </c>
      <c r="K138" s="30" t="s">
        <v>9</v>
      </c>
      <c r="L138" s="1" t="s">
        <v>973</v>
      </c>
      <c r="M138" s="1" t="s">
        <v>971</v>
      </c>
      <c r="N138" s="16">
        <v>0</v>
      </c>
      <c r="P138" s="16">
        <v>0</v>
      </c>
      <c r="R138" s="16">
        <v>2</v>
      </c>
      <c r="T138" s="16">
        <v>0</v>
      </c>
      <c r="V138" s="16">
        <v>2</v>
      </c>
      <c r="X138" s="16">
        <v>7</v>
      </c>
      <c r="Z138" s="16">
        <v>5</v>
      </c>
      <c r="AB138" s="16">
        <v>10</v>
      </c>
      <c r="AD138" s="16">
        <v>7</v>
      </c>
      <c r="AF138" s="1" t="str">
        <f t="shared" si="2"/>
        <v>No</v>
      </c>
    </row>
    <row r="139" spans="1:33">
      <c r="A139" s="2" t="s">
        <v>1049</v>
      </c>
      <c r="B139" s="2" t="s">
        <v>124</v>
      </c>
      <c r="C139" s="30" t="s">
        <v>25</v>
      </c>
      <c r="D139" s="175">
        <v>5118</v>
      </c>
      <c r="E139" s="178">
        <v>50118</v>
      </c>
      <c r="F139" s="30" t="s">
        <v>125</v>
      </c>
      <c r="G139" s="30" t="s">
        <v>123</v>
      </c>
      <c r="H139" s="29">
        <v>8608208</v>
      </c>
      <c r="I139" s="29">
        <v>1062</v>
      </c>
      <c r="J139" s="30" t="s">
        <v>15</v>
      </c>
      <c r="K139" s="30" t="s">
        <v>9</v>
      </c>
      <c r="L139" s="1" t="s">
        <v>967</v>
      </c>
      <c r="M139" s="1" t="s">
        <v>971</v>
      </c>
      <c r="N139" s="16">
        <v>0</v>
      </c>
      <c r="P139" s="16">
        <v>0</v>
      </c>
      <c r="R139" s="16">
        <v>0</v>
      </c>
      <c r="T139" s="16">
        <v>0</v>
      </c>
      <c r="V139" s="16">
        <v>0</v>
      </c>
      <c r="X139" s="16">
        <v>0</v>
      </c>
      <c r="Z139" s="16">
        <v>0</v>
      </c>
      <c r="AB139" s="16">
        <v>4</v>
      </c>
      <c r="AD139" s="16">
        <v>2</v>
      </c>
      <c r="AF139" s="1" t="str">
        <f t="shared" si="2"/>
        <v>No</v>
      </c>
    </row>
    <row r="140" spans="1:33">
      <c r="A140" s="2" t="s">
        <v>1049</v>
      </c>
      <c r="B140" s="2" t="s">
        <v>124</v>
      </c>
      <c r="C140" s="30" t="s">
        <v>25</v>
      </c>
      <c r="D140" s="175">
        <v>5118</v>
      </c>
      <c r="E140" s="178">
        <v>50118</v>
      </c>
      <c r="F140" s="30" t="s">
        <v>125</v>
      </c>
      <c r="G140" s="30" t="s">
        <v>123</v>
      </c>
      <c r="H140" s="29">
        <v>8608208</v>
      </c>
      <c r="I140" s="29">
        <v>1062</v>
      </c>
      <c r="J140" s="30" t="s">
        <v>15</v>
      </c>
      <c r="K140" s="30" t="s">
        <v>9</v>
      </c>
      <c r="L140" s="1" t="s">
        <v>974</v>
      </c>
      <c r="M140" s="1" t="s">
        <v>971</v>
      </c>
      <c r="N140" s="16">
        <v>1</v>
      </c>
      <c r="P140" s="16">
        <v>0</v>
      </c>
      <c r="R140" s="16">
        <v>9</v>
      </c>
      <c r="T140" s="16">
        <v>2</v>
      </c>
      <c r="V140" s="16">
        <v>8</v>
      </c>
      <c r="X140" s="16">
        <v>63</v>
      </c>
      <c r="Z140" s="16">
        <v>12</v>
      </c>
      <c r="AB140" s="16">
        <v>123</v>
      </c>
      <c r="AD140" s="16">
        <v>40</v>
      </c>
      <c r="AF140" s="1" t="str">
        <f t="shared" si="2"/>
        <v>No</v>
      </c>
    </row>
    <row r="141" spans="1:33">
      <c r="A141" s="2" t="s">
        <v>190</v>
      </c>
      <c r="B141" s="2" t="s">
        <v>191</v>
      </c>
      <c r="C141" s="30" t="s">
        <v>45</v>
      </c>
      <c r="D141" s="175">
        <v>6056</v>
      </c>
      <c r="E141" s="178">
        <v>60056</v>
      </c>
      <c r="F141" s="30" t="s">
        <v>125</v>
      </c>
      <c r="G141" s="30" t="s">
        <v>123</v>
      </c>
      <c r="H141" s="29">
        <v>5121892</v>
      </c>
      <c r="I141" s="29">
        <v>1062</v>
      </c>
      <c r="J141" s="30" t="s">
        <v>15</v>
      </c>
      <c r="K141" s="30" t="s">
        <v>13</v>
      </c>
      <c r="L141" s="1" t="s">
        <v>972</v>
      </c>
      <c r="M141" s="1" t="s">
        <v>971</v>
      </c>
      <c r="N141" s="16">
        <v>0.04</v>
      </c>
      <c r="P141" s="16">
        <v>0.03</v>
      </c>
      <c r="R141" s="16">
        <v>0</v>
      </c>
      <c r="T141" s="16">
        <v>0.05</v>
      </c>
      <c r="V141" s="16">
        <v>0.17</v>
      </c>
      <c r="X141" s="16">
        <v>0</v>
      </c>
      <c r="Z141" s="16">
        <v>0.16</v>
      </c>
      <c r="AB141" s="16">
        <v>1</v>
      </c>
      <c r="AD141" s="16">
        <v>3.11</v>
      </c>
      <c r="AF141" s="1" t="str">
        <f t="shared" si="2"/>
        <v>No</v>
      </c>
    </row>
    <row r="142" spans="1:33">
      <c r="A142" s="2" t="s">
        <v>190</v>
      </c>
      <c r="B142" s="2" t="s">
        <v>191</v>
      </c>
      <c r="C142" s="30" t="s">
        <v>45</v>
      </c>
      <c r="D142" s="175">
        <v>6056</v>
      </c>
      <c r="E142" s="178">
        <v>60056</v>
      </c>
      <c r="F142" s="30" t="s">
        <v>125</v>
      </c>
      <c r="G142" s="30" t="s">
        <v>123</v>
      </c>
      <c r="H142" s="29">
        <v>5121892</v>
      </c>
      <c r="I142" s="29">
        <v>1062</v>
      </c>
      <c r="J142" s="30" t="s">
        <v>15</v>
      </c>
      <c r="K142" s="30" t="s">
        <v>13</v>
      </c>
      <c r="L142" s="1" t="s">
        <v>970</v>
      </c>
      <c r="M142" s="1" t="s">
        <v>971</v>
      </c>
      <c r="N142" s="16">
        <v>28.23</v>
      </c>
      <c r="P142" s="16">
        <v>0</v>
      </c>
      <c r="R142" s="16">
        <v>0</v>
      </c>
      <c r="T142" s="16">
        <v>0</v>
      </c>
      <c r="V142" s="16">
        <v>0</v>
      </c>
      <c r="X142" s="16">
        <v>0</v>
      </c>
      <c r="Z142" s="16">
        <v>8.5299999999999994</v>
      </c>
      <c r="AB142" s="16">
        <v>2.5</v>
      </c>
      <c r="AD142" s="16">
        <v>1.5</v>
      </c>
      <c r="AF142" s="1" t="str">
        <f t="shared" si="2"/>
        <v>No</v>
      </c>
    </row>
    <row r="143" spans="1:33">
      <c r="A143" s="2" t="s">
        <v>190</v>
      </c>
      <c r="B143" s="2" t="s">
        <v>191</v>
      </c>
      <c r="C143" s="30" t="s">
        <v>45</v>
      </c>
      <c r="D143" s="175">
        <v>6056</v>
      </c>
      <c r="E143" s="178">
        <v>60056</v>
      </c>
      <c r="F143" s="30" t="s">
        <v>125</v>
      </c>
      <c r="G143" s="30" t="s">
        <v>123</v>
      </c>
      <c r="H143" s="29">
        <v>5121892</v>
      </c>
      <c r="I143" s="29">
        <v>1062</v>
      </c>
      <c r="J143" s="30" t="s">
        <v>15</v>
      </c>
      <c r="K143" s="30" t="s">
        <v>13</v>
      </c>
      <c r="L143" s="1" t="s">
        <v>973</v>
      </c>
      <c r="M143" s="1" t="s">
        <v>971</v>
      </c>
      <c r="N143" s="16">
        <v>0.09</v>
      </c>
      <c r="P143" s="16">
        <v>0.04</v>
      </c>
      <c r="R143" s="16">
        <v>0.22</v>
      </c>
      <c r="T143" s="16">
        <v>0.17</v>
      </c>
      <c r="V143" s="16">
        <v>0</v>
      </c>
      <c r="X143" s="16">
        <v>0</v>
      </c>
      <c r="Z143" s="16">
        <v>0</v>
      </c>
      <c r="AB143" s="16">
        <v>0.59</v>
      </c>
      <c r="AD143" s="16">
        <v>0.1</v>
      </c>
      <c r="AF143" s="1" t="str">
        <f t="shared" si="2"/>
        <v>No</v>
      </c>
    </row>
    <row r="144" spans="1:33">
      <c r="A144" s="2" t="s">
        <v>190</v>
      </c>
      <c r="B144" s="2" t="s">
        <v>191</v>
      </c>
      <c r="C144" s="30" t="s">
        <v>45</v>
      </c>
      <c r="D144" s="175">
        <v>6056</v>
      </c>
      <c r="E144" s="178">
        <v>60056</v>
      </c>
      <c r="F144" s="30" t="s">
        <v>125</v>
      </c>
      <c r="G144" s="30" t="s">
        <v>123</v>
      </c>
      <c r="H144" s="29">
        <v>5121892</v>
      </c>
      <c r="I144" s="29">
        <v>1062</v>
      </c>
      <c r="J144" s="30" t="s">
        <v>10</v>
      </c>
      <c r="K144" s="30" t="s">
        <v>9</v>
      </c>
      <c r="L144" s="1" t="s">
        <v>967</v>
      </c>
      <c r="M144" s="1" t="s">
        <v>968</v>
      </c>
      <c r="N144" s="16">
        <v>0</v>
      </c>
      <c r="P144" s="16">
        <v>0</v>
      </c>
      <c r="R144" s="16">
        <v>0</v>
      </c>
      <c r="T144" s="16">
        <v>0</v>
      </c>
      <c r="V144" s="16">
        <v>0</v>
      </c>
      <c r="X144" s="16">
        <v>0</v>
      </c>
      <c r="Z144" s="16">
        <v>0</v>
      </c>
      <c r="AB144" s="16">
        <v>0</v>
      </c>
      <c r="AD144" s="16">
        <v>100</v>
      </c>
      <c r="AF144" s="1" t="str">
        <f t="shared" si="2"/>
        <v>No</v>
      </c>
      <c r="AG144" s="16"/>
    </row>
    <row r="145" spans="1:33">
      <c r="A145" s="2" t="s">
        <v>190</v>
      </c>
      <c r="B145" s="2" t="s">
        <v>191</v>
      </c>
      <c r="C145" s="30" t="s">
        <v>45</v>
      </c>
      <c r="D145" s="175">
        <v>6056</v>
      </c>
      <c r="E145" s="178">
        <v>60056</v>
      </c>
      <c r="F145" s="30" t="s">
        <v>125</v>
      </c>
      <c r="G145" s="30" t="s">
        <v>123</v>
      </c>
      <c r="H145" s="29">
        <v>5121892</v>
      </c>
      <c r="I145" s="29">
        <v>1062</v>
      </c>
      <c r="J145" s="30" t="s">
        <v>10</v>
      </c>
      <c r="K145" s="30" t="s">
        <v>9</v>
      </c>
      <c r="L145" s="1" t="s">
        <v>970</v>
      </c>
      <c r="M145" s="1" t="s">
        <v>968</v>
      </c>
      <c r="N145" s="16">
        <v>0</v>
      </c>
      <c r="P145" s="16">
        <v>0</v>
      </c>
      <c r="R145" s="16">
        <v>0</v>
      </c>
      <c r="T145" s="16">
        <v>0</v>
      </c>
      <c r="V145" s="16">
        <v>0</v>
      </c>
      <c r="X145" s="16">
        <v>0</v>
      </c>
      <c r="Z145" s="16">
        <v>0</v>
      </c>
      <c r="AB145" s="16">
        <v>0</v>
      </c>
      <c r="AD145" s="16">
        <v>100</v>
      </c>
      <c r="AF145" s="1" t="str">
        <f t="shared" si="2"/>
        <v>No</v>
      </c>
      <c r="AG145" s="16"/>
    </row>
    <row r="146" spans="1:33">
      <c r="A146" s="2" t="s">
        <v>190</v>
      </c>
      <c r="B146" s="2" t="s">
        <v>191</v>
      </c>
      <c r="C146" s="30" t="s">
        <v>45</v>
      </c>
      <c r="D146" s="175">
        <v>6056</v>
      </c>
      <c r="E146" s="178">
        <v>60056</v>
      </c>
      <c r="F146" s="30" t="s">
        <v>125</v>
      </c>
      <c r="G146" s="30" t="s">
        <v>123</v>
      </c>
      <c r="H146" s="29">
        <v>5121892</v>
      </c>
      <c r="I146" s="29">
        <v>1062</v>
      </c>
      <c r="J146" s="30" t="s">
        <v>10</v>
      </c>
      <c r="K146" s="30" t="s">
        <v>9</v>
      </c>
      <c r="L146" s="1" t="s">
        <v>972</v>
      </c>
      <c r="M146" s="1" t="s">
        <v>968</v>
      </c>
      <c r="N146" s="16">
        <v>0</v>
      </c>
      <c r="P146" s="16">
        <v>0</v>
      </c>
      <c r="R146" s="16">
        <v>0</v>
      </c>
      <c r="T146" s="16">
        <v>0</v>
      </c>
      <c r="V146" s="16">
        <v>0</v>
      </c>
      <c r="X146" s="16">
        <v>0</v>
      </c>
      <c r="Z146" s="16">
        <v>0</v>
      </c>
      <c r="AB146" s="16">
        <v>0</v>
      </c>
      <c r="AD146" s="16">
        <v>100</v>
      </c>
      <c r="AF146" s="1" t="str">
        <f t="shared" si="2"/>
        <v>No</v>
      </c>
      <c r="AG146" s="16"/>
    </row>
    <row r="147" spans="1:33">
      <c r="A147" s="2" t="s">
        <v>190</v>
      </c>
      <c r="B147" s="2" t="s">
        <v>191</v>
      </c>
      <c r="C147" s="30" t="s">
        <v>45</v>
      </c>
      <c r="D147" s="175">
        <v>6056</v>
      </c>
      <c r="E147" s="178">
        <v>60056</v>
      </c>
      <c r="F147" s="30" t="s">
        <v>125</v>
      </c>
      <c r="G147" s="30" t="s">
        <v>123</v>
      </c>
      <c r="H147" s="29">
        <v>5121892</v>
      </c>
      <c r="I147" s="29">
        <v>1062</v>
      </c>
      <c r="J147" s="30" t="s">
        <v>12</v>
      </c>
      <c r="K147" s="30" t="s">
        <v>9</v>
      </c>
      <c r="L147" s="1" t="s">
        <v>973</v>
      </c>
      <c r="M147" s="1" t="s">
        <v>968</v>
      </c>
      <c r="N147" s="16">
        <v>0</v>
      </c>
      <c r="P147" s="16">
        <v>0</v>
      </c>
      <c r="R147" s="16">
        <v>0</v>
      </c>
      <c r="T147" s="16">
        <v>0</v>
      </c>
      <c r="V147" s="16">
        <v>0</v>
      </c>
      <c r="X147" s="16">
        <v>0</v>
      </c>
      <c r="Z147" s="16">
        <v>22</v>
      </c>
      <c r="AB147" s="16">
        <v>30</v>
      </c>
      <c r="AD147" s="16">
        <v>48</v>
      </c>
      <c r="AF147" s="1" t="str">
        <f t="shared" si="2"/>
        <v>No</v>
      </c>
      <c r="AG147" s="16"/>
    </row>
    <row r="148" spans="1:33">
      <c r="A148" s="2" t="s">
        <v>190</v>
      </c>
      <c r="B148" s="2" t="s">
        <v>191</v>
      </c>
      <c r="C148" s="30" t="s">
        <v>45</v>
      </c>
      <c r="D148" s="175">
        <v>6056</v>
      </c>
      <c r="E148" s="178">
        <v>60056</v>
      </c>
      <c r="F148" s="30" t="s">
        <v>125</v>
      </c>
      <c r="G148" s="30" t="s">
        <v>123</v>
      </c>
      <c r="H148" s="29">
        <v>5121892</v>
      </c>
      <c r="I148" s="29">
        <v>1062</v>
      </c>
      <c r="J148" s="30" t="s">
        <v>12</v>
      </c>
      <c r="K148" s="30" t="s">
        <v>9</v>
      </c>
      <c r="L148" s="1" t="s">
        <v>970</v>
      </c>
      <c r="M148" s="1" t="s">
        <v>968</v>
      </c>
      <c r="N148" s="16">
        <v>0</v>
      </c>
      <c r="P148" s="16">
        <v>0</v>
      </c>
      <c r="R148" s="16">
        <v>0</v>
      </c>
      <c r="T148" s="16">
        <v>0</v>
      </c>
      <c r="V148" s="16">
        <v>0</v>
      </c>
      <c r="X148" s="16">
        <v>0</v>
      </c>
      <c r="Z148" s="16">
        <v>22</v>
      </c>
      <c r="AB148" s="16">
        <v>30</v>
      </c>
      <c r="AD148" s="16">
        <v>48</v>
      </c>
      <c r="AF148" s="1" t="str">
        <f t="shared" si="2"/>
        <v>No</v>
      </c>
      <c r="AG148" s="16"/>
    </row>
    <row r="149" spans="1:33">
      <c r="A149" s="2" t="s">
        <v>190</v>
      </c>
      <c r="B149" s="2" t="s">
        <v>191</v>
      </c>
      <c r="C149" s="30" t="s">
        <v>45</v>
      </c>
      <c r="D149" s="175">
        <v>6056</v>
      </c>
      <c r="E149" s="178">
        <v>60056</v>
      </c>
      <c r="F149" s="30" t="s">
        <v>125</v>
      </c>
      <c r="G149" s="30" t="s">
        <v>123</v>
      </c>
      <c r="H149" s="29">
        <v>5121892</v>
      </c>
      <c r="I149" s="29">
        <v>1062</v>
      </c>
      <c r="J149" s="30" t="s">
        <v>12</v>
      </c>
      <c r="K149" s="30" t="s">
        <v>9</v>
      </c>
      <c r="L149" s="1" t="s">
        <v>1040</v>
      </c>
      <c r="M149" s="1" t="s">
        <v>968</v>
      </c>
      <c r="N149" s="16">
        <v>0</v>
      </c>
      <c r="P149" s="16">
        <v>0</v>
      </c>
      <c r="R149" s="16">
        <v>0</v>
      </c>
      <c r="T149" s="16">
        <v>0</v>
      </c>
      <c r="V149" s="16">
        <v>0</v>
      </c>
      <c r="X149" s="16">
        <v>0</v>
      </c>
      <c r="Z149" s="16">
        <v>22</v>
      </c>
      <c r="AB149" s="16">
        <v>30</v>
      </c>
      <c r="AD149" s="16">
        <v>48</v>
      </c>
      <c r="AF149" s="1" t="str">
        <f t="shared" si="2"/>
        <v>No</v>
      </c>
      <c r="AG149" s="16"/>
    </row>
    <row r="150" spans="1:33">
      <c r="A150" s="2" t="s">
        <v>190</v>
      </c>
      <c r="B150" s="2" t="s">
        <v>191</v>
      </c>
      <c r="C150" s="30" t="s">
        <v>45</v>
      </c>
      <c r="D150" s="175">
        <v>6056</v>
      </c>
      <c r="E150" s="178">
        <v>60056</v>
      </c>
      <c r="F150" s="30" t="s">
        <v>125</v>
      </c>
      <c r="G150" s="30" t="s">
        <v>123</v>
      </c>
      <c r="H150" s="29">
        <v>5121892</v>
      </c>
      <c r="I150" s="29">
        <v>1062</v>
      </c>
      <c r="J150" s="30" t="s">
        <v>12</v>
      </c>
      <c r="K150" s="30" t="s">
        <v>9</v>
      </c>
      <c r="L150" s="1" t="s">
        <v>972</v>
      </c>
      <c r="M150" s="1" t="s">
        <v>968</v>
      </c>
      <c r="N150" s="16">
        <v>0</v>
      </c>
      <c r="P150" s="16">
        <v>0</v>
      </c>
      <c r="R150" s="16">
        <v>0</v>
      </c>
      <c r="T150" s="16">
        <v>0</v>
      </c>
      <c r="V150" s="16">
        <v>0</v>
      </c>
      <c r="X150" s="16">
        <v>0</v>
      </c>
      <c r="Z150" s="16">
        <v>22</v>
      </c>
      <c r="AB150" s="16">
        <v>30</v>
      </c>
      <c r="AD150" s="16">
        <v>48</v>
      </c>
      <c r="AF150" s="1" t="str">
        <f t="shared" si="2"/>
        <v>No</v>
      </c>
      <c r="AG150" s="16"/>
    </row>
    <row r="151" spans="1:33">
      <c r="A151" s="2" t="s">
        <v>190</v>
      </c>
      <c r="B151" s="2" t="s">
        <v>191</v>
      </c>
      <c r="C151" s="30" t="s">
        <v>45</v>
      </c>
      <c r="D151" s="175">
        <v>6056</v>
      </c>
      <c r="E151" s="178">
        <v>60056</v>
      </c>
      <c r="F151" s="30" t="s">
        <v>125</v>
      </c>
      <c r="G151" s="30" t="s">
        <v>123</v>
      </c>
      <c r="H151" s="29">
        <v>5121892</v>
      </c>
      <c r="I151" s="29">
        <v>1062</v>
      </c>
      <c r="J151" s="30" t="s">
        <v>12</v>
      </c>
      <c r="K151" s="30" t="s">
        <v>9</v>
      </c>
      <c r="L151" s="1" t="s">
        <v>967</v>
      </c>
      <c r="M151" s="1" t="s">
        <v>968</v>
      </c>
      <c r="N151" s="16">
        <v>0</v>
      </c>
      <c r="P151" s="16">
        <v>0</v>
      </c>
      <c r="R151" s="16">
        <v>0</v>
      </c>
      <c r="T151" s="16">
        <v>0</v>
      </c>
      <c r="V151" s="16">
        <v>0</v>
      </c>
      <c r="X151" s="16">
        <v>0</v>
      </c>
      <c r="Z151" s="16">
        <v>22</v>
      </c>
      <c r="AB151" s="16">
        <v>30</v>
      </c>
      <c r="AD151" s="16">
        <v>48</v>
      </c>
      <c r="AF151" s="1" t="str">
        <f t="shared" si="2"/>
        <v>No</v>
      </c>
      <c r="AG151" s="16"/>
    </row>
    <row r="152" spans="1:33">
      <c r="A152" s="2" t="s">
        <v>133</v>
      </c>
      <c r="B152" s="2" t="s">
        <v>134</v>
      </c>
      <c r="C152" s="30" t="s">
        <v>38</v>
      </c>
      <c r="D152" s="175">
        <v>2100</v>
      </c>
      <c r="E152" s="178">
        <v>20100</v>
      </c>
      <c r="F152" s="30" t="s">
        <v>130</v>
      </c>
      <c r="G152" s="30" t="s">
        <v>123</v>
      </c>
      <c r="H152" s="29">
        <v>18351295</v>
      </c>
      <c r="I152" s="29">
        <v>1026</v>
      </c>
      <c r="J152" s="30" t="s">
        <v>15</v>
      </c>
      <c r="K152" s="30" t="s">
        <v>9</v>
      </c>
      <c r="L152" s="1" t="s">
        <v>970</v>
      </c>
      <c r="M152" s="1" t="s">
        <v>969</v>
      </c>
      <c r="N152" s="16">
        <v>199.32</v>
      </c>
      <c r="P152" s="16">
        <v>5.44</v>
      </c>
      <c r="R152" s="16">
        <v>13.61</v>
      </c>
      <c r="T152" s="16">
        <v>15.65</v>
      </c>
      <c r="V152" s="16">
        <v>11.72</v>
      </c>
      <c r="X152" s="16">
        <v>0</v>
      </c>
      <c r="Z152" s="16">
        <v>110.61</v>
      </c>
      <c r="AB152" s="16">
        <v>0</v>
      </c>
      <c r="AD152" s="16">
        <v>0</v>
      </c>
      <c r="AF152" s="1" t="str">
        <f t="shared" si="2"/>
        <v>No</v>
      </c>
    </row>
    <row r="153" spans="1:33">
      <c r="A153" s="2" t="s">
        <v>133</v>
      </c>
      <c r="B153" s="2" t="s">
        <v>134</v>
      </c>
      <c r="C153" s="30" t="s">
        <v>38</v>
      </c>
      <c r="D153" s="175">
        <v>2100</v>
      </c>
      <c r="E153" s="178">
        <v>20100</v>
      </c>
      <c r="F153" s="30" t="s">
        <v>130</v>
      </c>
      <c r="G153" s="30" t="s">
        <v>123</v>
      </c>
      <c r="H153" s="29">
        <v>18351295</v>
      </c>
      <c r="I153" s="29">
        <v>1026</v>
      </c>
      <c r="J153" s="30" t="s">
        <v>15</v>
      </c>
      <c r="K153" s="30" t="s">
        <v>9</v>
      </c>
      <c r="L153" s="1" t="s">
        <v>1041</v>
      </c>
      <c r="M153" s="1" t="s">
        <v>969</v>
      </c>
      <c r="N153" s="16">
        <v>4.32</v>
      </c>
      <c r="P153" s="16">
        <v>0</v>
      </c>
      <c r="R153" s="16">
        <v>0</v>
      </c>
      <c r="T153" s="16">
        <v>0</v>
      </c>
      <c r="V153" s="16">
        <v>0</v>
      </c>
      <c r="X153" s="16">
        <v>0</v>
      </c>
      <c r="Z153" s="16">
        <v>0</v>
      </c>
      <c r="AB153" s="16">
        <v>0</v>
      </c>
      <c r="AD153" s="16">
        <v>0</v>
      </c>
      <c r="AF153" s="1" t="str">
        <f t="shared" si="2"/>
        <v>No</v>
      </c>
    </row>
    <row r="154" spans="1:33">
      <c r="A154" s="2" t="s">
        <v>133</v>
      </c>
      <c r="B154" s="2" t="s">
        <v>134</v>
      </c>
      <c r="C154" s="30" t="s">
        <v>38</v>
      </c>
      <c r="D154" s="175">
        <v>2100</v>
      </c>
      <c r="E154" s="178">
        <v>20100</v>
      </c>
      <c r="F154" s="30" t="s">
        <v>130</v>
      </c>
      <c r="G154" s="30" t="s">
        <v>123</v>
      </c>
      <c r="H154" s="29">
        <v>18351295</v>
      </c>
      <c r="I154" s="29">
        <v>1026</v>
      </c>
      <c r="J154" s="30" t="s">
        <v>15</v>
      </c>
      <c r="K154" s="30" t="s">
        <v>9</v>
      </c>
      <c r="L154" s="1" t="s">
        <v>974</v>
      </c>
      <c r="M154" s="1" t="s">
        <v>969</v>
      </c>
      <c r="N154" s="16">
        <v>5.4</v>
      </c>
      <c r="P154" s="16">
        <v>0</v>
      </c>
      <c r="R154" s="16">
        <v>0</v>
      </c>
      <c r="T154" s="16">
        <v>0</v>
      </c>
      <c r="V154" s="16">
        <v>0</v>
      </c>
      <c r="X154" s="16">
        <v>0</v>
      </c>
      <c r="Z154" s="16">
        <v>0</v>
      </c>
      <c r="AB154" s="16">
        <v>0</v>
      </c>
      <c r="AD154" s="16">
        <v>0</v>
      </c>
      <c r="AF154" s="1" t="str">
        <f t="shared" si="2"/>
        <v>No</v>
      </c>
    </row>
    <row r="155" spans="1:33">
      <c r="A155" s="2" t="s">
        <v>133</v>
      </c>
      <c r="B155" s="2" t="s">
        <v>134</v>
      </c>
      <c r="C155" s="30" t="s">
        <v>38</v>
      </c>
      <c r="D155" s="175">
        <v>2100</v>
      </c>
      <c r="E155" s="178">
        <v>20100</v>
      </c>
      <c r="F155" s="30" t="s">
        <v>130</v>
      </c>
      <c r="G155" s="30" t="s">
        <v>123</v>
      </c>
      <c r="H155" s="29">
        <v>18351295</v>
      </c>
      <c r="I155" s="29">
        <v>1026</v>
      </c>
      <c r="J155" s="30" t="s">
        <v>15</v>
      </c>
      <c r="K155" s="30" t="s">
        <v>9</v>
      </c>
      <c r="L155" s="1" t="s">
        <v>973</v>
      </c>
      <c r="M155" s="1" t="s">
        <v>969</v>
      </c>
      <c r="N155" s="16">
        <v>3.9</v>
      </c>
      <c r="P155" s="16">
        <v>0.25</v>
      </c>
      <c r="R155" s="16">
        <v>0.93</v>
      </c>
      <c r="T155" s="16">
        <v>0.82</v>
      </c>
      <c r="V155" s="16">
        <v>0.05</v>
      </c>
      <c r="X155" s="16">
        <v>7.0000000000000007E-2</v>
      </c>
      <c r="Z155" s="16">
        <v>0.02</v>
      </c>
      <c r="AB155" s="16">
        <v>0</v>
      </c>
      <c r="AD155" s="16">
        <v>0.81</v>
      </c>
      <c r="AF155" s="1" t="str">
        <f t="shared" si="2"/>
        <v>No</v>
      </c>
    </row>
    <row r="156" spans="1:33">
      <c r="A156" s="2" t="s">
        <v>133</v>
      </c>
      <c r="B156" s="2" t="s">
        <v>134</v>
      </c>
      <c r="C156" s="30" t="s">
        <v>38</v>
      </c>
      <c r="D156" s="175">
        <v>2100</v>
      </c>
      <c r="E156" s="178">
        <v>20100</v>
      </c>
      <c r="F156" s="30" t="s">
        <v>130</v>
      </c>
      <c r="G156" s="30" t="s">
        <v>123</v>
      </c>
      <c r="H156" s="29">
        <v>18351295</v>
      </c>
      <c r="I156" s="29">
        <v>1026</v>
      </c>
      <c r="J156" s="30" t="s">
        <v>15</v>
      </c>
      <c r="K156" s="30" t="s">
        <v>9</v>
      </c>
      <c r="L156" s="1" t="s">
        <v>975</v>
      </c>
      <c r="M156" s="1" t="s">
        <v>969</v>
      </c>
      <c r="N156" s="16">
        <v>3.78</v>
      </c>
      <c r="P156" s="16">
        <v>0</v>
      </c>
      <c r="R156" s="16">
        <v>0</v>
      </c>
      <c r="T156" s="16">
        <v>0</v>
      </c>
      <c r="V156" s="16">
        <v>0</v>
      </c>
      <c r="X156" s="16">
        <v>0</v>
      </c>
      <c r="Z156" s="16">
        <v>0</v>
      </c>
      <c r="AB156" s="16">
        <v>0</v>
      </c>
      <c r="AD156" s="16">
        <v>0</v>
      </c>
      <c r="AF156" s="1" t="str">
        <f t="shared" si="2"/>
        <v>No</v>
      </c>
    </row>
    <row r="157" spans="1:33">
      <c r="A157" s="2" t="s">
        <v>133</v>
      </c>
      <c r="B157" s="2" t="s">
        <v>134</v>
      </c>
      <c r="C157" s="30" t="s">
        <v>38</v>
      </c>
      <c r="D157" s="175">
        <v>2100</v>
      </c>
      <c r="E157" s="178">
        <v>20100</v>
      </c>
      <c r="F157" s="30" t="s">
        <v>130</v>
      </c>
      <c r="G157" s="30" t="s">
        <v>123</v>
      </c>
      <c r="H157" s="29">
        <v>18351295</v>
      </c>
      <c r="I157" s="29">
        <v>1026</v>
      </c>
      <c r="J157" s="30" t="s">
        <v>15</v>
      </c>
      <c r="K157" s="30" t="s">
        <v>9</v>
      </c>
      <c r="L157" s="1" t="s">
        <v>972</v>
      </c>
      <c r="M157" s="1" t="s">
        <v>969</v>
      </c>
      <c r="N157" s="16">
        <v>0.06</v>
      </c>
      <c r="P157" s="16">
        <v>0.01</v>
      </c>
      <c r="R157" s="16">
        <v>0.28999999999999998</v>
      </c>
      <c r="T157" s="16">
        <v>0.56000000000000005</v>
      </c>
      <c r="V157" s="16">
        <v>2.57</v>
      </c>
      <c r="X157" s="16">
        <v>0.28000000000000003</v>
      </c>
      <c r="Z157" s="16">
        <v>0.01</v>
      </c>
      <c r="AB157" s="16">
        <v>0</v>
      </c>
      <c r="AD157" s="16">
        <v>0</v>
      </c>
      <c r="AF157" s="1" t="str">
        <f t="shared" si="2"/>
        <v>No</v>
      </c>
    </row>
    <row r="158" spans="1:33">
      <c r="A158" s="2" t="s">
        <v>1050</v>
      </c>
      <c r="B158" s="2" t="s">
        <v>121</v>
      </c>
      <c r="C158" s="30" t="s">
        <v>14</v>
      </c>
      <c r="D158" s="175">
        <v>9015</v>
      </c>
      <c r="E158" s="178">
        <v>90015</v>
      </c>
      <c r="F158" s="30" t="s">
        <v>122</v>
      </c>
      <c r="G158" s="30" t="s">
        <v>123</v>
      </c>
      <c r="H158" s="29">
        <v>3281212</v>
      </c>
      <c r="I158" s="29">
        <v>1014</v>
      </c>
      <c r="J158" s="30" t="s">
        <v>12</v>
      </c>
      <c r="K158" s="30" t="s">
        <v>9</v>
      </c>
      <c r="L158" s="1" t="s">
        <v>967</v>
      </c>
      <c r="M158" s="1" t="s">
        <v>968</v>
      </c>
      <c r="N158" s="16">
        <v>0</v>
      </c>
      <c r="P158" s="16">
        <v>0</v>
      </c>
      <c r="R158" s="16">
        <v>0</v>
      </c>
      <c r="T158" s="16">
        <v>0</v>
      </c>
      <c r="V158" s="16">
        <v>0</v>
      </c>
      <c r="X158" s="16">
        <v>40</v>
      </c>
      <c r="Z158" s="16">
        <v>40</v>
      </c>
      <c r="AB158" s="16">
        <v>10</v>
      </c>
      <c r="AD158" s="16">
        <v>10</v>
      </c>
      <c r="AF158" s="1" t="str">
        <f t="shared" si="2"/>
        <v>No</v>
      </c>
      <c r="AG158" s="16"/>
    </row>
    <row r="159" spans="1:33">
      <c r="A159" s="2" t="s">
        <v>1050</v>
      </c>
      <c r="B159" s="2" t="s">
        <v>121</v>
      </c>
      <c r="C159" s="30" t="s">
        <v>14</v>
      </c>
      <c r="D159" s="175">
        <v>9015</v>
      </c>
      <c r="E159" s="178">
        <v>90015</v>
      </c>
      <c r="F159" s="30" t="s">
        <v>122</v>
      </c>
      <c r="G159" s="30" t="s">
        <v>123</v>
      </c>
      <c r="H159" s="29">
        <v>3281212</v>
      </c>
      <c r="I159" s="29">
        <v>1014</v>
      </c>
      <c r="J159" s="30" t="s">
        <v>12</v>
      </c>
      <c r="K159" s="30" t="s">
        <v>9</v>
      </c>
      <c r="L159" s="1" t="s">
        <v>975</v>
      </c>
      <c r="M159" s="1" t="s">
        <v>968</v>
      </c>
      <c r="N159" s="16">
        <v>0</v>
      </c>
      <c r="P159" s="16">
        <v>0</v>
      </c>
      <c r="R159" s="16">
        <v>0</v>
      </c>
      <c r="T159" s="16">
        <v>0</v>
      </c>
      <c r="V159" s="16">
        <v>0</v>
      </c>
      <c r="X159" s="16">
        <v>50</v>
      </c>
      <c r="Z159" s="16">
        <v>0</v>
      </c>
      <c r="AB159" s="16">
        <v>50</v>
      </c>
      <c r="AD159" s="16">
        <v>0</v>
      </c>
      <c r="AF159" s="1" t="str">
        <f t="shared" si="2"/>
        <v>No</v>
      </c>
      <c r="AG159" s="16"/>
    </row>
    <row r="160" spans="1:33">
      <c r="A160" s="2" t="s">
        <v>1050</v>
      </c>
      <c r="B160" s="2" t="s">
        <v>121</v>
      </c>
      <c r="C160" s="30" t="s">
        <v>14</v>
      </c>
      <c r="D160" s="175">
        <v>9015</v>
      </c>
      <c r="E160" s="178">
        <v>90015</v>
      </c>
      <c r="F160" s="30" t="s">
        <v>122</v>
      </c>
      <c r="G160" s="30" t="s">
        <v>123</v>
      </c>
      <c r="H160" s="29">
        <v>3281212</v>
      </c>
      <c r="I160" s="29">
        <v>1014</v>
      </c>
      <c r="J160" s="30" t="s">
        <v>12</v>
      </c>
      <c r="K160" s="30" t="s">
        <v>9</v>
      </c>
      <c r="L160" s="1" t="s">
        <v>970</v>
      </c>
      <c r="M160" s="1" t="s">
        <v>968</v>
      </c>
      <c r="N160" s="16">
        <v>0</v>
      </c>
      <c r="P160" s="16">
        <v>0</v>
      </c>
      <c r="R160" s="16">
        <v>0</v>
      </c>
      <c r="T160" s="16">
        <v>0</v>
      </c>
      <c r="V160" s="16">
        <v>0</v>
      </c>
      <c r="X160" s="16">
        <v>60</v>
      </c>
      <c r="Z160" s="16">
        <v>20</v>
      </c>
      <c r="AB160" s="16">
        <v>10</v>
      </c>
      <c r="AD160" s="16">
        <v>10</v>
      </c>
      <c r="AF160" s="1" t="str">
        <f t="shared" si="2"/>
        <v>No</v>
      </c>
      <c r="AG160" s="16"/>
    </row>
    <row r="161" spans="1:33">
      <c r="A161" s="2" t="s">
        <v>1050</v>
      </c>
      <c r="B161" s="2" t="s">
        <v>121</v>
      </c>
      <c r="C161" s="30" t="s">
        <v>14</v>
      </c>
      <c r="D161" s="175">
        <v>9015</v>
      </c>
      <c r="E161" s="178">
        <v>90015</v>
      </c>
      <c r="F161" s="30" t="s">
        <v>122</v>
      </c>
      <c r="G161" s="30" t="s">
        <v>123</v>
      </c>
      <c r="H161" s="29">
        <v>3281212</v>
      </c>
      <c r="I161" s="29">
        <v>1014</v>
      </c>
      <c r="J161" s="30" t="s">
        <v>12</v>
      </c>
      <c r="K161" s="30" t="s">
        <v>9</v>
      </c>
      <c r="L161" s="1" t="s">
        <v>1040</v>
      </c>
      <c r="M161" s="1" t="s">
        <v>968</v>
      </c>
      <c r="N161" s="16">
        <v>0</v>
      </c>
      <c r="P161" s="16">
        <v>0</v>
      </c>
      <c r="R161" s="16">
        <v>0</v>
      </c>
      <c r="T161" s="16">
        <v>0</v>
      </c>
      <c r="V161" s="16">
        <v>0</v>
      </c>
      <c r="X161" s="16">
        <v>50</v>
      </c>
      <c r="Z161" s="16">
        <v>0</v>
      </c>
      <c r="AB161" s="16">
        <v>50</v>
      </c>
      <c r="AD161" s="16">
        <v>0</v>
      </c>
      <c r="AF161" s="1" t="str">
        <f t="shared" si="2"/>
        <v>No</v>
      </c>
      <c r="AG161" s="16"/>
    </row>
    <row r="162" spans="1:33">
      <c r="A162" s="2" t="s">
        <v>1050</v>
      </c>
      <c r="B162" s="2" t="s">
        <v>121</v>
      </c>
      <c r="C162" s="30" t="s">
        <v>14</v>
      </c>
      <c r="D162" s="175">
        <v>9015</v>
      </c>
      <c r="E162" s="178">
        <v>90015</v>
      </c>
      <c r="F162" s="30" t="s">
        <v>122</v>
      </c>
      <c r="G162" s="30" t="s">
        <v>123</v>
      </c>
      <c r="H162" s="29">
        <v>3281212</v>
      </c>
      <c r="I162" s="29">
        <v>1014</v>
      </c>
      <c r="J162" s="30" t="s">
        <v>12</v>
      </c>
      <c r="K162" s="30" t="s">
        <v>9</v>
      </c>
      <c r="L162" s="1" t="s">
        <v>1041</v>
      </c>
      <c r="M162" s="1" t="s">
        <v>968</v>
      </c>
      <c r="N162" s="16">
        <v>0</v>
      </c>
      <c r="P162" s="16">
        <v>0</v>
      </c>
      <c r="R162" s="16">
        <v>0</v>
      </c>
      <c r="T162" s="16">
        <v>0</v>
      </c>
      <c r="V162" s="16">
        <v>0</v>
      </c>
      <c r="X162" s="16">
        <v>0</v>
      </c>
      <c r="Z162" s="16">
        <v>0</v>
      </c>
      <c r="AB162" s="16">
        <v>100</v>
      </c>
      <c r="AD162" s="16">
        <v>0</v>
      </c>
      <c r="AF162" s="1" t="str">
        <f t="shared" si="2"/>
        <v>No</v>
      </c>
      <c r="AG162" s="16"/>
    </row>
    <row r="163" spans="1:33">
      <c r="A163" s="2" t="s">
        <v>1050</v>
      </c>
      <c r="B163" s="2" t="s">
        <v>121</v>
      </c>
      <c r="C163" s="30" t="s">
        <v>14</v>
      </c>
      <c r="D163" s="175">
        <v>9015</v>
      </c>
      <c r="E163" s="178">
        <v>90015</v>
      </c>
      <c r="F163" s="30" t="s">
        <v>122</v>
      </c>
      <c r="G163" s="30" t="s">
        <v>123</v>
      </c>
      <c r="H163" s="29">
        <v>3281212</v>
      </c>
      <c r="I163" s="29">
        <v>1014</v>
      </c>
      <c r="J163" s="30" t="s">
        <v>18</v>
      </c>
      <c r="K163" s="30" t="s">
        <v>9</v>
      </c>
      <c r="L163" s="1" t="s">
        <v>967</v>
      </c>
      <c r="M163" s="1" t="s">
        <v>968</v>
      </c>
      <c r="N163" s="16">
        <v>0</v>
      </c>
      <c r="P163" s="16">
        <v>0</v>
      </c>
      <c r="R163" s="16">
        <v>0</v>
      </c>
      <c r="T163" s="16">
        <v>0</v>
      </c>
      <c r="V163" s="16">
        <v>0</v>
      </c>
      <c r="X163" s="16">
        <v>100</v>
      </c>
      <c r="Z163" s="16">
        <v>0</v>
      </c>
      <c r="AB163" s="16">
        <v>0</v>
      </c>
      <c r="AD163" s="16">
        <v>0</v>
      </c>
      <c r="AF163" s="1" t="str">
        <f t="shared" si="2"/>
        <v>No</v>
      </c>
      <c r="AG163" s="16"/>
    </row>
    <row r="164" spans="1:33">
      <c r="A164" s="2" t="s">
        <v>1050</v>
      </c>
      <c r="B164" s="2" t="s">
        <v>121</v>
      </c>
      <c r="C164" s="30" t="s">
        <v>14</v>
      </c>
      <c r="D164" s="175">
        <v>9015</v>
      </c>
      <c r="E164" s="178">
        <v>90015</v>
      </c>
      <c r="F164" s="30" t="s">
        <v>122</v>
      </c>
      <c r="G164" s="30" t="s">
        <v>123</v>
      </c>
      <c r="H164" s="29">
        <v>3281212</v>
      </c>
      <c r="I164" s="29">
        <v>1014</v>
      </c>
      <c r="J164" s="30" t="s">
        <v>10</v>
      </c>
      <c r="K164" s="30" t="s">
        <v>9</v>
      </c>
      <c r="L164" s="1" t="s">
        <v>967</v>
      </c>
      <c r="M164" s="1" t="s">
        <v>968</v>
      </c>
      <c r="N164" s="16">
        <v>0</v>
      </c>
      <c r="P164" s="16">
        <v>0</v>
      </c>
      <c r="R164" s="16">
        <v>0</v>
      </c>
      <c r="T164" s="16">
        <v>0</v>
      </c>
      <c r="V164" s="16">
        <v>0</v>
      </c>
      <c r="X164" s="16">
        <v>60</v>
      </c>
      <c r="Z164" s="16">
        <v>20</v>
      </c>
      <c r="AB164" s="16">
        <v>20</v>
      </c>
      <c r="AD164" s="16">
        <v>0</v>
      </c>
      <c r="AF164" s="1" t="str">
        <f t="shared" si="2"/>
        <v>No</v>
      </c>
      <c r="AG164" s="16"/>
    </row>
    <row r="165" spans="1:33">
      <c r="A165" s="3" t="s">
        <v>195</v>
      </c>
      <c r="B165" s="3" t="s">
        <v>172</v>
      </c>
      <c r="C165" s="57" t="s">
        <v>40</v>
      </c>
      <c r="D165" s="174">
        <v>8</v>
      </c>
      <c r="E165" s="177">
        <v>8</v>
      </c>
      <c r="F165" s="31" t="s">
        <v>125</v>
      </c>
      <c r="G165" s="31" t="s">
        <v>123</v>
      </c>
      <c r="H165" s="22">
        <v>1849898</v>
      </c>
      <c r="I165" s="22">
        <v>961</v>
      </c>
      <c r="J165" s="57" t="s">
        <v>12</v>
      </c>
      <c r="K165" s="57" t="s">
        <v>9</v>
      </c>
      <c r="L165" s="5" t="s">
        <v>973</v>
      </c>
      <c r="M165" s="5" t="s">
        <v>969</v>
      </c>
      <c r="N165" s="6">
        <v>0</v>
      </c>
      <c r="O165" s="6"/>
      <c r="P165" s="6">
        <v>0</v>
      </c>
      <c r="Q165" s="6"/>
      <c r="R165" s="6">
        <v>0</v>
      </c>
      <c r="S165" s="6"/>
      <c r="T165" s="6">
        <v>0</v>
      </c>
      <c r="U165" s="6"/>
      <c r="V165" s="6">
        <v>0</v>
      </c>
      <c r="W165" s="6"/>
      <c r="X165" s="6">
        <v>0.21</v>
      </c>
      <c r="Z165" s="16">
        <v>0</v>
      </c>
      <c r="AB165" s="16">
        <v>0</v>
      </c>
      <c r="AD165" s="16">
        <v>0.33</v>
      </c>
      <c r="AF165" s="1" t="str">
        <f t="shared" si="2"/>
        <v>No</v>
      </c>
    </row>
    <row r="166" spans="1:33">
      <c r="A166" s="3" t="s">
        <v>195</v>
      </c>
      <c r="B166" s="3" t="s">
        <v>172</v>
      </c>
      <c r="C166" s="57" t="s">
        <v>40</v>
      </c>
      <c r="D166" s="174">
        <v>8</v>
      </c>
      <c r="E166" s="177">
        <v>8</v>
      </c>
      <c r="F166" s="31" t="s">
        <v>125</v>
      </c>
      <c r="G166" s="31" t="s">
        <v>123</v>
      </c>
      <c r="H166" s="22">
        <v>1849898</v>
      </c>
      <c r="I166" s="22">
        <v>961</v>
      </c>
      <c r="J166" s="57" t="s">
        <v>12</v>
      </c>
      <c r="K166" s="57" t="s">
        <v>9</v>
      </c>
      <c r="L166" s="5" t="s">
        <v>967</v>
      </c>
      <c r="M166" s="5" t="s">
        <v>969</v>
      </c>
      <c r="N166" s="6">
        <v>0</v>
      </c>
      <c r="O166" s="6"/>
      <c r="P166" s="6">
        <v>0</v>
      </c>
      <c r="Q166" s="6"/>
      <c r="R166" s="6">
        <v>0</v>
      </c>
      <c r="S166" s="6"/>
      <c r="T166" s="6">
        <v>0</v>
      </c>
      <c r="U166" s="6"/>
      <c r="V166" s="6">
        <v>0</v>
      </c>
      <c r="W166" s="6"/>
      <c r="X166" s="6">
        <v>2.36</v>
      </c>
      <c r="Z166" s="16">
        <v>1.37</v>
      </c>
      <c r="AB166" s="16">
        <v>5.12</v>
      </c>
      <c r="AD166" s="16">
        <v>0.77</v>
      </c>
      <c r="AF166" s="1" t="str">
        <f t="shared" si="2"/>
        <v>No</v>
      </c>
    </row>
    <row r="167" spans="1:33">
      <c r="A167" s="3" t="s">
        <v>195</v>
      </c>
      <c r="B167" s="3" t="s">
        <v>172</v>
      </c>
      <c r="C167" s="57" t="s">
        <v>40</v>
      </c>
      <c r="D167" s="174">
        <v>8</v>
      </c>
      <c r="E167" s="177">
        <v>8</v>
      </c>
      <c r="F167" s="31" t="s">
        <v>125</v>
      </c>
      <c r="G167" s="31" t="s">
        <v>123</v>
      </c>
      <c r="H167" s="22">
        <v>1849898</v>
      </c>
      <c r="I167" s="22">
        <v>961</v>
      </c>
      <c r="J167" s="57" t="s">
        <v>12</v>
      </c>
      <c r="K167" s="57" t="s">
        <v>9</v>
      </c>
      <c r="L167" s="5" t="s">
        <v>975</v>
      </c>
      <c r="M167" s="5" t="s">
        <v>969</v>
      </c>
      <c r="N167" s="6">
        <v>0</v>
      </c>
      <c r="O167" s="6"/>
      <c r="P167" s="6">
        <v>0</v>
      </c>
      <c r="Q167" s="6"/>
      <c r="R167" s="6">
        <v>0</v>
      </c>
      <c r="S167" s="6"/>
      <c r="T167" s="6">
        <v>0</v>
      </c>
      <c r="U167" s="6"/>
      <c r="V167" s="6">
        <v>0</v>
      </c>
      <c r="W167" s="6"/>
      <c r="X167" s="6">
        <v>0.17</v>
      </c>
      <c r="Z167" s="16">
        <v>0.27</v>
      </c>
      <c r="AB167" s="16">
        <v>0</v>
      </c>
      <c r="AD167" s="16">
        <v>0</v>
      </c>
      <c r="AF167" s="1" t="str">
        <f t="shared" si="2"/>
        <v>No</v>
      </c>
    </row>
    <row r="168" spans="1:33">
      <c r="A168" s="3" t="s">
        <v>195</v>
      </c>
      <c r="B168" s="3" t="s">
        <v>172</v>
      </c>
      <c r="C168" s="57" t="s">
        <v>40</v>
      </c>
      <c r="D168" s="174">
        <v>8</v>
      </c>
      <c r="E168" s="177">
        <v>8</v>
      </c>
      <c r="F168" s="31" t="s">
        <v>125</v>
      </c>
      <c r="G168" s="31" t="s">
        <v>123</v>
      </c>
      <c r="H168" s="22">
        <v>1849898</v>
      </c>
      <c r="I168" s="22">
        <v>961</v>
      </c>
      <c r="J168" s="57" t="s">
        <v>12</v>
      </c>
      <c r="K168" s="57" t="s">
        <v>9</v>
      </c>
      <c r="L168" s="5" t="s">
        <v>972</v>
      </c>
      <c r="M168" s="5" t="s">
        <v>969</v>
      </c>
      <c r="N168" s="6">
        <v>0</v>
      </c>
      <c r="O168" s="6"/>
      <c r="P168" s="6">
        <v>0</v>
      </c>
      <c r="Q168" s="6"/>
      <c r="R168" s="6">
        <v>0</v>
      </c>
      <c r="S168" s="6"/>
      <c r="T168" s="6">
        <v>0</v>
      </c>
      <c r="U168" s="6"/>
      <c r="V168" s="6">
        <v>0.06</v>
      </c>
      <c r="W168" s="6"/>
      <c r="X168" s="6">
        <v>0.48</v>
      </c>
      <c r="Z168" s="16">
        <v>0.4</v>
      </c>
      <c r="AB168" s="16">
        <v>1.45</v>
      </c>
      <c r="AD168" s="16">
        <v>1.36</v>
      </c>
      <c r="AF168" s="1" t="str">
        <f t="shared" si="2"/>
        <v>No</v>
      </c>
    </row>
    <row r="169" spans="1:33">
      <c r="A169" s="3" t="s">
        <v>195</v>
      </c>
      <c r="B169" s="3" t="s">
        <v>172</v>
      </c>
      <c r="C169" s="57" t="s">
        <v>40</v>
      </c>
      <c r="D169" s="174">
        <v>8</v>
      </c>
      <c r="E169" s="177">
        <v>8</v>
      </c>
      <c r="F169" s="31" t="s">
        <v>125</v>
      </c>
      <c r="G169" s="31" t="s">
        <v>123</v>
      </c>
      <c r="H169" s="22">
        <v>1849898</v>
      </c>
      <c r="I169" s="22">
        <v>961</v>
      </c>
      <c r="J169" s="57" t="s">
        <v>12</v>
      </c>
      <c r="K169" s="57" t="s">
        <v>9</v>
      </c>
      <c r="L169" s="5" t="s">
        <v>974</v>
      </c>
      <c r="M169" s="5" t="s">
        <v>969</v>
      </c>
      <c r="N169" s="6">
        <v>0</v>
      </c>
      <c r="O169" s="6"/>
      <c r="P169" s="6">
        <v>0</v>
      </c>
      <c r="Q169" s="6"/>
      <c r="R169" s="6">
        <v>0</v>
      </c>
      <c r="S169" s="6"/>
      <c r="T169" s="6">
        <v>0</v>
      </c>
      <c r="U169" s="6"/>
      <c r="V169" s="6">
        <v>0</v>
      </c>
      <c r="W169" s="6"/>
      <c r="X169" s="6">
        <v>0.76</v>
      </c>
      <c r="Z169" s="16">
        <v>0.88</v>
      </c>
      <c r="AB169" s="16">
        <v>1.0900000000000001</v>
      </c>
      <c r="AD169" s="16">
        <v>0.37</v>
      </c>
      <c r="AF169" s="1" t="str">
        <f t="shared" si="2"/>
        <v>No</v>
      </c>
    </row>
    <row r="170" spans="1:33">
      <c r="A170" s="3" t="s">
        <v>195</v>
      </c>
      <c r="B170" s="3" t="s">
        <v>172</v>
      </c>
      <c r="C170" s="57" t="s">
        <v>40</v>
      </c>
      <c r="D170" s="174">
        <v>8</v>
      </c>
      <c r="E170" s="177">
        <v>8</v>
      </c>
      <c r="F170" s="31" t="s">
        <v>125</v>
      </c>
      <c r="G170" s="31" t="s">
        <v>123</v>
      </c>
      <c r="H170" s="22">
        <v>1849898</v>
      </c>
      <c r="I170" s="22">
        <v>961</v>
      </c>
      <c r="J170" s="57" t="s">
        <v>12</v>
      </c>
      <c r="K170" s="57" t="s">
        <v>9</v>
      </c>
      <c r="L170" s="5" t="s">
        <v>970</v>
      </c>
      <c r="M170" s="5" t="s">
        <v>971</v>
      </c>
      <c r="N170" s="6">
        <v>0</v>
      </c>
      <c r="O170" s="6"/>
      <c r="P170" s="6">
        <v>0</v>
      </c>
      <c r="Q170" s="6"/>
      <c r="R170" s="6">
        <v>0</v>
      </c>
      <c r="S170" s="6"/>
      <c r="T170" s="6">
        <v>0</v>
      </c>
      <c r="U170" s="6"/>
      <c r="V170" s="6">
        <v>0</v>
      </c>
      <c r="W170" s="6"/>
      <c r="X170" s="6">
        <v>22.19</v>
      </c>
      <c r="Z170" s="16">
        <v>24.6</v>
      </c>
      <c r="AB170" s="16">
        <v>30.18</v>
      </c>
      <c r="AD170" s="16">
        <v>11.56</v>
      </c>
      <c r="AF170" s="1" t="str">
        <f t="shared" si="2"/>
        <v>No</v>
      </c>
    </row>
    <row r="171" spans="1:33">
      <c r="A171" s="3" t="s">
        <v>195</v>
      </c>
      <c r="B171" s="3" t="s">
        <v>172</v>
      </c>
      <c r="C171" s="57" t="s">
        <v>40</v>
      </c>
      <c r="D171" s="174">
        <v>8</v>
      </c>
      <c r="E171" s="177">
        <v>8</v>
      </c>
      <c r="F171" s="31" t="s">
        <v>125</v>
      </c>
      <c r="G171" s="31" t="s">
        <v>123</v>
      </c>
      <c r="H171" s="22">
        <v>1849898</v>
      </c>
      <c r="I171" s="22">
        <v>961</v>
      </c>
      <c r="J171" s="57" t="s">
        <v>12</v>
      </c>
      <c r="K171" s="57" t="s">
        <v>9</v>
      </c>
      <c r="L171" s="5" t="s">
        <v>1040</v>
      </c>
      <c r="M171" s="5" t="s">
        <v>969</v>
      </c>
      <c r="N171" s="6">
        <v>0</v>
      </c>
      <c r="O171" s="6"/>
      <c r="P171" s="6">
        <v>0</v>
      </c>
      <c r="Q171" s="6"/>
      <c r="R171" s="6">
        <v>0</v>
      </c>
      <c r="S171" s="6"/>
      <c r="T171" s="6">
        <v>0</v>
      </c>
      <c r="U171" s="6"/>
      <c r="V171" s="6">
        <v>0</v>
      </c>
      <c r="W171" s="6"/>
      <c r="X171" s="6">
        <v>0</v>
      </c>
      <c r="Z171" s="16">
        <v>2.93</v>
      </c>
      <c r="AB171" s="16">
        <v>0</v>
      </c>
      <c r="AD171" s="16">
        <v>0</v>
      </c>
      <c r="AF171" s="1" t="str">
        <f t="shared" si="2"/>
        <v>No</v>
      </c>
    </row>
    <row r="172" spans="1:33">
      <c r="A172" s="3" t="s">
        <v>195</v>
      </c>
      <c r="B172" s="3" t="s">
        <v>172</v>
      </c>
      <c r="C172" s="57" t="s">
        <v>40</v>
      </c>
      <c r="D172" s="174">
        <v>8</v>
      </c>
      <c r="E172" s="177">
        <v>8</v>
      </c>
      <c r="F172" s="31" t="s">
        <v>125</v>
      </c>
      <c r="G172" s="31" t="s">
        <v>123</v>
      </c>
      <c r="H172" s="22">
        <v>1849898</v>
      </c>
      <c r="I172" s="22">
        <v>961</v>
      </c>
      <c r="J172" s="57" t="s">
        <v>12</v>
      </c>
      <c r="K172" s="57" t="s">
        <v>9</v>
      </c>
      <c r="L172" s="5" t="s">
        <v>1041</v>
      </c>
      <c r="M172" s="5" t="s">
        <v>969</v>
      </c>
      <c r="N172" s="6">
        <v>0</v>
      </c>
      <c r="O172" s="6"/>
      <c r="P172" s="6">
        <v>0</v>
      </c>
      <c r="Q172" s="6"/>
      <c r="R172" s="6">
        <v>0</v>
      </c>
      <c r="S172" s="6"/>
      <c r="T172" s="6">
        <v>0</v>
      </c>
      <c r="U172" s="6"/>
      <c r="V172" s="6">
        <v>0</v>
      </c>
      <c r="W172" s="6"/>
      <c r="X172" s="6">
        <v>0.03</v>
      </c>
      <c r="Z172" s="16">
        <v>0.28999999999999998</v>
      </c>
      <c r="AB172" s="16">
        <v>0</v>
      </c>
      <c r="AD172" s="16">
        <v>0</v>
      </c>
      <c r="AF172" s="1" t="str">
        <f t="shared" si="2"/>
        <v>No</v>
      </c>
    </row>
    <row r="173" spans="1:33">
      <c r="A173" s="3" t="s">
        <v>195</v>
      </c>
      <c r="B173" s="3" t="s">
        <v>172</v>
      </c>
      <c r="C173" s="57" t="s">
        <v>40</v>
      </c>
      <c r="D173" s="174">
        <v>8</v>
      </c>
      <c r="E173" s="177">
        <v>8</v>
      </c>
      <c r="F173" s="31" t="s">
        <v>125</v>
      </c>
      <c r="G173" s="31" t="s">
        <v>123</v>
      </c>
      <c r="H173" s="22">
        <v>1849898</v>
      </c>
      <c r="I173" s="22">
        <v>961</v>
      </c>
      <c r="J173" s="57" t="s">
        <v>17</v>
      </c>
      <c r="K173" s="57" t="s">
        <v>13</v>
      </c>
      <c r="L173" s="5" t="s">
        <v>967</v>
      </c>
      <c r="M173" s="5" t="s">
        <v>968</v>
      </c>
      <c r="N173" s="6">
        <v>0</v>
      </c>
      <c r="O173" s="6"/>
      <c r="P173" s="6">
        <v>0</v>
      </c>
      <c r="Q173" s="6"/>
      <c r="R173" s="6">
        <v>0</v>
      </c>
      <c r="S173" s="6"/>
      <c r="T173" s="6">
        <v>0</v>
      </c>
      <c r="U173" s="6"/>
      <c r="V173" s="6">
        <v>0</v>
      </c>
      <c r="W173" s="6"/>
      <c r="X173" s="6">
        <v>0</v>
      </c>
      <c r="Z173" s="16">
        <v>0</v>
      </c>
      <c r="AB173" s="16">
        <v>100</v>
      </c>
      <c r="AD173" s="16">
        <v>0</v>
      </c>
      <c r="AF173" s="1" t="str">
        <f t="shared" si="2"/>
        <v>No</v>
      </c>
      <c r="AG173" s="16"/>
    </row>
    <row r="174" spans="1:33">
      <c r="A174" s="3" t="s">
        <v>195</v>
      </c>
      <c r="B174" s="3" t="s">
        <v>172</v>
      </c>
      <c r="C174" s="57" t="s">
        <v>40</v>
      </c>
      <c r="D174" s="174">
        <v>8</v>
      </c>
      <c r="E174" s="177">
        <v>8</v>
      </c>
      <c r="F174" s="31" t="s">
        <v>125</v>
      </c>
      <c r="G174" s="31" t="s">
        <v>123</v>
      </c>
      <c r="H174" s="22">
        <v>1849898</v>
      </c>
      <c r="I174" s="22">
        <v>961</v>
      </c>
      <c r="J174" s="57" t="s">
        <v>17</v>
      </c>
      <c r="K174" s="57" t="s">
        <v>13</v>
      </c>
      <c r="L174" s="5" t="s">
        <v>973</v>
      </c>
      <c r="M174" s="5" t="s">
        <v>968</v>
      </c>
      <c r="N174" s="6">
        <v>0</v>
      </c>
      <c r="O174" s="6"/>
      <c r="P174" s="6">
        <v>0</v>
      </c>
      <c r="Q174" s="6"/>
      <c r="R174" s="6">
        <v>0</v>
      </c>
      <c r="S174" s="6"/>
      <c r="T174" s="6">
        <v>0</v>
      </c>
      <c r="U174" s="6"/>
      <c r="V174" s="6">
        <v>0</v>
      </c>
      <c r="W174" s="6"/>
      <c r="X174" s="6">
        <v>0</v>
      </c>
      <c r="Z174" s="16">
        <v>0</v>
      </c>
      <c r="AB174" s="16">
        <v>100</v>
      </c>
      <c r="AD174" s="16">
        <v>0</v>
      </c>
      <c r="AF174" s="1" t="str">
        <f t="shared" si="2"/>
        <v>No</v>
      </c>
      <c r="AG174" s="16"/>
    </row>
    <row r="175" spans="1:33">
      <c r="A175" s="3" t="s">
        <v>195</v>
      </c>
      <c r="B175" s="3" t="s">
        <v>172</v>
      </c>
      <c r="C175" s="57" t="s">
        <v>40</v>
      </c>
      <c r="D175" s="174">
        <v>8</v>
      </c>
      <c r="E175" s="177">
        <v>8</v>
      </c>
      <c r="F175" s="31" t="s">
        <v>125</v>
      </c>
      <c r="G175" s="31" t="s">
        <v>123</v>
      </c>
      <c r="H175" s="22">
        <v>1849898</v>
      </c>
      <c r="I175" s="22">
        <v>961</v>
      </c>
      <c r="J175" s="57" t="s">
        <v>17</v>
      </c>
      <c r="K175" s="57" t="s">
        <v>13</v>
      </c>
      <c r="L175" s="5" t="s">
        <v>970</v>
      </c>
      <c r="M175" s="5" t="s">
        <v>968</v>
      </c>
      <c r="N175" s="6">
        <v>0</v>
      </c>
      <c r="O175" s="6"/>
      <c r="P175" s="6">
        <v>0</v>
      </c>
      <c r="Q175" s="6"/>
      <c r="R175" s="6">
        <v>0</v>
      </c>
      <c r="S175" s="6"/>
      <c r="T175" s="6">
        <v>0</v>
      </c>
      <c r="U175" s="6"/>
      <c r="V175" s="6">
        <v>0</v>
      </c>
      <c r="W175" s="6"/>
      <c r="X175" s="6">
        <v>0</v>
      </c>
      <c r="Z175" s="16">
        <v>0</v>
      </c>
      <c r="AB175" s="16">
        <v>100</v>
      </c>
      <c r="AD175" s="16">
        <v>0</v>
      </c>
      <c r="AF175" s="1" t="str">
        <f t="shared" si="2"/>
        <v>No</v>
      </c>
      <c r="AG175" s="16"/>
    </row>
    <row r="176" spans="1:33">
      <c r="A176" s="3" t="s">
        <v>195</v>
      </c>
      <c r="B176" s="3" t="s">
        <v>172</v>
      </c>
      <c r="C176" s="57" t="s">
        <v>40</v>
      </c>
      <c r="D176" s="174">
        <v>8</v>
      </c>
      <c r="E176" s="177">
        <v>8</v>
      </c>
      <c r="F176" s="31" t="s">
        <v>125</v>
      </c>
      <c r="G176" s="31" t="s">
        <v>123</v>
      </c>
      <c r="H176" s="22">
        <v>1849898</v>
      </c>
      <c r="I176" s="22">
        <v>961</v>
      </c>
      <c r="J176" s="57" t="s">
        <v>17</v>
      </c>
      <c r="K176" s="57" t="s">
        <v>13</v>
      </c>
      <c r="L176" s="5" t="s">
        <v>972</v>
      </c>
      <c r="M176" s="5" t="s">
        <v>968</v>
      </c>
      <c r="N176" s="6">
        <v>0</v>
      </c>
      <c r="O176" s="6"/>
      <c r="P176" s="6">
        <v>0</v>
      </c>
      <c r="Q176" s="6"/>
      <c r="R176" s="6">
        <v>0</v>
      </c>
      <c r="S176" s="6"/>
      <c r="T176" s="6">
        <v>0</v>
      </c>
      <c r="U176" s="6"/>
      <c r="V176" s="6">
        <v>0</v>
      </c>
      <c r="W176" s="6"/>
      <c r="X176" s="6">
        <v>0</v>
      </c>
      <c r="Z176" s="16">
        <v>0</v>
      </c>
      <c r="AB176" s="16">
        <v>100</v>
      </c>
      <c r="AD176" s="16">
        <v>0</v>
      </c>
      <c r="AF176" s="1" t="str">
        <f t="shared" si="2"/>
        <v>No</v>
      </c>
      <c r="AG176" s="16"/>
    </row>
    <row r="177" spans="1:32">
      <c r="A177" s="2" t="s">
        <v>164</v>
      </c>
      <c r="B177" s="2" t="s">
        <v>165</v>
      </c>
      <c r="C177" s="30" t="s">
        <v>41</v>
      </c>
      <c r="D177" s="175">
        <v>3022</v>
      </c>
      <c r="E177" s="178">
        <v>30022</v>
      </c>
      <c r="F177" s="30" t="s">
        <v>125</v>
      </c>
      <c r="G177" s="30" t="s">
        <v>123</v>
      </c>
      <c r="H177" s="29">
        <v>1733853</v>
      </c>
      <c r="I177" s="29">
        <v>933</v>
      </c>
      <c r="J177" s="30" t="s">
        <v>12</v>
      </c>
      <c r="K177" s="30" t="s">
        <v>9</v>
      </c>
      <c r="L177" s="1" t="s">
        <v>967</v>
      </c>
      <c r="M177" s="1" t="s">
        <v>969</v>
      </c>
      <c r="N177" s="16">
        <v>0.1</v>
      </c>
      <c r="P177" s="16">
        <v>0</v>
      </c>
      <c r="R177" s="16">
        <v>0</v>
      </c>
      <c r="T177" s="16">
        <v>0</v>
      </c>
      <c r="V177" s="16">
        <v>0</v>
      </c>
      <c r="X177" s="16">
        <v>1.85</v>
      </c>
      <c r="Z177" s="16">
        <v>1.73</v>
      </c>
      <c r="AB177" s="16">
        <v>0.15</v>
      </c>
      <c r="AD177" s="16">
        <v>0</v>
      </c>
      <c r="AF177" s="1" t="str">
        <f t="shared" si="2"/>
        <v>No</v>
      </c>
    </row>
    <row r="178" spans="1:32">
      <c r="A178" s="2" t="s">
        <v>164</v>
      </c>
      <c r="B178" s="2" t="s">
        <v>165</v>
      </c>
      <c r="C178" s="30" t="s">
        <v>41</v>
      </c>
      <c r="D178" s="175">
        <v>3022</v>
      </c>
      <c r="E178" s="178">
        <v>30022</v>
      </c>
      <c r="F178" s="30" t="s">
        <v>125</v>
      </c>
      <c r="G178" s="30" t="s">
        <v>123</v>
      </c>
      <c r="H178" s="29">
        <v>1733853</v>
      </c>
      <c r="I178" s="29">
        <v>933</v>
      </c>
      <c r="J178" s="30" t="s">
        <v>12</v>
      </c>
      <c r="K178" s="30" t="s">
        <v>9</v>
      </c>
      <c r="L178" s="1" t="s">
        <v>975</v>
      </c>
      <c r="M178" s="1" t="s">
        <v>969</v>
      </c>
      <c r="N178" s="16">
        <v>0</v>
      </c>
      <c r="P178" s="16">
        <v>0</v>
      </c>
      <c r="R178" s="16">
        <v>0</v>
      </c>
      <c r="T178" s="16">
        <v>0</v>
      </c>
      <c r="V178" s="16">
        <v>0</v>
      </c>
      <c r="X178" s="16">
        <v>1.44</v>
      </c>
      <c r="Z178" s="16">
        <v>0</v>
      </c>
      <c r="AB178" s="16">
        <v>0</v>
      </c>
      <c r="AD178" s="16">
        <v>0</v>
      </c>
      <c r="AF178" s="1" t="str">
        <f t="shared" si="2"/>
        <v>No</v>
      </c>
    </row>
    <row r="179" spans="1:32">
      <c r="A179" s="2" t="s">
        <v>164</v>
      </c>
      <c r="B179" s="2" t="s">
        <v>165</v>
      </c>
      <c r="C179" s="30" t="s">
        <v>41</v>
      </c>
      <c r="D179" s="175">
        <v>3022</v>
      </c>
      <c r="E179" s="178">
        <v>30022</v>
      </c>
      <c r="F179" s="30" t="s">
        <v>125</v>
      </c>
      <c r="G179" s="30" t="s">
        <v>123</v>
      </c>
      <c r="H179" s="29">
        <v>1733853</v>
      </c>
      <c r="I179" s="29">
        <v>933</v>
      </c>
      <c r="J179" s="30" t="s">
        <v>12</v>
      </c>
      <c r="K179" s="30" t="s">
        <v>9</v>
      </c>
      <c r="L179" s="1" t="s">
        <v>972</v>
      </c>
      <c r="M179" s="1" t="s">
        <v>969</v>
      </c>
      <c r="N179" s="16">
        <v>0.03</v>
      </c>
      <c r="P179" s="16">
        <v>0</v>
      </c>
      <c r="R179" s="16">
        <v>0</v>
      </c>
      <c r="T179" s="16">
        <v>0</v>
      </c>
      <c r="V179" s="16">
        <v>0</v>
      </c>
      <c r="X179" s="16">
        <v>0</v>
      </c>
      <c r="Z179" s="16">
        <v>0</v>
      </c>
      <c r="AB179" s="16">
        <v>0</v>
      </c>
      <c r="AD179" s="16">
        <v>0.42</v>
      </c>
      <c r="AF179" s="1" t="str">
        <f t="shared" si="2"/>
        <v>No</v>
      </c>
    </row>
    <row r="180" spans="1:32">
      <c r="A180" s="2" t="s">
        <v>164</v>
      </c>
      <c r="B180" s="2" t="s">
        <v>165</v>
      </c>
      <c r="C180" s="30" t="s">
        <v>41</v>
      </c>
      <c r="D180" s="175">
        <v>3022</v>
      </c>
      <c r="E180" s="178">
        <v>30022</v>
      </c>
      <c r="F180" s="30" t="s">
        <v>125</v>
      </c>
      <c r="G180" s="30" t="s">
        <v>123</v>
      </c>
      <c r="H180" s="29">
        <v>1733853</v>
      </c>
      <c r="I180" s="29">
        <v>933</v>
      </c>
      <c r="J180" s="30" t="s">
        <v>12</v>
      </c>
      <c r="K180" s="30" t="s">
        <v>9</v>
      </c>
      <c r="L180" s="1" t="s">
        <v>973</v>
      </c>
      <c r="M180" s="1" t="s">
        <v>969</v>
      </c>
      <c r="N180" s="16">
        <v>0</v>
      </c>
      <c r="P180" s="16">
        <v>0</v>
      </c>
      <c r="R180" s="16">
        <v>0</v>
      </c>
      <c r="T180" s="16">
        <v>0</v>
      </c>
      <c r="V180" s="16">
        <v>0</v>
      </c>
      <c r="X180" s="16">
        <v>0.88</v>
      </c>
      <c r="Z180" s="16">
        <v>0</v>
      </c>
      <c r="AB180" s="16">
        <v>0.56000000000000005</v>
      </c>
      <c r="AD180" s="16">
        <v>0</v>
      </c>
      <c r="AF180" s="1" t="str">
        <f t="shared" si="2"/>
        <v>No</v>
      </c>
    </row>
    <row r="181" spans="1:32">
      <c r="A181" s="2" t="s">
        <v>164</v>
      </c>
      <c r="B181" s="2" t="s">
        <v>165</v>
      </c>
      <c r="C181" s="30" t="s">
        <v>41</v>
      </c>
      <c r="D181" s="175">
        <v>3022</v>
      </c>
      <c r="E181" s="178">
        <v>30022</v>
      </c>
      <c r="F181" s="30" t="s">
        <v>125</v>
      </c>
      <c r="G181" s="30" t="s">
        <v>123</v>
      </c>
      <c r="H181" s="29">
        <v>1733853</v>
      </c>
      <c r="I181" s="29">
        <v>933</v>
      </c>
      <c r="J181" s="30" t="s">
        <v>12</v>
      </c>
      <c r="K181" s="30" t="s">
        <v>9</v>
      </c>
      <c r="L181" s="1" t="s">
        <v>970</v>
      </c>
      <c r="M181" s="1" t="s">
        <v>969</v>
      </c>
      <c r="N181" s="16">
        <v>4.6500000000000004</v>
      </c>
      <c r="P181" s="16">
        <v>0</v>
      </c>
      <c r="R181" s="16">
        <v>0</v>
      </c>
      <c r="T181" s="16">
        <v>0</v>
      </c>
      <c r="V181" s="16">
        <v>0</v>
      </c>
      <c r="X181" s="16">
        <v>1.86</v>
      </c>
      <c r="Z181" s="16">
        <v>0</v>
      </c>
      <c r="AB181" s="16">
        <v>0.38</v>
      </c>
      <c r="AD181" s="16">
        <v>0</v>
      </c>
      <c r="AF181" s="1" t="str">
        <f t="shared" si="2"/>
        <v>No</v>
      </c>
    </row>
    <row r="182" spans="1:32">
      <c r="A182" s="2" t="s">
        <v>164</v>
      </c>
      <c r="B182" s="2" t="s">
        <v>165</v>
      </c>
      <c r="C182" s="30" t="s">
        <v>41</v>
      </c>
      <c r="D182" s="175">
        <v>3022</v>
      </c>
      <c r="E182" s="178">
        <v>30022</v>
      </c>
      <c r="F182" s="30" t="s">
        <v>125</v>
      </c>
      <c r="G182" s="30" t="s">
        <v>123</v>
      </c>
      <c r="H182" s="29">
        <v>1733853</v>
      </c>
      <c r="I182" s="29">
        <v>933</v>
      </c>
      <c r="J182" s="30" t="s">
        <v>12</v>
      </c>
      <c r="K182" s="30" t="s">
        <v>9</v>
      </c>
      <c r="L182" s="1" t="s">
        <v>1040</v>
      </c>
      <c r="M182" s="1" t="s">
        <v>969</v>
      </c>
      <c r="N182" s="16">
        <v>0</v>
      </c>
      <c r="P182" s="16">
        <v>0</v>
      </c>
      <c r="R182" s="16">
        <v>0</v>
      </c>
      <c r="T182" s="16">
        <v>0</v>
      </c>
      <c r="V182" s="16">
        <v>0</v>
      </c>
      <c r="X182" s="16">
        <v>1.79</v>
      </c>
      <c r="Z182" s="16">
        <v>0</v>
      </c>
      <c r="AB182" s="16">
        <v>0</v>
      </c>
      <c r="AD182" s="16">
        <v>0.9</v>
      </c>
      <c r="AF182" s="1" t="str">
        <f t="shared" si="2"/>
        <v>No</v>
      </c>
    </row>
    <row r="183" spans="1:32">
      <c r="A183" s="2" t="s">
        <v>164</v>
      </c>
      <c r="B183" s="2" t="s">
        <v>165</v>
      </c>
      <c r="C183" s="30" t="s">
        <v>41</v>
      </c>
      <c r="D183" s="175">
        <v>3022</v>
      </c>
      <c r="E183" s="178">
        <v>30022</v>
      </c>
      <c r="F183" s="30" t="s">
        <v>125</v>
      </c>
      <c r="G183" s="30" t="s">
        <v>123</v>
      </c>
      <c r="H183" s="29">
        <v>1733853</v>
      </c>
      <c r="I183" s="29">
        <v>933</v>
      </c>
      <c r="J183" s="30" t="s">
        <v>12</v>
      </c>
      <c r="K183" s="30" t="s">
        <v>9</v>
      </c>
      <c r="L183" s="1" t="s">
        <v>1041</v>
      </c>
      <c r="M183" s="1" t="s">
        <v>969</v>
      </c>
      <c r="N183" s="16">
        <v>0.16</v>
      </c>
      <c r="P183" s="16">
        <v>0</v>
      </c>
      <c r="R183" s="16">
        <v>0</v>
      </c>
      <c r="T183" s="16">
        <v>0</v>
      </c>
      <c r="V183" s="16">
        <v>0</v>
      </c>
      <c r="X183" s="16">
        <v>2.2400000000000002</v>
      </c>
      <c r="Z183" s="16">
        <v>0.2</v>
      </c>
      <c r="AB183" s="16">
        <v>3.29</v>
      </c>
      <c r="AD183" s="16">
        <v>0</v>
      </c>
      <c r="AF183" s="1" t="str">
        <f t="shared" si="2"/>
        <v>No</v>
      </c>
    </row>
    <row r="184" spans="1:32">
      <c r="A184" s="2" t="s">
        <v>164</v>
      </c>
      <c r="B184" s="2" t="s">
        <v>165</v>
      </c>
      <c r="C184" s="30" t="s">
        <v>41</v>
      </c>
      <c r="D184" s="175">
        <v>3022</v>
      </c>
      <c r="E184" s="178">
        <v>30022</v>
      </c>
      <c r="F184" s="30" t="s">
        <v>125</v>
      </c>
      <c r="G184" s="30" t="s">
        <v>123</v>
      </c>
      <c r="H184" s="29">
        <v>1733853</v>
      </c>
      <c r="I184" s="29">
        <v>933</v>
      </c>
      <c r="J184" s="30" t="s">
        <v>12</v>
      </c>
      <c r="K184" s="30" t="s">
        <v>9</v>
      </c>
      <c r="L184" s="1" t="s">
        <v>974</v>
      </c>
      <c r="M184" s="1" t="s">
        <v>969</v>
      </c>
      <c r="N184" s="16">
        <v>0.04</v>
      </c>
      <c r="P184" s="16">
        <v>0</v>
      </c>
      <c r="R184" s="16">
        <v>0</v>
      </c>
      <c r="T184" s="16">
        <v>0</v>
      </c>
      <c r="V184" s="16">
        <v>0</v>
      </c>
      <c r="X184" s="16">
        <v>2.04</v>
      </c>
      <c r="Z184" s="16">
        <v>0</v>
      </c>
      <c r="AB184" s="16">
        <v>0.64</v>
      </c>
      <c r="AD184" s="16">
        <v>0</v>
      </c>
      <c r="AF184" s="1" t="str">
        <f t="shared" si="2"/>
        <v>No</v>
      </c>
    </row>
    <row r="185" spans="1:32">
      <c r="A185" s="2" t="s">
        <v>164</v>
      </c>
      <c r="B185" s="2" t="s">
        <v>165</v>
      </c>
      <c r="C185" s="30" t="s">
        <v>41</v>
      </c>
      <c r="D185" s="175">
        <v>3022</v>
      </c>
      <c r="E185" s="178">
        <v>30022</v>
      </c>
      <c r="F185" s="30" t="s">
        <v>125</v>
      </c>
      <c r="G185" s="30" t="s">
        <v>123</v>
      </c>
      <c r="H185" s="29">
        <v>1733853</v>
      </c>
      <c r="I185" s="29">
        <v>933</v>
      </c>
      <c r="J185" s="30" t="s">
        <v>42</v>
      </c>
      <c r="K185" s="30" t="s">
        <v>9</v>
      </c>
      <c r="L185" s="1" t="s">
        <v>973</v>
      </c>
      <c r="M185" s="1" t="s">
        <v>971</v>
      </c>
      <c r="N185" s="16">
        <v>0.2</v>
      </c>
      <c r="P185" s="16">
        <v>0</v>
      </c>
      <c r="R185" s="16">
        <v>0</v>
      </c>
      <c r="T185" s="16">
        <v>0</v>
      </c>
      <c r="V185" s="16">
        <v>0</v>
      </c>
      <c r="X185" s="16">
        <v>0</v>
      </c>
      <c r="Z185" s="16">
        <v>0</v>
      </c>
      <c r="AB185" s="16">
        <v>0</v>
      </c>
      <c r="AD185" s="16">
        <v>0</v>
      </c>
      <c r="AF185" s="1" t="str">
        <f t="shared" si="2"/>
        <v>No</v>
      </c>
    </row>
    <row r="186" spans="1:32">
      <c r="A186" s="2" t="s">
        <v>1043</v>
      </c>
      <c r="B186" s="2" t="s">
        <v>192</v>
      </c>
      <c r="C186" s="30" t="s">
        <v>32</v>
      </c>
      <c r="D186" s="175">
        <v>5027</v>
      </c>
      <c r="E186" s="178">
        <v>50027</v>
      </c>
      <c r="F186" s="30" t="s">
        <v>130</v>
      </c>
      <c r="G186" s="30" t="s">
        <v>123</v>
      </c>
      <c r="H186" s="29">
        <v>2650890</v>
      </c>
      <c r="I186" s="29">
        <v>854</v>
      </c>
      <c r="J186" s="30" t="s">
        <v>12</v>
      </c>
      <c r="K186" s="30" t="s">
        <v>9</v>
      </c>
      <c r="L186" s="1" t="s">
        <v>967</v>
      </c>
      <c r="M186" s="1" t="s">
        <v>971</v>
      </c>
      <c r="N186" s="16">
        <v>0</v>
      </c>
      <c r="P186" s="16">
        <v>0</v>
      </c>
      <c r="R186" s="16">
        <v>0</v>
      </c>
      <c r="T186" s="16">
        <v>0</v>
      </c>
      <c r="V186" s="16">
        <v>0</v>
      </c>
      <c r="X186" s="16">
        <v>0</v>
      </c>
      <c r="Z186" s="16">
        <v>0</v>
      </c>
      <c r="AB186" s="16">
        <v>4.8899999999999997</v>
      </c>
      <c r="AD186" s="16">
        <v>17.579999999999998</v>
      </c>
      <c r="AF186" s="1" t="str">
        <f t="shared" si="2"/>
        <v>No</v>
      </c>
    </row>
    <row r="187" spans="1:32">
      <c r="A187" s="2" t="s">
        <v>1043</v>
      </c>
      <c r="B187" s="2" t="s">
        <v>192</v>
      </c>
      <c r="C187" s="30" t="s">
        <v>32</v>
      </c>
      <c r="D187" s="175">
        <v>5027</v>
      </c>
      <c r="E187" s="178">
        <v>50027</v>
      </c>
      <c r="F187" s="30" t="s">
        <v>130</v>
      </c>
      <c r="G187" s="30" t="s">
        <v>123</v>
      </c>
      <c r="H187" s="29">
        <v>2650890</v>
      </c>
      <c r="I187" s="29">
        <v>854</v>
      </c>
      <c r="J187" s="30" t="s">
        <v>12</v>
      </c>
      <c r="K187" s="30" t="s">
        <v>9</v>
      </c>
      <c r="L187" s="1" t="s">
        <v>975</v>
      </c>
      <c r="M187" s="1" t="s">
        <v>971</v>
      </c>
      <c r="N187" s="16">
        <v>0</v>
      </c>
      <c r="P187" s="16">
        <v>0</v>
      </c>
      <c r="R187" s="16">
        <v>0</v>
      </c>
      <c r="T187" s="16">
        <v>0</v>
      </c>
      <c r="V187" s="16">
        <v>0</v>
      </c>
      <c r="X187" s="16">
        <v>0</v>
      </c>
      <c r="Z187" s="16">
        <v>0</v>
      </c>
      <c r="AB187" s="16">
        <v>0.44</v>
      </c>
      <c r="AD187" s="16">
        <v>0</v>
      </c>
      <c r="AF187" s="1" t="str">
        <f t="shared" si="2"/>
        <v>No</v>
      </c>
    </row>
    <row r="188" spans="1:32">
      <c r="A188" s="2" t="s">
        <v>1043</v>
      </c>
      <c r="B188" s="2" t="s">
        <v>192</v>
      </c>
      <c r="C188" s="30" t="s">
        <v>32</v>
      </c>
      <c r="D188" s="175">
        <v>5027</v>
      </c>
      <c r="E188" s="178">
        <v>50027</v>
      </c>
      <c r="F188" s="30" t="s">
        <v>130</v>
      </c>
      <c r="G188" s="30" t="s">
        <v>123</v>
      </c>
      <c r="H188" s="29">
        <v>2650890</v>
      </c>
      <c r="I188" s="29">
        <v>854</v>
      </c>
      <c r="J188" s="30" t="s">
        <v>12</v>
      </c>
      <c r="K188" s="30" t="s">
        <v>9</v>
      </c>
      <c r="L188" s="1" t="s">
        <v>972</v>
      </c>
      <c r="M188" s="1" t="s">
        <v>971</v>
      </c>
      <c r="N188" s="16">
        <v>0</v>
      </c>
      <c r="P188" s="16">
        <v>0</v>
      </c>
      <c r="R188" s="16">
        <v>0</v>
      </c>
      <c r="T188" s="16">
        <v>0</v>
      </c>
      <c r="V188" s="16">
        <v>0</v>
      </c>
      <c r="X188" s="16">
        <v>0</v>
      </c>
      <c r="Z188" s="16">
        <v>0</v>
      </c>
      <c r="AB188" s="16">
        <v>1.9</v>
      </c>
      <c r="AD188" s="16">
        <v>0.2</v>
      </c>
      <c r="AF188" s="1" t="str">
        <f t="shared" si="2"/>
        <v>No</v>
      </c>
    </row>
    <row r="189" spans="1:32">
      <c r="A189" s="2" t="s">
        <v>1043</v>
      </c>
      <c r="B189" s="2" t="s">
        <v>192</v>
      </c>
      <c r="C189" s="30" t="s">
        <v>32</v>
      </c>
      <c r="D189" s="175">
        <v>5027</v>
      </c>
      <c r="E189" s="178">
        <v>50027</v>
      </c>
      <c r="F189" s="30" t="s">
        <v>130</v>
      </c>
      <c r="G189" s="30" t="s">
        <v>123</v>
      </c>
      <c r="H189" s="29">
        <v>2650890</v>
      </c>
      <c r="I189" s="29">
        <v>854</v>
      </c>
      <c r="J189" s="30" t="s">
        <v>12</v>
      </c>
      <c r="K189" s="30" t="s">
        <v>9</v>
      </c>
      <c r="L189" s="1" t="s">
        <v>973</v>
      </c>
      <c r="M189" s="1" t="s">
        <v>971</v>
      </c>
      <c r="N189" s="16">
        <v>0</v>
      </c>
      <c r="P189" s="16">
        <v>0</v>
      </c>
      <c r="R189" s="16">
        <v>0</v>
      </c>
      <c r="T189" s="16">
        <v>0</v>
      </c>
      <c r="V189" s="16">
        <v>0</v>
      </c>
      <c r="X189" s="16">
        <v>0</v>
      </c>
      <c r="Z189" s="16">
        <v>0</v>
      </c>
      <c r="AB189" s="16">
        <v>0.51</v>
      </c>
      <c r="AD189" s="16">
        <v>0.51</v>
      </c>
      <c r="AF189" s="1" t="str">
        <f t="shared" si="2"/>
        <v>No</v>
      </c>
    </row>
    <row r="190" spans="1:32">
      <c r="A190" s="2" t="s">
        <v>1043</v>
      </c>
      <c r="B190" s="2" t="s">
        <v>192</v>
      </c>
      <c r="C190" s="30" t="s">
        <v>32</v>
      </c>
      <c r="D190" s="175">
        <v>5027</v>
      </c>
      <c r="E190" s="178">
        <v>50027</v>
      </c>
      <c r="F190" s="30" t="s">
        <v>130</v>
      </c>
      <c r="G190" s="30" t="s">
        <v>123</v>
      </c>
      <c r="H190" s="29">
        <v>2650890</v>
      </c>
      <c r="I190" s="29">
        <v>854</v>
      </c>
      <c r="J190" s="30" t="s">
        <v>12</v>
      </c>
      <c r="K190" s="30" t="s">
        <v>9</v>
      </c>
      <c r="L190" s="1" t="s">
        <v>970</v>
      </c>
      <c r="M190" s="1" t="s">
        <v>971</v>
      </c>
      <c r="N190" s="16">
        <v>0</v>
      </c>
      <c r="P190" s="16">
        <v>0</v>
      </c>
      <c r="R190" s="16">
        <v>0</v>
      </c>
      <c r="T190" s="16">
        <v>0</v>
      </c>
      <c r="V190" s="16">
        <v>0</v>
      </c>
      <c r="X190" s="16">
        <v>0</v>
      </c>
      <c r="Z190" s="16">
        <v>0</v>
      </c>
      <c r="AB190" s="16">
        <v>16.059999999999999</v>
      </c>
      <c r="AD190" s="16">
        <v>3.82</v>
      </c>
      <c r="AF190" s="1" t="str">
        <f t="shared" si="2"/>
        <v>No</v>
      </c>
    </row>
    <row r="191" spans="1:32">
      <c r="A191" s="2" t="s">
        <v>1043</v>
      </c>
      <c r="B191" s="2" t="s">
        <v>192</v>
      </c>
      <c r="C191" s="30" t="s">
        <v>32</v>
      </c>
      <c r="D191" s="175">
        <v>5027</v>
      </c>
      <c r="E191" s="178">
        <v>50027</v>
      </c>
      <c r="F191" s="30" t="s">
        <v>130</v>
      </c>
      <c r="G191" s="30" t="s">
        <v>123</v>
      </c>
      <c r="H191" s="29">
        <v>2650890</v>
      </c>
      <c r="I191" s="29">
        <v>854</v>
      </c>
      <c r="J191" s="30" t="s">
        <v>12</v>
      </c>
      <c r="K191" s="30" t="s">
        <v>9</v>
      </c>
      <c r="L191" s="1" t="s">
        <v>1040</v>
      </c>
      <c r="M191" s="1" t="s">
        <v>971</v>
      </c>
      <c r="N191" s="16">
        <v>0</v>
      </c>
      <c r="P191" s="16">
        <v>0</v>
      </c>
      <c r="R191" s="16">
        <v>0</v>
      </c>
      <c r="T191" s="16">
        <v>0</v>
      </c>
      <c r="V191" s="16">
        <v>0</v>
      </c>
      <c r="X191" s="16">
        <v>0</v>
      </c>
      <c r="Z191" s="16">
        <v>0</v>
      </c>
      <c r="AB191" s="16">
        <v>3.08</v>
      </c>
      <c r="AD191" s="16">
        <v>0</v>
      </c>
      <c r="AF191" s="1" t="str">
        <f t="shared" si="2"/>
        <v>No</v>
      </c>
    </row>
    <row r="192" spans="1:32">
      <c r="A192" s="2" t="s">
        <v>1043</v>
      </c>
      <c r="B192" s="2" t="s">
        <v>192</v>
      </c>
      <c r="C192" s="30" t="s">
        <v>32</v>
      </c>
      <c r="D192" s="175">
        <v>5027</v>
      </c>
      <c r="E192" s="178">
        <v>50027</v>
      </c>
      <c r="F192" s="30" t="s">
        <v>130</v>
      </c>
      <c r="G192" s="30" t="s">
        <v>123</v>
      </c>
      <c r="H192" s="29">
        <v>2650890</v>
      </c>
      <c r="I192" s="29">
        <v>854</v>
      </c>
      <c r="J192" s="30" t="s">
        <v>12</v>
      </c>
      <c r="K192" s="30" t="s">
        <v>9</v>
      </c>
      <c r="L192" s="1" t="s">
        <v>1041</v>
      </c>
      <c r="M192" s="1" t="s">
        <v>971</v>
      </c>
      <c r="N192" s="16">
        <v>0</v>
      </c>
      <c r="P192" s="16">
        <v>0</v>
      </c>
      <c r="R192" s="16">
        <v>0</v>
      </c>
      <c r="T192" s="16">
        <v>0</v>
      </c>
      <c r="V192" s="16">
        <v>0</v>
      </c>
      <c r="X192" s="16">
        <v>0</v>
      </c>
      <c r="Z192" s="16">
        <v>0</v>
      </c>
      <c r="AB192" s="16">
        <v>0.4</v>
      </c>
      <c r="AD192" s="16">
        <v>0.56999999999999995</v>
      </c>
      <c r="AF192" s="1" t="str">
        <f t="shared" si="2"/>
        <v>No</v>
      </c>
    </row>
    <row r="193" spans="1:33">
      <c r="A193" s="2" t="s">
        <v>1043</v>
      </c>
      <c r="B193" s="2" t="s">
        <v>192</v>
      </c>
      <c r="C193" s="30" t="s">
        <v>32</v>
      </c>
      <c r="D193" s="175">
        <v>5027</v>
      </c>
      <c r="E193" s="178">
        <v>50027</v>
      </c>
      <c r="F193" s="30" t="s">
        <v>130</v>
      </c>
      <c r="G193" s="30" t="s">
        <v>123</v>
      </c>
      <c r="H193" s="29">
        <v>2650890</v>
      </c>
      <c r="I193" s="29">
        <v>854</v>
      </c>
      <c r="J193" s="30" t="s">
        <v>12</v>
      </c>
      <c r="K193" s="30" t="s">
        <v>9</v>
      </c>
      <c r="L193" s="1" t="s">
        <v>974</v>
      </c>
      <c r="M193" s="1" t="s">
        <v>971</v>
      </c>
      <c r="N193" s="16">
        <v>0</v>
      </c>
      <c r="P193" s="16">
        <v>0</v>
      </c>
      <c r="R193" s="16">
        <v>0</v>
      </c>
      <c r="T193" s="16">
        <v>0</v>
      </c>
      <c r="V193" s="16">
        <v>0</v>
      </c>
      <c r="X193" s="16">
        <v>0</v>
      </c>
      <c r="Z193" s="16">
        <v>0</v>
      </c>
      <c r="AB193" s="16">
        <v>0.4</v>
      </c>
      <c r="AD193" s="16">
        <v>0.54</v>
      </c>
      <c r="AF193" s="1" t="str">
        <f t="shared" si="2"/>
        <v>No</v>
      </c>
    </row>
    <row r="194" spans="1:33">
      <c r="A194" s="2" t="s">
        <v>1043</v>
      </c>
      <c r="B194" s="2" t="s">
        <v>192</v>
      </c>
      <c r="C194" s="30" t="s">
        <v>32</v>
      </c>
      <c r="D194" s="175">
        <v>5027</v>
      </c>
      <c r="E194" s="178">
        <v>50027</v>
      </c>
      <c r="F194" s="30" t="s">
        <v>130</v>
      </c>
      <c r="G194" s="30" t="s">
        <v>123</v>
      </c>
      <c r="H194" s="29">
        <v>2650890</v>
      </c>
      <c r="I194" s="29">
        <v>854</v>
      </c>
      <c r="J194" s="30" t="s">
        <v>15</v>
      </c>
      <c r="K194" s="30" t="s">
        <v>13</v>
      </c>
      <c r="L194" s="1" t="s">
        <v>970</v>
      </c>
      <c r="M194" s="1" t="s">
        <v>971</v>
      </c>
      <c r="N194" s="16">
        <v>0</v>
      </c>
      <c r="P194" s="16">
        <v>0</v>
      </c>
      <c r="R194" s="16">
        <v>0</v>
      </c>
      <c r="T194" s="16">
        <v>0</v>
      </c>
      <c r="V194" s="16">
        <v>0</v>
      </c>
      <c r="X194" s="16">
        <v>0</v>
      </c>
      <c r="Z194" s="16">
        <v>0</v>
      </c>
      <c r="AB194" s="16">
        <v>41.46</v>
      </c>
      <c r="AD194" s="16">
        <v>0</v>
      </c>
      <c r="AF194" s="1" t="str">
        <f t="shared" ref="AF194:AF257" si="3">IF(AE194&amp;AC194&amp;AA194&amp;Y194&amp;W194&amp;U194&amp;S194&amp;Q194&amp;O194&lt;&gt;"","Yes","No")</f>
        <v>No</v>
      </c>
    </row>
    <row r="195" spans="1:33">
      <c r="A195" s="2" t="s">
        <v>147</v>
      </c>
      <c r="B195" s="2" t="s">
        <v>148</v>
      </c>
      <c r="C195" s="30" t="s">
        <v>24</v>
      </c>
      <c r="D195" s="175">
        <v>4022</v>
      </c>
      <c r="E195" s="178">
        <v>40022</v>
      </c>
      <c r="F195" s="30" t="s">
        <v>125</v>
      </c>
      <c r="G195" s="30" t="s">
        <v>123</v>
      </c>
      <c r="H195" s="29">
        <v>4515419</v>
      </c>
      <c r="I195" s="29">
        <v>846</v>
      </c>
      <c r="J195" s="30" t="s">
        <v>16</v>
      </c>
      <c r="K195" s="30" t="s">
        <v>9</v>
      </c>
      <c r="L195" s="1" t="s">
        <v>970</v>
      </c>
      <c r="M195" s="1" t="s">
        <v>969</v>
      </c>
      <c r="N195" s="16">
        <v>0</v>
      </c>
      <c r="P195" s="16">
        <v>0</v>
      </c>
      <c r="R195" s="16">
        <v>0</v>
      </c>
      <c r="T195" s="16">
        <v>0</v>
      </c>
      <c r="V195" s="16">
        <v>6</v>
      </c>
      <c r="X195" s="16">
        <v>9</v>
      </c>
      <c r="Z195" s="16">
        <v>8</v>
      </c>
      <c r="AB195" s="16">
        <v>0</v>
      </c>
      <c r="AD195" s="16">
        <v>0</v>
      </c>
      <c r="AF195" s="1" t="str">
        <f t="shared" si="3"/>
        <v>No</v>
      </c>
    </row>
    <row r="196" spans="1:33">
      <c r="A196" s="2" t="s">
        <v>147</v>
      </c>
      <c r="B196" s="2" t="s">
        <v>148</v>
      </c>
      <c r="C196" s="30" t="s">
        <v>24</v>
      </c>
      <c r="D196" s="175">
        <v>4022</v>
      </c>
      <c r="E196" s="178">
        <v>40022</v>
      </c>
      <c r="F196" s="30" t="s">
        <v>125</v>
      </c>
      <c r="G196" s="30" t="s">
        <v>123</v>
      </c>
      <c r="H196" s="29">
        <v>4515419</v>
      </c>
      <c r="I196" s="29">
        <v>846</v>
      </c>
      <c r="J196" s="30" t="s">
        <v>16</v>
      </c>
      <c r="K196" s="30" t="s">
        <v>9</v>
      </c>
      <c r="L196" s="1" t="s">
        <v>972</v>
      </c>
      <c r="M196" s="1" t="s">
        <v>969</v>
      </c>
      <c r="N196" s="16">
        <v>0</v>
      </c>
      <c r="P196" s="16">
        <v>0</v>
      </c>
      <c r="R196" s="16">
        <v>0</v>
      </c>
      <c r="T196" s="16">
        <v>0</v>
      </c>
      <c r="V196" s="16">
        <v>3</v>
      </c>
      <c r="X196" s="16">
        <v>4</v>
      </c>
      <c r="Z196" s="16">
        <v>4</v>
      </c>
      <c r="AB196" s="16">
        <v>1</v>
      </c>
      <c r="AD196" s="16">
        <v>0</v>
      </c>
      <c r="AF196" s="1" t="str">
        <f t="shared" si="3"/>
        <v>No</v>
      </c>
    </row>
    <row r="197" spans="1:33">
      <c r="A197" s="2" t="s">
        <v>147</v>
      </c>
      <c r="B197" s="2" t="s">
        <v>148</v>
      </c>
      <c r="C197" s="30" t="s">
        <v>24</v>
      </c>
      <c r="D197" s="175">
        <v>4022</v>
      </c>
      <c r="E197" s="178">
        <v>40022</v>
      </c>
      <c r="F197" s="30" t="s">
        <v>125</v>
      </c>
      <c r="G197" s="30" t="s">
        <v>123</v>
      </c>
      <c r="H197" s="29">
        <v>4515419</v>
      </c>
      <c r="I197" s="29">
        <v>846</v>
      </c>
      <c r="J197" s="30" t="s">
        <v>16</v>
      </c>
      <c r="K197" s="30" t="s">
        <v>9</v>
      </c>
      <c r="L197" s="1" t="s">
        <v>975</v>
      </c>
      <c r="M197" s="1" t="s">
        <v>971</v>
      </c>
      <c r="N197" s="16">
        <v>0</v>
      </c>
      <c r="P197" s="16">
        <v>0</v>
      </c>
      <c r="R197" s="16">
        <v>0</v>
      </c>
      <c r="T197" s="16">
        <v>0</v>
      </c>
      <c r="V197" s="16">
        <v>7</v>
      </c>
      <c r="X197" s="16">
        <v>9</v>
      </c>
      <c r="Z197" s="16">
        <v>3</v>
      </c>
      <c r="AB197" s="16">
        <v>2.11</v>
      </c>
      <c r="AD197" s="16">
        <v>0</v>
      </c>
      <c r="AF197" s="1" t="str">
        <f t="shared" si="3"/>
        <v>No</v>
      </c>
    </row>
    <row r="198" spans="1:33">
      <c r="A198" s="2" t="s">
        <v>205</v>
      </c>
      <c r="B198" s="2" t="s">
        <v>206</v>
      </c>
      <c r="C198" s="30" t="s">
        <v>14</v>
      </c>
      <c r="D198" s="175">
        <v>9026</v>
      </c>
      <c r="E198" s="178">
        <v>90026</v>
      </c>
      <c r="F198" s="30" t="s">
        <v>125</v>
      </c>
      <c r="G198" s="30" t="s">
        <v>123</v>
      </c>
      <c r="H198" s="29">
        <v>2956746</v>
      </c>
      <c r="I198" s="29">
        <v>793</v>
      </c>
      <c r="J198" s="30" t="s">
        <v>12</v>
      </c>
      <c r="K198" s="30" t="s">
        <v>9</v>
      </c>
      <c r="L198" s="1" t="s">
        <v>967</v>
      </c>
      <c r="M198" s="1" t="s">
        <v>971</v>
      </c>
      <c r="N198" s="16">
        <v>0</v>
      </c>
      <c r="P198" s="16">
        <v>0</v>
      </c>
      <c r="R198" s="16">
        <v>0</v>
      </c>
      <c r="T198" s="16">
        <v>0</v>
      </c>
      <c r="V198" s="16">
        <v>0</v>
      </c>
      <c r="X198" s="16">
        <v>8.6</v>
      </c>
      <c r="Z198" s="16">
        <v>4</v>
      </c>
      <c r="AB198" s="16">
        <v>0</v>
      </c>
      <c r="AD198" s="16">
        <v>0</v>
      </c>
      <c r="AF198" s="1" t="str">
        <f t="shared" si="3"/>
        <v>No</v>
      </c>
    </row>
    <row r="199" spans="1:33">
      <c r="A199" s="2" t="s">
        <v>205</v>
      </c>
      <c r="B199" s="2" t="s">
        <v>206</v>
      </c>
      <c r="C199" s="30" t="s">
        <v>14</v>
      </c>
      <c r="D199" s="175">
        <v>9026</v>
      </c>
      <c r="E199" s="178">
        <v>90026</v>
      </c>
      <c r="F199" s="30" t="s">
        <v>125</v>
      </c>
      <c r="G199" s="30" t="s">
        <v>123</v>
      </c>
      <c r="H199" s="29">
        <v>2956746</v>
      </c>
      <c r="I199" s="29">
        <v>793</v>
      </c>
      <c r="J199" s="30" t="s">
        <v>12</v>
      </c>
      <c r="K199" s="30" t="s">
        <v>9</v>
      </c>
      <c r="L199" s="1" t="s">
        <v>975</v>
      </c>
      <c r="M199" s="1" t="s">
        <v>971</v>
      </c>
      <c r="N199" s="16">
        <v>0</v>
      </c>
      <c r="P199" s="16">
        <v>0</v>
      </c>
      <c r="R199" s="16">
        <v>0</v>
      </c>
      <c r="T199" s="16">
        <v>0</v>
      </c>
      <c r="V199" s="16">
        <v>0</v>
      </c>
      <c r="X199" s="16">
        <v>0</v>
      </c>
      <c r="Z199" s="16">
        <v>0</v>
      </c>
      <c r="AB199" s="16">
        <v>3</v>
      </c>
      <c r="AD199" s="16">
        <v>0</v>
      </c>
      <c r="AF199" s="1" t="str">
        <f t="shared" si="3"/>
        <v>No</v>
      </c>
    </row>
    <row r="200" spans="1:33">
      <c r="A200" s="2" t="s">
        <v>205</v>
      </c>
      <c r="B200" s="2" t="s">
        <v>206</v>
      </c>
      <c r="C200" s="30" t="s">
        <v>14</v>
      </c>
      <c r="D200" s="175">
        <v>9026</v>
      </c>
      <c r="E200" s="178">
        <v>90026</v>
      </c>
      <c r="F200" s="30" t="s">
        <v>125</v>
      </c>
      <c r="G200" s="30" t="s">
        <v>123</v>
      </c>
      <c r="H200" s="29">
        <v>2956746</v>
      </c>
      <c r="I200" s="29">
        <v>793</v>
      </c>
      <c r="J200" s="30" t="s">
        <v>12</v>
      </c>
      <c r="K200" s="30" t="s">
        <v>9</v>
      </c>
      <c r="L200" s="1" t="s">
        <v>972</v>
      </c>
      <c r="M200" s="1" t="s">
        <v>971</v>
      </c>
      <c r="N200" s="16">
        <v>0</v>
      </c>
      <c r="P200" s="16">
        <v>0</v>
      </c>
      <c r="R200" s="16">
        <v>0</v>
      </c>
      <c r="T200" s="16">
        <v>0</v>
      </c>
      <c r="V200" s="16">
        <v>0</v>
      </c>
      <c r="X200" s="16">
        <v>0</v>
      </c>
      <c r="Z200" s="16">
        <v>3.7</v>
      </c>
      <c r="AB200" s="16">
        <v>2</v>
      </c>
      <c r="AD200" s="16">
        <v>0</v>
      </c>
      <c r="AF200" s="1" t="str">
        <f t="shared" si="3"/>
        <v>No</v>
      </c>
    </row>
    <row r="201" spans="1:33">
      <c r="A201" s="2" t="s">
        <v>205</v>
      </c>
      <c r="B201" s="2" t="s">
        <v>206</v>
      </c>
      <c r="C201" s="30" t="s">
        <v>14</v>
      </c>
      <c r="D201" s="175">
        <v>9026</v>
      </c>
      <c r="E201" s="178">
        <v>90026</v>
      </c>
      <c r="F201" s="30" t="s">
        <v>125</v>
      </c>
      <c r="G201" s="30" t="s">
        <v>123</v>
      </c>
      <c r="H201" s="29">
        <v>2956746</v>
      </c>
      <c r="I201" s="29">
        <v>793</v>
      </c>
      <c r="J201" s="30" t="s">
        <v>12</v>
      </c>
      <c r="K201" s="30" t="s">
        <v>9</v>
      </c>
      <c r="L201" s="1" t="s">
        <v>970</v>
      </c>
      <c r="M201" s="1" t="s">
        <v>968</v>
      </c>
      <c r="N201" s="16">
        <v>0</v>
      </c>
      <c r="P201" s="16">
        <v>0</v>
      </c>
      <c r="R201" s="16">
        <v>0</v>
      </c>
      <c r="T201" s="16">
        <v>0</v>
      </c>
      <c r="V201" s="16">
        <v>0</v>
      </c>
      <c r="X201" s="16">
        <v>36</v>
      </c>
      <c r="Z201" s="16">
        <v>38</v>
      </c>
      <c r="AB201" s="16">
        <v>12</v>
      </c>
      <c r="AD201" s="16">
        <v>14</v>
      </c>
      <c r="AF201" s="1" t="str">
        <f t="shared" si="3"/>
        <v>No</v>
      </c>
      <c r="AG201" s="16"/>
    </row>
    <row r="202" spans="1:33">
      <c r="A202" s="2" t="s">
        <v>205</v>
      </c>
      <c r="B202" s="2" t="s">
        <v>206</v>
      </c>
      <c r="C202" s="30" t="s">
        <v>14</v>
      </c>
      <c r="D202" s="175">
        <v>9026</v>
      </c>
      <c r="E202" s="178">
        <v>90026</v>
      </c>
      <c r="F202" s="30" t="s">
        <v>125</v>
      </c>
      <c r="G202" s="30" t="s">
        <v>123</v>
      </c>
      <c r="H202" s="29">
        <v>2956746</v>
      </c>
      <c r="I202" s="29">
        <v>793</v>
      </c>
      <c r="J202" s="30" t="s">
        <v>12</v>
      </c>
      <c r="K202" s="30" t="s">
        <v>9</v>
      </c>
      <c r="L202" s="1" t="s">
        <v>1040</v>
      </c>
      <c r="M202" s="1" t="s">
        <v>971</v>
      </c>
      <c r="N202" s="16">
        <v>0</v>
      </c>
      <c r="P202" s="16">
        <v>0</v>
      </c>
      <c r="R202" s="16">
        <v>0</v>
      </c>
      <c r="T202" s="16">
        <v>0</v>
      </c>
      <c r="V202" s="16">
        <v>0</v>
      </c>
      <c r="X202" s="16">
        <v>0</v>
      </c>
      <c r="Z202" s="16">
        <v>0</v>
      </c>
      <c r="AB202" s="16">
        <v>1</v>
      </c>
      <c r="AD202" s="16">
        <v>0</v>
      </c>
      <c r="AF202" s="1" t="str">
        <f t="shared" si="3"/>
        <v>No</v>
      </c>
    </row>
    <row r="203" spans="1:33">
      <c r="A203" s="2" t="s">
        <v>205</v>
      </c>
      <c r="B203" s="2" t="s">
        <v>206</v>
      </c>
      <c r="C203" s="30" t="s">
        <v>14</v>
      </c>
      <c r="D203" s="175">
        <v>9026</v>
      </c>
      <c r="E203" s="178">
        <v>90026</v>
      </c>
      <c r="F203" s="30" t="s">
        <v>125</v>
      </c>
      <c r="G203" s="30" t="s">
        <v>123</v>
      </c>
      <c r="H203" s="29">
        <v>2956746</v>
      </c>
      <c r="I203" s="29">
        <v>793</v>
      </c>
      <c r="J203" s="30" t="s">
        <v>12</v>
      </c>
      <c r="K203" s="30" t="s">
        <v>9</v>
      </c>
      <c r="L203" s="1" t="s">
        <v>1041</v>
      </c>
      <c r="M203" s="1" t="s">
        <v>971</v>
      </c>
      <c r="N203" s="16">
        <v>0</v>
      </c>
      <c r="P203" s="16">
        <v>0</v>
      </c>
      <c r="R203" s="16">
        <v>0</v>
      </c>
      <c r="T203" s="16">
        <v>0</v>
      </c>
      <c r="V203" s="16">
        <v>0</v>
      </c>
      <c r="X203" s="16">
        <v>0</v>
      </c>
      <c r="Z203" s="16">
        <v>1.4</v>
      </c>
      <c r="AB203" s="16">
        <v>0</v>
      </c>
      <c r="AD203" s="16">
        <v>0</v>
      </c>
      <c r="AF203" s="1" t="str">
        <f t="shared" si="3"/>
        <v>No</v>
      </c>
    </row>
    <row r="204" spans="1:33">
      <c r="A204" s="2" t="s">
        <v>1051</v>
      </c>
      <c r="B204" s="2" t="s">
        <v>231</v>
      </c>
      <c r="C204" s="30" t="s">
        <v>45</v>
      </c>
      <c r="D204" s="175">
        <v>6048</v>
      </c>
      <c r="E204" s="178">
        <v>60048</v>
      </c>
      <c r="F204" s="30" t="s">
        <v>125</v>
      </c>
      <c r="G204" s="30" t="s">
        <v>123</v>
      </c>
      <c r="H204" s="29">
        <v>1362416</v>
      </c>
      <c r="I204" s="29">
        <v>758</v>
      </c>
      <c r="J204" s="30" t="s">
        <v>17</v>
      </c>
      <c r="K204" s="30" t="s">
        <v>13</v>
      </c>
      <c r="L204" s="1" t="s">
        <v>970</v>
      </c>
      <c r="M204" s="1" t="s">
        <v>968</v>
      </c>
      <c r="N204" s="16">
        <v>0</v>
      </c>
      <c r="P204" s="16">
        <v>0</v>
      </c>
      <c r="R204" s="16">
        <v>0</v>
      </c>
      <c r="T204" s="16">
        <v>33</v>
      </c>
      <c r="V204" s="16">
        <v>0</v>
      </c>
      <c r="X204" s="16">
        <v>0</v>
      </c>
      <c r="Z204" s="16">
        <v>0</v>
      </c>
      <c r="AB204" s="16">
        <v>36</v>
      </c>
      <c r="AD204" s="16">
        <v>31</v>
      </c>
      <c r="AF204" s="1" t="str">
        <f t="shared" si="3"/>
        <v>No</v>
      </c>
      <c r="AG204" s="16"/>
    </row>
    <row r="205" spans="1:33">
      <c r="A205" s="2" t="s">
        <v>1051</v>
      </c>
      <c r="B205" s="2" t="s">
        <v>231</v>
      </c>
      <c r="C205" s="30" t="s">
        <v>45</v>
      </c>
      <c r="D205" s="175">
        <v>6048</v>
      </c>
      <c r="E205" s="178">
        <v>60048</v>
      </c>
      <c r="F205" s="30" t="s">
        <v>125</v>
      </c>
      <c r="G205" s="30" t="s">
        <v>123</v>
      </c>
      <c r="H205" s="29">
        <v>1362416</v>
      </c>
      <c r="I205" s="29">
        <v>758</v>
      </c>
      <c r="J205" s="30" t="s">
        <v>17</v>
      </c>
      <c r="K205" s="30" t="s">
        <v>13</v>
      </c>
      <c r="L205" s="1" t="s">
        <v>972</v>
      </c>
      <c r="M205" s="1" t="s">
        <v>968</v>
      </c>
      <c r="N205" s="16">
        <v>0</v>
      </c>
      <c r="P205" s="16">
        <v>0</v>
      </c>
      <c r="R205" s="16">
        <v>0</v>
      </c>
      <c r="T205" s="16">
        <v>0</v>
      </c>
      <c r="V205" s="16">
        <v>0</v>
      </c>
      <c r="X205" s="16">
        <v>0</v>
      </c>
      <c r="Z205" s="16">
        <v>0</v>
      </c>
      <c r="AB205" s="16">
        <v>100</v>
      </c>
      <c r="AD205" s="16">
        <v>0</v>
      </c>
      <c r="AF205" s="1" t="str">
        <f t="shared" si="3"/>
        <v>No</v>
      </c>
      <c r="AG205" s="16"/>
    </row>
    <row r="206" spans="1:33">
      <c r="A206" s="2" t="s">
        <v>1051</v>
      </c>
      <c r="B206" s="2" t="s">
        <v>231</v>
      </c>
      <c r="C206" s="30" t="s">
        <v>45</v>
      </c>
      <c r="D206" s="175">
        <v>6048</v>
      </c>
      <c r="E206" s="178">
        <v>60048</v>
      </c>
      <c r="F206" s="30" t="s">
        <v>125</v>
      </c>
      <c r="G206" s="30" t="s">
        <v>123</v>
      </c>
      <c r="H206" s="29">
        <v>1362416</v>
      </c>
      <c r="I206" s="29">
        <v>758</v>
      </c>
      <c r="J206" s="30" t="s">
        <v>17</v>
      </c>
      <c r="K206" s="30" t="s">
        <v>13</v>
      </c>
      <c r="L206" s="1" t="s">
        <v>973</v>
      </c>
      <c r="M206" s="1" t="s">
        <v>968</v>
      </c>
      <c r="N206" s="16">
        <v>0</v>
      </c>
      <c r="P206" s="16">
        <v>0</v>
      </c>
      <c r="R206" s="16">
        <v>0</v>
      </c>
      <c r="T206" s="16">
        <v>0</v>
      </c>
      <c r="V206" s="16">
        <v>0</v>
      </c>
      <c r="X206" s="16">
        <v>0</v>
      </c>
      <c r="Z206" s="16">
        <v>0</v>
      </c>
      <c r="AB206" s="16">
        <v>100</v>
      </c>
      <c r="AD206" s="16">
        <v>0</v>
      </c>
      <c r="AF206" s="1" t="str">
        <f t="shared" si="3"/>
        <v>No</v>
      </c>
      <c r="AG206" s="16"/>
    </row>
    <row r="207" spans="1:33">
      <c r="A207" s="2" t="s">
        <v>1051</v>
      </c>
      <c r="B207" s="2" t="s">
        <v>231</v>
      </c>
      <c r="C207" s="30" t="s">
        <v>45</v>
      </c>
      <c r="D207" s="175">
        <v>6048</v>
      </c>
      <c r="E207" s="178">
        <v>60048</v>
      </c>
      <c r="F207" s="30" t="s">
        <v>125</v>
      </c>
      <c r="G207" s="30" t="s">
        <v>123</v>
      </c>
      <c r="H207" s="29">
        <v>1362416</v>
      </c>
      <c r="I207" s="29">
        <v>758</v>
      </c>
      <c r="J207" s="30" t="s">
        <v>17</v>
      </c>
      <c r="K207" s="30" t="s">
        <v>13</v>
      </c>
      <c r="L207" s="1" t="s">
        <v>967</v>
      </c>
      <c r="M207" s="1" t="s">
        <v>968</v>
      </c>
      <c r="N207" s="16">
        <v>0</v>
      </c>
      <c r="P207" s="16">
        <v>0</v>
      </c>
      <c r="R207" s="16">
        <v>0</v>
      </c>
      <c r="T207" s="16">
        <v>0</v>
      </c>
      <c r="V207" s="16">
        <v>0</v>
      </c>
      <c r="X207" s="16">
        <v>0</v>
      </c>
      <c r="Z207" s="16">
        <v>0</v>
      </c>
      <c r="AB207" s="16">
        <v>100</v>
      </c>
      <c r="AD207" s="16">
        <v>0</v>
      </c>
      <c r="AF207" s="1" t="str">
        <f t="shared" si="3"/>
        <v>No</v>
      </c>
      <c r="AG207" s="16"/>
    </row>
    <row r="208" spans="1:33">
      <c r="A208" s="2" t="s">
        <v>1051</v>
      </c>
      <c r="B208" s="2" t="s">
        <v>231</v>
      </c>
      <c r="C208" s="30" t="s">
        <v>45</v>
      </c>
      <c r="D208" s="175">
        <v>6048</v>
      </c>
      <c r="E208" s="178">
        <v>60048</v>
      </c>
      <c r="F208" s="30" t="s">
        <v>125</v>
      </c>
      <c r="G208" s="30" t="s">
        <v>123</v>
      </c>
      <c r="H208" s="29">
        <v>1362416</v>
      </c>
      <c r="I208" s="29">
        <v>758</v>
      </c>
      <c r="J208" s="30" t="s">
        <v>17</v>
      </c>
      <c r="K208" s="30" t="s">
        <v>13</v>
      </c>
      <c r="L208" s="1" t="s">
        <v>974</v>
      </c>
      <c r="M208" s="1" t="s">
        <v>968</v>
      </c>
      <c r="N208" s="16">
        <v>0</v>
      </c>
      <c r="P208" s="16">
        <v>0</v>
      </c>
      <c r="R208" s="16">
        <v>0</v>
      </c>
      <c r="T208" s="16">
        <v>0</v>
      </c>
      <c r="V208" s="16">
        <v>0</v>
      </c>
      <c r="X208" s="16">
        <v>0</v>
      </c>
      <c r="Z208" s="16">
        <v>0</v>
      </c>
      <c r="AB208" s="16">
        <v>100</v>
      </c>
      <c r="AD208" s="16">
        <v>0</v>
      </c>
      <c r="AF208" s="1" t="str">
        <f t="shared" si="3"/>
        <v>No</v>
      </c>
      <c r="AG208" s="16"/>
    </row>
    <row r="209" spans="1:33">
      <c r="A209" s="2" t="s">
        <v>202</v>
      </c>
      <c r="B209" s="2" t="s">
        <v>203</v>
      </c>
      <c r="C209" s="30" t="s">
        <v>14</v>
      </c>
      <c r="D209" s="175">
        <v>9013</v>
      </c>
      <c r="E209" s="178">
        <v>90013</v>
      </c>
      <c r="F209" s="30" t="s">
        <v>125</v>
      </c>
      <c r="G209" s="30" t="s">
        <v>123</v>
      </c>
      <c r="H209" s="29">
        <v>1664496</v>
      </c>
      <c r="I209" s="29">
        <v>642</v>
      </c>
      <c r="J209" s="30" t="s">
        <v>12</v>
      </c>
      <c r="K209" s="30" t="s">
        <v>9</v>
      </c>
      <c r="L209" s="1" t="s">
        <v>1041</v>
      </c>
      <c r="M209" s="1" t="s">
        <v>971</v>
      </c>
      <c r="N209" s="16">
        <v>0</v>
      </c>
      <c r="P209" s="16">
        <v>0</v>
      </c>
      <c r="R209" s="16">
        <v>0</v>
      </c>
      <c r="T209" s="16">
        <v>0</v>
      </c>
      <c r="V209" s="16">
        <v>0</v>
      </c>
      <c r="X209" s="16">
        <v>0.39</v>
      </c>
      <c r="Z209" s="16">
        <v>0.71</v>
      </c>
      <c r="AB209" s="16">
        <v>0.26</v>
      </c>
      <c r="AD209" s="16">
        <v>0</v>
      </c>
      <c r="AF209" s="1" t="str">
        <f t="shared" si="3"/>
        <v>No</v>
      </c>
    </row>
    <row r="210" spans="1:33">
      <c r="A210" s="2" t="s">
        <v>202</v>
      </c>
      <c r="B210" s="2" t="s">
        <v>203</v>
      </c>
      <c r="C210" s="30" t="s">
        <v>14</v>
      </c>
      <c r="D210" s="175">
        <v>9013</v>
      </c>
      <c r="E210" s="178">
        <v>90013</v>
      </c>
      <c r="F210" s="30" t="s">
        <v>125</v>
      </c>
      <c r="G210" s="30" t="s">
        <v>123</v>
      </c>
      <c r="H210" s="29">
        <v>1664496</v>
      </c>
      <c r="I210" s="29">
        <v>642</v>
      </c>
      <c r="J210" s="30" t="s">
        <v>12</v>
      </c>
      <c r="K210" s="30" t="s">
        <v>9</v>
      </c>
      <c r="L210" s="1" t="s">
        <v>974</v>
      </c>
      <c r="M210" s="1" t="s">
        <v>971</v>
      </c>
      <c r="N210" s="16">
        <v>0</v>
      </c>
      <c r="P210" s="16">
        <v>0</v>
      </c>
      <c r="R210" s="16">
        <v>0</v>
      </c>
      <c r="T210" s="16">
        <v>0</v>
      </c>
      <c r="V210" s="16">
        <v>0</v>
      </c>
      <c r="X210" s="16">
        <v>0</v>
      </c>
      <c r="Z210" s="16">
        <v>17.46</v>
      </c>
      <c r="AB210" s="16">
        <v>0</v>
      </c>
      <c r="AD210" s="16">
        <v>0</v>
      </c>
      <c r="AF210" s="1" t="str">
        <f t="shared" si="3"/>
        <v>No</v>
      </c>
    </row>
    <row r="211" spans="1:33">
      <c r="A211" s="2" t="s">
        <v>202</v>
      </c>
      <c r="B211" s="2" t="s">
        <v>203</v>
      </c>
      <c r="C211" s="30" t="s">
        <v>14</v>
      </c>
      <c r="D211" s="175">
        <v>9013</v>
      </c>
      <c r="E211" s="178">
        <v>90013</v>
      </c>
      <c r="F211" s="30" t="s">
        <v>125</v>
      </c>
      <c r="G211" s="30" t="s">
        <v>123</v>
      </c>
      <c r="H211" s="29">
        <v>1664496</v>
      </c>
      <c r="I211" s="29">
        <v>642</v>
      </c>
      <c r="J211" s="30" t="s">
        <v>12</v>
      </c>
      <c r="K211" s="30" t="s">
        <v>9</v>
      </c>
      <c r="L211" s="1" t="s">
        <v>967</v>
      </c>
      <c r="M211" s="1" t="s">
        <v>971</v>
      </c>
      <c r="N211" s="16">
        <v>0</v>
      </c>
      <c r="P211" s="16">
        <v>0</v>
      </c>
      <c r="R211" s="16">
        <v>0</v>
      </c>
      <c r="T211" s="16">
        <v>0</v>
      </c>
      <c r="V211" s="16">
        <v>0</v>
      </c>
      <c r="X211" s="16">
        <v>7.73</v>
      </c>
      <c r="Z211" s="16">
        <v>2.4500000000000002</v>
      </c>
      <c r="AB211" s="16">
        <v>2.2000000000000002</v>
      </c>
      <c r="AD211" s="16">
        <v>0.05</v>
      </c>
      <c r="AF211" s="1" t="str">
        <f t="shared" si="3"/>
        <v>No</v>
      </c>
    </row>
    <row r="212" spans="1:33">
      <c r="A212" s="2" t="s">
        <v>202</v>
      </c>
      <c r="B212" s="2" t="s">
        <v>203</v>
      </c>
      <c r="C212" s="30" t="s">
        <v>14</v>
      </c>
      <c r="D212" s="175">
        <v>9013</v>
      </c>
      <c r="E212" s="178">
        <v>90013</v>
      </c>
      <c r="F212" s="30" t="s">
        <v>125</v>
      </c>
      <c r="G212" s="30" t="s">
        <v>123</v>
      </c>
      <c r="H212" s="29">
        <v>1664496</v>
      </c>
      <c r="I212" s="29">
        <v>642</v>
      </c>
      <c r="J212" s="30" t="s">
        <v>12</v>
      </c>
      <c r="K212" s="30" t="s">
        <v>9</v>
      </c>
      <c r="L212" s="1" t="s">
        <v>975</v>
      </c>
      <c r="M212" s="1" t="s">
        <v>971</v>
      </c>
      <c r="N212" s="16">
        <v>0</v>
      </c>
      <c r="P212" s="16">
        <v>0</v>
      </c>
      <c r="R212" s="16">
        <v>0</v>
      </c>
      <c r="T212" s="16">
        <v>0</v>
      </c>
      <c r="V212" s="16">
        <v>0</v>
      </c>
      <c r="X212" s="16">
        <v>0</v>
      </c>
      <c r="Z212" s="16">
        <v>0.13</v>
      </c>
      <c r="AB212" s="16">
        <v>0.32</v>
      </c>
      <c r="AD212" s="16">
        <v>0</v>
      </c>
      <c r="AF212" s="1" t="str">
        <f t="shared" si="3"/>
        <v>No</v>
      </c>
    </row>
    <row r="213" spans="1:33">
      <c r="A213" s="2" t="s">
        <v>202</v>
      </c>
      <c r="B213" s="2" t="s">
        <v>203</v>
      </c>
      <c r="C213" s="30" t="s">
        <v>14</v>
      </c>
      <c r="D213" s="175">
        <v>9013</v>
      </c>
      <c r="E213" s="178">
        <v>90013</v>
      </c>
      <c r="F213" s="30" t="s">
        <v>125</v>
      </c>
      <c r="G213" s="30" t="s">
        <v>123</v>
      </c>
      <c r="H213" s="29">
        <v>1664496</v>
      </c>
      <c r="I213" s="29">
        <v>642</v>
      </c>
      <c r="J213" s="30" t="s">
        <v>12</v>
      </c>
      <c r="K213" s="30" t="s">
        <v>9</v>
      </c>
      <c r="L213" s="1" t="s">
        <v>972</v>
      </c>
      <c r="M213" s="1" t="s">
        <v>971</v>
      </c>
      <c r="N213" s="16">
        <v>0</v>
      </c>
      <c r="P213" s="16">
        <v>0</v>
      </c>
      <c r="R213" s="16">
        <v>0</v>
      </c>
      <c r="T213" s="16">
        <v>0</v>
      </c>
      <c r="V213" s="16">
        <v>0</v>
      </c>
      <c r="X213" s="16">
        <v>0</v>
      </c>
      <c r="Z213" s="16">
        <v>0</v>
      </c>
      <c r="AB213" s="16">
        <v>2.68</v>
      </c>
      <c r="AD213" s="16">
        <v>0</v>
      </c>
      <c r="AF213" s="1" t="str">
        <f t="shared" si="3"/>
        <v>No</v>
      </c>
    </row>
    <row r="214" spans="1:33">
      <c r="A214" s="2" t="s">
        <v>202</v>
      </c>
      <c r="B214" s="2" t="s">
        <v>203</v>
      </c>
      <c r="C214" s="30" t="s">
        <v>14</v>
      </c>
      <c r="D214" s="175">
        <v>9013</v>
      </c>
      <c r="E214" s="178">
        <v>90013</v>
      </c>
      <c r="F214" s="30" t="s">
        <v>125</v>
      </c>
      <c r="G214" s="30" t="s">
        <v>123</v>
      </c>
      <c r="H214" s="29">
        <v>1664496</v>
      </c>
      <c r="I214" s="29">
        <v>642</v>
      </c>
      <c r="J214" s="30" t="s">
        <v>12</v>
      </c>
      <c r="K214" s="30" t="s">
        <v>9</v>
      </c>
      <c r="L214" s="1" t="s">
        <v>973</v>
      </c>
      <c r="M214" s="1" t="s">
        <v>971</v>
      </c>
      <c r="N214" s="16">
        <v>0</v>
      </c>
      <c r="P214" s="16">
        <v>0</v>
      </c>
      <c r="R214" s="16">
        <v>0</v>
      </c>
      <c r="T214" s="16">
        <v>0</v>
      </c>
      <c r="V214" s="16">
        <v>0</v>
      </c>
      <c r="X214" s="16">
        <v>0.53</v>
      </c>
      <c r="Z214" s="16">
        <v>1.57</v>
      </c>
      <c r="AB214" s="16">
        <v>0.61</v>
      </c>
      <c r="AD214" s="16">
        <v>0</v>
      </c>
      <c r="AF214" s="1" t="str">
        <f t="shared" si="3"/>
        <v>No</v>
      </c>
    </row>
    <row r="215" spans="1:33">
      <c r="A215" s="2" t="s">
        <v>202</v>
      </c>
      <c r="B215" s="2" t="s">
        <v>203</v>
      </c>
      <c r="C215" s="30" t="s">
        <v>14</v>
      </c>
      <c r="D215" s="175">
        <v>9013</v>
      </c>
      <c r="E215" s="178">
        <v>90013</v>
      </c>
      <c r="F215" s="30" t="s">
        <v>125</v>
      </c>
      <c r="G215" s="30" t="s">
        <v>123</v>
      </c>
      <c r="H215" s="29">
        <v>1664496</v>
      </c>
      <c r="I215" s="29">
        <v>642</v>
      </c>
      <c r="J215" s="30" t="s">
        <v>12</v>
      </c>
      <c r="K215" s="30" t="s">
        <v>9</v>
      </c>
      <c r="L215" s="1" t="s">
        <v>970</v>
      </c>
      <c r="M215" s="1" t="s">
        <v>971</v>
      </c>
      <c r="N215" s="16">
        <v>0</v>
      </c>
      <c r="P215" s="16">
        <v>0</v>
      </c>
      <c r="R215" s="16">
        <v>0</v>
      </c>
      <c r="T215" s="16">
        <v>0</v>
      </c>
      <c r="V215" s="16">
        <v>0</v>
      </c>
      <c r="X215" s="16">
        <v>8.56</v>
      </c>
      <c r="Z215" s="16">
        <v>15.55</v>
      </c>
      <c r="AB215" s="16">
        <v>18</v>
      </c>
      <c r="AD215" s="16">
        <v>0.83</v>
      </c>
      <c r="AF215" s="1" t="str">
        <f t="shared" si="3"/>
        <v>No</v>
      </c>
    </row>
    <row r="216" spans="1:33">
      <c r="A216" s="2" t="s">
        <v>141</v>
      </c>
      <c r="B216" s="2" t="s">
        <v>142</v>
      </c>
      <c r="C216" s="30" t="s">
        <v>14</v>
      </c>
      <c r="D216" s="175">
        <v>9003</v>
      </c>
      <c r="E216" s="178">
        <v>90003</v>
      </c>
      <c r="F216" s="30" t="s">
        <v>125</v>
      </c>
      <c r="G216" s="30" t="s">
        <v>123</v>
      </c>
      <c r="H216" s="29">
        <v>3281212</v>
      </c>
      <c r="I216" s="29">
        <v>566</v>
      </c>
      <c r="J216" s="30" t="s">
        <v>17</v>
      </c>
      <c r="K216" s="30" t="s">
        <v>9</v>
      </c>
      <c r="L216" s="1" t="s">
        <v>970</v>
      </c>
      <c r="M216" s="1" t="s">
        <v>968</v>
      </c>
      <c r="N216" s="16">
        <v>0</v>
      </c>
      <c r="P216" s="16">
        <v>0</v>
      </c>
      <c r="R216" s="16">
        <v>0</v>
      </c>
      <c r="T216" s="16">
        <v>0</v>
      </c>
      <c r="V216" s="16">
        <v>0</v>
      </c>
      <c r="X216" s="16">
        <v>0</v>
      </c>
      <c r="Z216" s="16">
        <v>0</v>
      </c>
      <c r="AB216" s="16">
        <v>0</v>
      </c>
      <c r="AD216" s="16">
        <v>100</v>
      </c>
      <c r="AF216" s="1" t="str">
        <f t="shared" si="3"/>
        <v>No</v>
      </c>
      <c r="AG216" s="16"/>
    </row>
    <row r="217" spans="1:33">
      <c r="A217" s="2" t="s">
        <v>141</v>
      </c>
      <c r="B217" s="2" t="s">
        <v>142</v>
      </c>
      <c r="C217" s="30" t="s">
        <v>14</v>
      </c>
      <c r="D217" s="175">
        <v>9003</v>
      </c>
      <c r="E217" s="178">
        <v>90003</v>
      </c>
      <c r="F217" s="30" t="s">
        <v>125</v>
      </c>
      <c r="G217" s="30" t="s">
        <v>123</v>
      </c>
      <c r="H217" s="29">
        <v>3281212</v>
      </c>
      <c r="I217" s="29">
        <v>566</v>
      </c>
      <c r="J217" s="30" t="s">
        <v>17</v>
      </c>
      <c r="K217" s="30" t="s">
        <v>9</v>
      </c>
      <c r="L217" s="1" t="s">
        <v>975</v>
      </c>
      <c r="M217" s="1" t="s">
        <v>968</v>
      </c>
      <c r="N217" s="16">
        <v>0</v>
      </c>
      <c r="P217" s="16">
        <v>0</v>
      </c>
      <c r="R217" s="16">
        <v>0</v>
      </c>
      <c r="T217" s="16">
        <v>0</v>
      </c>
      <c r="V217" s="16">
        <v>0</v>
      </c>
      <c r="X217" s="16">
        <v>0</v>
      </c>
      <c r="Z217" s="16">
        <v>0</v>
      </c>
      <c r="AB217" s="16">
        <v>0</v>
      </c>
      <c r="AD217" s="16">
        <v>100</v>
      </c>
      <c r="AF217" s="1" t="str">
        <f t="shared" si="3"/>
        <v>No</v>
      </c>
      <c r="AG217" s="16"/>
    </row>
    <row r="218" spans="1:33">
      <c r="A218" s="2" t="s">
        <v>141</v>
      </c>
      <c r="B218" s="2" t="s">
        <v>142</v>
      </c>
      <c r="C218" s="30" t="s">
        <v>14</v>
      </c>
      <c r="D218" s="175">
        <v>9003</v>
      </c>
      <c r="E218" s="178">
        <v>90003</v>
      </c>
      <c r="F218" s="30" t="s">
        <v>125</v>
      </c>
      <c r="G218" s="30" t="s">
        <v>123</v>
      </c>
      <c r="H218" s="29">
        <v>3281212</v>
      </c>
      <c r="I218" s="29">
        <v>566</v>
      </c>
      <c r="J218" s="30" t="s">
        <v>17</v>
      </c>
      <c r="K218" s="30" t="s">
        <v>9</v>
      </c>
      <c r="L218" s="1" t="s">
        <v>967</v>
      </c>
      <c r="M218" s="1" t="s">
        <v>968</v>
      </c>
      <c r="N218" s="16">
        <v>0</v>
      </c>
      <c r="P218" s="16">
        <v>0</v>
      </c>
      <c r="R218" s="16">
        <v>0</v>
      </c>
      <c r="T218" s="16">
        <v>0</v>
      </c>
      <c r="V218" s="16">
        <v>0</v>
      </c>
      <c r="X218" s="16">
        <v>0</v>
      </c>
      <c r="Z218" s="16">
        <v>0</v>
      </c>
      <c r="AB218" s="16">
        <v>0</v>
      </c>
      <c r="AD218" s="16">
        <v>100</v>
      </c>
      <c r="AF218" s="1" t="str">
        <f t="shared" si="3"/>
        <v>No</v>
      </c>
      <c r="AG218" s="16"/>
    </row>
    <row r="219" spans="1:33">
      <c r="A219" s="2" t="s">
        <v>141</v>
      </c>
      <c r="B219" s="2" t="s">
        <v>142</v>
      </c>
      <c r="C219" s="30" t="s">
        <v>14</v>
      </c>
      <c r="D219" s="175">
        <v>9003</v>
      </c>
      <c r="E219" s="178">
        <v>90003</v>
      </c>
      <c r="F219" s="30" t="s">
        <v>125</v>
      </c>
      <c r="G219" s="30" t="s">
        <v>123</v>
      </c>
      <c r="H219" s="29">
        <v>3281212</v>
      </c>
      <c r="I219" s="29">
        <v>566</v>
      </c>
      <c r="J219" s="30" t="s">
        <v>23</v>
      </c>
      <c r="K219" s="30" t="s">
        <v>13</v>
      </c>
      <c r="L219" s="1" t="s">
        <v>1041</v>
      </c>
      <c r="M219" s="1" t="s">
        <v>968</v>
      </c>
      <c r="N219" s="16">
        <v>0</v>
      </c>
      <c r="P219" s="16">
        <v>0</v>
      </c>
      <c r="R219" s="16">
        <v>0</v>
      </c>
      <c r="T219" s="16">
        <v>0</v>
      </c>
      <c r="V219" s="16">
        <v>0</v>
      </c>
      <c r="X219" s="16">
        <v>0</v>
      </c>
      <c r="Z219" s="16">
        <v>0</v>
      </c>
      <c r="AB219" s="16">
        <v>0</v>
      </c>
      <c r="AD219" s="16">
        <v>100</v>
      </c>
      <c r="AF219" s="1" t="str">
        <f t="shared" si="3"/>
        <v>No</v>
      </c>
      <c r="AG219" s="16"/>
    </row>
    <row r="220" spans="1:33">
      <c r="A220" s="2" t="s">
        <v>141</v>
      </c>
      <c r="B220" s="2" t="s">
        <v>142</v>
      </c>
      <c r="C220" s="30" t="s">
        <v>14</v>
      </c>
      <c r="D220" s="175">
        <v>9003</v>
      </c>
      <c r="E220" s="178">
        <v>90003</v>
      </c>
      <c r="F220" s="30" t="s">
        <v>125</v>
      </c>
      <c r="G220" s="30" t="s">
        <v>123</v>
      </c>
      <c r="H220" s="29">
        <v>3281212</v>
      </c>
      <c r="I220" s="29">
        <v>566</v>
      </c>
      <c r="J220" s="30" t="s">
        <v>23</v>
      </c>
      <c r="K220" s="30" t="s">
        <v>13</v>
      </c>
      <c r="L220" s="1" t="s">
        <v>967</v>
      </c>
      <c r="M220" s="1" t="s">
        <v>968</v>
      </c>
      <c r="N220" s="16">
        <v>0</v>
      </c>
      <c r="P220" s="16">
        <v>0</v>
      </c>
      <c r="R220" s="16">
        <v>0</v>
      </c>
      <c r="T220" s="16">
        <v>0</v>
      </c>
      <c r="V220" s="16">
        <v>0</v>
      </c>
      <c r="X220" s="16">
        <v>0</v>
      </c>
      <c r="Z220" s="16">
        <v>0</v>
      </c>
      <c r="AB220" s="16">
        <v>0</v>
      </c>
      <c r="AD220" s="16">
        <v>100</v>
      </c>
      <c r="AF220" s="1" t="str">
        <f t="shared" si="3"/>
        <v>No</v>
      </c>
      <c r="AG220" s="16"/>
    </row>
    <row r="221" spans="1:33">
      <c r="A221" s="2" t="s">
        <v>141</v>
      </c>
      <c r="B221" s="2" t="s">
        <v>142</v>
      </c>
      <c r="C221" s="30" t="s">
        <v>14</v>
      </c>
      <c r="D221" s="175">
        <v>9003</v>
      </c>
      <c r="E221" s="178">
        <v>90003</v>
      </c>
      <c r="F221" s="30" t="s">
        <v>125</v>
      </c>
      <c r="G221" s="30" t="s">
        <v>123</v>
      </c>
      <c r="H221" s="29">
        <v>3281212</v>
      </c>
      <c r="I221" s="29">
        <v>566</v>
      </c>
      <c r="J221" s="30" t="s">
        <v>23</v>
      </c>
      <c r="K221" s="30" t="s">
        <v>13</v>
      </c>
      <c r="L221" s="1" t="s">
        <v>972</v>
      </c>
      <c r="M221" s="1" t="s">
        <v>968</v>
      </c>
      <c r="N221" s="16">
        <v>0</v>
      </c>
      <c r="P221" s="16">
        <v>0</v>
      </c>
      <c r="R221" s="16">
        <v>0</v>
      </c>
      <c r="T221" s="16">
        <v>0</v>
      </c>
      <c r="V221" s="16">
        <v>0</v>
      </c>
      <c r="X221" s="16">
        <v>0</v>
      </c>
      <c r="Z221" s="16">
        <v>0</v>
      </c>
      <c r="AB221" s="16">
        <v>0</v>
      </c>
      <c r="AD221" s="16">
        <v>100</v>
      </c>
      <c r="AF221" s="1" t="str">
        <f t="shared" si="3"/>
        <v>No</v>
      </c>
      <c r="AG221" s="16"/>
    </row>
    <row r="222" spans="1:33">
      <c r="A222" s="2" t="s">
        <v>141</v>
      </c>
      <c r="B222" s="2" t="s">
        <v>142</v>
      </c>
      <c r="C222" s="30" t="s">
        <v>14</v>
      </c>
      <c r="D222" s="175">
        <v>9003</v>
      </c>
      <c r="E222" s="178">
        <v>90003</v>
      </c>
      <c r="F222" s="30" t="s">
        <v>125</v>
      </c>
      <c r="G222" s="30" t="s">
        <v>123</v>
      </c>
      <c r="H222" s="29">
        <v>3281212</v>
      </c>
      <c r="I222" s="29">
        <v>566</v>
      </c>
      <c r="J222" s="30" t="s">
        <v>16</v>
      </c>
      <c r="K222" s="30" t="s">
        <v>9</v>
      </c>
      <c r="L222" s="1" t="s">
        <v>967</v>
      </c>
      <c r="M222" s="1" t="s">
        <v>968</v>
      </c>
      <c r="N222" s="16">
        <v>0</v>
      </c>
      <c r="P222" s="16">
        <v>0</v>
      </c>
      <c r="R222" s="16">
        <v>0</v>
      </c>
      <c r="T222" s="16">
        <v>23</v>
      </c>
      <c r="V222" s="16">
        <v>0</v>
      </c>
      <c r="X222" s="16">
        <v>0</v>
      </c>
      <c r="Z222" s="16">
        <v>77</v>
      </c>
      <c r="AB222" s="16">
        <v>0</v>
      </c>
      <c r="AD222" s="16">
        <v>0</v>
      </c>
      <c r="AF222" s="1" t="str">
        <f t="shared" si="3"/>
        <v>No</v>
      </c>
      <c r="AG222" s="16"/>
    </row>
    <row r="223" spans="1:33">
      <c r="A223" s="2" t="s">
        <v>141</v>
      </c>
      <c r="B223" s="2" t="s">
        <v>142</v>
      </c>
      <c r="C223" s="30" t="s">
        <v>14</v>
      </c>
      <c r="D223" s="175">
        <v>9003</v>
      </c>
      <c r="E223" s="178">
        <v>90003</v>
      </c>
      <c r="F223" s="30" t="s">
        <v>125</v>
      </c>
      <c r="G223" s="30" t="s">
        <v>123</v>
      </c>
      <c r="H223" s="29">
        <v>3281212</v>
      </c>
      <c r="I223" s="29">
        <v>566</v>
      </c>
      <c r="J223" s="30" t="s">
        <v>16</v>
      </c>
      <c r="K223" s="30" t="s">
        <v>9</v>
      </c>
      <c r="L223" s="1" t="s">
        <v>975</v>
      </c>
      <c r="M223" s="1" t="s">
        <v>968</v>
      </c>
      <c r="N223" s="16">
        <v>0</v>
      </c>
      <c r="P223" s="16">
        <v>0</v>
      </c>
      <c r="R223" s="16">
        <v>0</v>
      </c>
      <c r="T223" s="16">
        <v>0</v>
      </c>
      <c r="V223" s="16">
        <v>0</v>
      </c>
      <c r="X223" s="16">
        <v>0</v>
      </c>
      <c r="Z223" s="16">
        <v>100</v>
      </c>
      <c r="AB223" s="16">
        <v>0</v>
      </c>
      <c r="AD223" s="16">
        <v>0</v>
      </c>
      <c r="AF223" s="1" t="str">
        <f t="shared" si="3"/>
        <v>No</v>
      </c>
      <c r="AG223" s="16"/>
    </row>
    <row r="224" spans="1:33">
      <c r="A224" s="2" t="s">
        <v>141</v>
      </c>
      <c r="B224" s="2" t="s">
        <v>142</v>
      </c>
      <c r="C224" s="30" t="s">
        <v>14</v>
      </c>
      <c r="D224" s="175">
        <v>9003</v>
      </c>
      <c r="E224" s="178">
        <v>90003</v>
      </c>
      <c r="F224" s="30" t="s">
        <v>125</v>
      </c>
      <c r="G224" s="30" t="s">
        <v>123</v>
      </c>
      <c r="H224" s="29">
        <v>3281212</v>
      </c>
      <c r="I224" s="29">
        <v>566</v>
      </c>
      <c r="J224" s="30" t="s">
        <v>16</v>
      </c>
      <c r="K224" s="30" t="s">
        <v>9</v>
      </c>
      <c r="L224" s="1" t="s">
        <v>1042</v>
      </c>
      <c r="M224" s="1" t="s">
        <v>968</v>
      </c>
      <c r="N224" s="16">
        <v>0</v>
      </c>
      <c r="P224" s="16">
        <v>0</v>
      </c>
      <c r="R224" s="16">
        <v>0</v>
      </c>
      <c r="T224" s="16">
        <v>100</v>
      </c>
      <c r="V224" s="16">
        <v>0</v>
      </c>
      <c r="X224" s="16">
        <v>0</v>
      </c>
      <c r="Z224" s="16">
        <v>0</v>
      </c>
      <c r="AB224" s="16">
        <v>0</v>
      </c>
      <c r="AD224" s="16">
        <v>0</v>
      </c>
      <c r="AF224" s="1" t="str">
        <f t="shared" si="3"/>
        <v>No</v>
      </c>
      <c r="AG224" s="16"/>
    </row>
    <row r="225" spans="1:33">
      <c r="A225" s="2" t="s">
        <v>141</v>
      </c>
      <c r="B225" s="2" t="s">
        <v>142</v>
      </c>
      <c r="C225" s="30" t="s">
        <v>14</v>
      </c>
      <c r="D225" s="175">
        <v>9003</v>
      </c>
      <c r="E225" s="178">
        <v>90003</v>
      </c>
      <c r="F225" s="30" t="s">
        <v>125</v>
      </c>
      <c r="G225" s="30" t="s">
        <v>123</v>
      </c>
      <c r="H225" s="29">
        <v>3281212</v>
      </c>
      <c r="I225" s="29">
        <v>566</v>
      </c>
      <c r="J225" s="30" t="s">
        <v>16</v>
      </c>
      <c r="K225" s="30" t="s">
        <v>9</v>
      </c>
      <c r="L225" s="1" t="s">
        <v>973</v>
      </c>
      <c r="M225" s="1" t="s">
        <v>968</v>
      </c>
      <c r="N225" s="16">
        <v>0</v>
      </c>
      <c r="P225" s="16">
        <v>0</v>
      </c>
      <c r="R225" s="16">
        <v>0</v>
      </c>
      <c r="T225" s="16">
        <v>100</v>
      </c>
      <c r="V225" s="16">
        <v>0</v>
      </c>
      <c r="X225" s="16">
        <v>0</v>
      </c>
      <c r="Z225" s="16">
        <v>0</v>
      </c>
      <c r="AB225" s="16">
        <v>0</v>
      </c>
      <c r="AD225" s="16">
        <v>0</v>
      </c>
      <c r="AF225" s="1" t="str">
        <f t="shared" si="3"/>
        <v>No</v>
      </c>
      <c r="AG225" s="16"/>
    </row>
    <row r="226" spans="1:33">
      <c r="A226" s="2" t="s">
        <v>141</v>
      </c>
      <c r="B226" s="2" t="s">
        <v>142</v>
      </c>
      <c r="C226" s="30" t="s">
        <v>14</v>
      </c>
      <c r="D226" s="175">
        <v>9003</v>
      </c>
      <c r="E226" s="178">
        <v>90003</v>
      </c>
      <c r="F226" s="30" t="s">
        <v>125</v>
      </c>
      <c r="G226" s="30" t="s">
        <v>123</v>
      </c>
      <c r="H226" s="29">
        <v>3281212</v>
      </c>
      <c r="I226" s="29">
        <v>566</v>
      </c>
      <c r="J226" s="30" t="s">
        <v>16</v>
      </c>
      <c r="K226" s="30" t="s">
        <v>9</v>
      </c>
      <c r="L226" s="1" t="s">
        <v>970</v>
      </c>
      <c r="M226" s="1" t="s">
        <v>968</v>
      </c>
      <c r="N226" s="16">
        <v>0</v>
      </c>
      <c r="P226" s="16">
        <v>0</v>
      </c>
      <c r="R226" s="16">
        <v>0</v>
      </c>
      <c r="T226" s="16">
        <v>54</v>
      </c>
      <c r="V226" s="16">
        <v>0</v>
      </c>
      <c r="X226" s="16">
        <v>0</v>
      </c>
      <c r="Z226" s="16">
        <v>46</v>
      </c>
      <c r="AB226" s="16">
        <v>0</v>
      </c>
      <c r="AD226" s="16">
        <v>0</v>
      </c>
      <c r="AF226" s="1" t="str">
        <f t="shared" si="3"/>
        <v>No</v>
      </c>
      <c r="AG226" s="16"/>
    </row>
    <row r="227" spans="1:33">
      <c r="A227" s="2" t="s">
        <v>141</v>
      </c>
      <c r="B227" s="2" t="s">
        <v>142</v>
      </c>
      <c r="C227" s="30" t="s">
        <v>14</v>
      </c>
      <c r="D227" s="175">
        <v>9003</v>
      </c>
      <c r="E227" s="178">
        <v>90003</v>
      </c>
      <c r="F227" s="30" t="s">
        <v>125</v>
      </c>
      <c r="G227" s="30" t="s">
        <v>123</v>
      </c>
      <c r="H227" s="29">
        <v>3281212</v>
      </c>
      <c r="I227" s="29">
        <v>566</v>
      </c>
      <c r="J227" s="30" t="s">
        <v>16</v>
      </c>
      <c r="K227" s="30" t="s">
        <v>9</v>
      </c>
      <c r="L227" s="1" t="s">
        <v>1040</v>
      </c>
      <c r="M227" s="1" t="s">
        <v>968</v>
      </c>
      <c r="N227" s="16">
        <v>0</v>
      </c>
      <c r="P227" s="16">
        <v>0</v>
      </c>
      <c r="R227" s="16">
        <v>0</v>
      </c>
      <c r="T227" s="16">
        <v>70</v>
      </c>
      <c r="V227" s="16">
        <v>0</v>
      </c>
      <c r="X227" s="16">
        <v>0</v>
      </c>
      <c r="Z227" s="16">
        <v>30</v>
      </c>
      <c r="AB227" s="16">
        <v>0</v>
      </c>
      <c r="AD227" s="16">
        <v>0</v>
      </c>
      <c r="AF227" s="1" t="str">
        <f t="shared" si="3"/>
        <v>No</v>
      </c>
      <c r="AG227" s="16"/>
    </row>
    <row r="228" spans="1:33">
      <c r="A228" s="2" t="s">
        <v>141</v>
      </c>
      <c r="B228" s="2" t="s">
        <v>142</v>
      </c>
      <c r="C228" s="30" t="s">
        <v>14</v>
      </c>
      <c r="D228" s="175">
        <v>9003</v>
      </c>
      <c r="E228" s="178">
        <v>90003</v>
      </c>
      <c r="F228" s="30" t="s">
        <v>125</v>
      </c>
      <c r="G228" s="30" t="s">
        <v>123</v>
      </c>
      <c r="H228" s="29">
        <v>3281212</v>
      </c>
      <c r="I228" s="29">
        <v>566</v>
      </c>
      <c r="J228" s="30" t="s">
        <v>16</v>
      </c>
      <c r="K228" s="30" t="s">
        <v>9</v>
      </c>
      <c r="L228" s="1" t="s">
        <v>1041</v>
      </c>
      <c r="M228" s="1" t="s">
        <v>968</v>
      </c>
      <c r="N228" s="16">
        <v>0</v>
      </c>
      <c r="P228" s="16">
        <v>0</v>
      </c>
      <c r="R228" s="16">
        <v>0</v>
      </c>
      <c r="T228" s="16">
        <v>0</v>
      </c>
      <c r="V228" s="16">
        <v>0</v>
      </c>
      <c r="X228" s="16">
        <v>0</v>
      </c>
      <c r="Z228" s="16">
        <v>100</v>
      </c>
      <c r="AB228" s="16">
        <v>0</v>
      </c>
      <c r="AD228" s="16">
        <v>0</v>
      </c>
      <c r="AF228" s="1" t="str">
        <f t="shared" si="3"/>
        <v>No</v>
      </c>
      <c r="AG228" s="16"/>
    </row>
    <row r="229" spans="1:33">
      <c r="A229" s="2" t="s">
        <v>141</v>
      </c>
      <c r="B229" s="2" t="s">
        <v>142</v>
      </c>
      <c r="C229" s="30" t="s">
        <v>14</v>
      </c>
      <c r="D229" s="175">
        <v>9003</v>
      </c>
      <c r="E229" s="178">
        <v>90003</v>
      </c>
      <c r="F229" s="30" t="s">
        <v>125</v>
      </c>
      <c r="G229" s="30" t="s">
        <v>123</v>
      </c>
      <c r="H229" s="29">
        <v>3281212</v>
      </c>
      <c r="I229" s="29">
        <v>566</v>
      </c>
      <c r="J229" s="30" t="s">
        <v>16</v>
      </c>
      <c r="K229" s="30" t="s">
        <v>9</v>
      </c>
      <c r="L229" s="1" t="s">
        <v>972</v>
      </c>
      <c r="M229" s="1" t="s">
        <v>968</v>
      </c>
      <c r="N229" s="16">
        <v>0</v>
      </c>
      <c r="P229" s="16">
        <v>0</v>
      </c>
      <c r="R229" s="16">
        <v>0</v>
      </c>
      <c r="T229" s="16">
        <v>91</v>
      </c>
      <c r="V229" s="16">
        <v>0</v>
      </c>
      <c r="X229" s="16">
        <v>0</v>
      </c>
      <c r="Z229" s="16">
        <v>9</v>
      </c>
      <c r="AB229" s="16">
        <v>0</v>
      </c>
      <c r="AD229" s="16">
        <v>0</v>
      </c>
      <c r="AF229" s="1" t="str">
        <f t="shared" si="3"/>
        <v>No</v>
      </c>
      <c r="AG229" s="16"/>
    </row>
    <row r="230" spans="1:33">
      <c r="A230" s="2" t="s">
        <v>1052</v>
      </c>
      <c r="B230" s="2" t="s">
        <v>196</v>
      </c>
      <c r="C230" s="30" t="s">
        <v>33</v>
      </c>
      <c r="D230" s="175">
        <v>7006</v>
      </c>
      <c r="E230" s="178">
        <v>70006</v>
      </c>
      <c r="F230" s="30" t="s">
        <v>125</v>
      </c>
      <c r="G230" s="30" t="s">
        <v>123</v>
      </c>
      <c r="H230" s="29">
        <v>2150706</v>
      </c>
      <c r="I230" s="29">
        <v>493</v>
      </c>
      <c r="J230" s="30" t="s">
        <v>12</v>
      </c>
      <c r="K230" s="30" t="s">
        <v>9</v>
      </c>
      <c r="L230" s="1" t="s">
        <v>970</v>
      </c>
      <c r="M230" s="1" t="s">
        <v>969</v>
      </c>
      <c r="N230" s="16">
        <v>0</v>
      </c>
      <c r="P230" s="16">
        <v>0</v>
      </c>
      <c r="R230" s="16">
        <v>0</v>
      </c>
      <c r="T230" s="16">
        <v>0</v>
      </c>
      <c r="V230" s="16">
        <v>0</v>
      </c>
      <c r="X230" s="16">
        <v>0</v>
      </c>
      <c r="Z230" s="16">
        <v>58.77</v>
      </c>
      <c r="AB230" s="16">
        <v>13.72</v>
      </c>
      <c r="AD230" s="16">
        <v>0</v>
      </c>
      <c r="AF230" s="1" t="str">
        <f t="shared" si="3"/>
        <v>No</v>
      </c>
    </row>
    <row r="231" spans="1:33">
      <c r="A231" s="2" t="s">
        <v>1052</v>
      </c>
      <c r="B231" s="2" t="s">
        <v>196</v>
      </c>
      <c r="C231" s="30" t="s">
        <v>33</v>
      </c>
      <c r="D231" s="175">
        <v>7006</v>
      </c>
      <c r="E231" s="178">
        <v>70006</v>
      </c>
      <c r="F231" s="30" t="s">
        <v>125</v>
      </c>
      <c r="G231" s="30" t="s">
        <v>123</v>
      </c>
      <c r="H231" s="29">
        <v>2150706</v>
      </c>
      <c r="I231" s="29">
        <v>493</v>
      </c>
      <c r="J231" s="30" t="s">
        <v>12</v>
      </c>
      <c r="K231" s="30" t="s">
        <v>9</v>
      </c>
      <c r="L231" s="1" t="s">
        <v>1041</v>
      </c>
      <c r="M231" s="1" t="s">
        <v>969</v>
      </c>
      <c r="N231" s="16">
        <v>0</v>
      </c>
      <c r="P231" s="16">
        <v>0</v>
      </c>
      <c r="R231" s="16">
        <v>0</v>
      </c>
      <c r="T231" s="16">
        <v>0</v>
      </c>
      <c r="V231" s="16">
        <v>0</v>
      </c>
      <c r="X231" s="16">
        <v>0</v>
      </c>
      <c r="Z231" s="16">
        <v>1.45</v>
      </c>
      <c r="AB231" s="16">
        <v>6.09</v>
      </c>
      <c r="AD231" s="16">
        <v>0</v>
      </c>
      <c r="AF231" s="1" t="str">
        <f t="shared" si="3"/>
        <v>No</v>
      </c>
    </row>
    <row r="232" spans="1:33">
      <c r="A232" s="2" t="s">
        <v>1052</v>
      </c>
      <c r="B232" s="2" t="s">
        <v>196</v>
      </c>
      <c r="C232" s="30" t="s">
        <v>33</v>
      </c>
      <c r="D232" s="175">
        <v>7006</v>
      </c>
      <c r="E232" s="178">
        <v>70006</v>
      </c>
      <c r="F232" s="30" t="s">
        <v>125</v>
      </c>
      <c r="G232" s="30" t="s">
        <v>123</v>
      </c>
      <c r="H232" s="29">
        <v>2150706</v>
      </c>
      <c r="I232" s="29">
        <v>493</v>
      </c>
      <c r="J232" s="30" t="s">
        <v>12</v>
      </c>
      <c r="K232" s="30" t="s">
        <v>9</v>
      </c>
      <c r="L232" s="1" t="s">
        <v>974</v>
      </c>
      <c r="M232" s="1" t="s">
        <v>969</v>
      </c>
      <c r="N232" s="16">
        <v>0</v>
      </c>
      <c r="P232" s="16">
        <v>0</v>
      </c>
      <c r="R232" s="16">
        <v>0</v>
      </c>
      <c r="T232" s="16">
        <v>0</v>
      </c>
      <c r="V232" s="16">
        <v>0</v>
      </c>
      <c r="X232" s="16">
        <v>0</v>
      </c>
      <c r="Z232" s="16">
        <v>0.96</v>
      </c>
      <c r="AB232" s="16">
        <v>7.6</v>
      </c>
      <c r="AD232" s="16">
        <v>0</v>
      </c>
      <c r="AF232" s="1" t="str">
        <f t="shared" si="3"/>
        <v>No</v>
      </c>
    </row>
    <row r="233" spans="1:33">
      <c r="A233" s="2" t="s">
        <v>1052</v>
      </c>
      <c r="B233" s="2" t="s">
        <v>196</v>
      </c>
      <c r="C233" s="30" t="s">
        <v>33</v>
      </c>
      <c r="D233" s="175">
        <v>7006</v>
      </c>
      <c r="E233" s="178">
        <v>70006</v>
      </c>
      <c r="F233" s="30" t="s">
        <v>125</v>
      </c>
      <c r="G233" s="30" t="s">
        <v>123</v>
      </c>
      <c r="H233" s="29">
        <v>2150706</v>
      </c>
      <c r="I233" s="29">
        <v>493</v>
      </c>
      <c r="J233" s="30" t="s">
        <v>12</v>
      </c>
      <c r="K233" s="30" t="s">
        <v>9</v>
      </c>
      <c r="L233" s="1" t="s">
        <v>973</v>
      </c>
      <c r="M233" s="1" t="s">
        <v>969</v>
      </c>
      <c r="N233" s="16">
        <v>0.85</v>
      </c>
      <c r="P233" s="16">
        <v>0.02</v>
      </c>
      <c r="R233" s="16">
        <v>0</v>
      </c>
      <c r="T233" s="16">
        <v>0</v>
      </c>
      <c r="V233" s="16">
        <v>0</v>
      </c>
      <c r="X233" s="16">
        <v>0</v>
      </c>
      <c r="Z233" s="16">
        <v>1.28</v>
      </c>
      <c r="AB233" s="16">
        <v>1.19</v>
      </c>
      <c r="AD233" s="16">
        <v>0</v>
      </c>
      <c r="AF233" s="1" t="str">
        <f t="shared" si="3"/>
        <v>No</v>
      </c>
    </row>
    <row r="234" spans="1:33">
      <c r="A234" s="2" t="s">
        <v>1052</v>
      </c>
      <c r="B234" s="2" t="s">
        <v>196</v>
      </c>
      <c r="C234" s="30" t="s">
        <v>33</v>
      </c>
      <c r="D234" s="175">
        <v>7006</v>
      </c>
      <c r="E234" s="178">
        <v>70006</v>
      </c>
      <c r="F234" s="30" t="s">
        <v>125</v>
      </c>
      <c r="G234" s="30" t="s">
        <v>123</v>
      </c>
      <c r="H234" s="29">
        <v>2150706</v>
      </c>
      <c r="I234" s="29">
        <v>493</v>
      </c>
      <c r="J234" s="30" t="s">
        <v>12</v>
      </c>
      <c r="K234" s="30" t="s">
        <v>9</v>
      </c>
      <c r="L234" s="1" t="s">
        <v>975</v>
      </c>
      <c r="M234" s="1" t="s">
        <v>969</v>
      </c>
      <c r="N234" s="16">
        <v>1.01</v>
      </c>
      <c r="P234" s="16">
        <v>0</v>
      </c>
      <c r="R234" s="16">
        <v>0</v>
      </c>
      <c r="T234" s="16">
        <v>0</v>
      </c>
      <c r="V234" s="16">
        <v>0</v>
      </c>
      <c r="X234" s="16">
        <v>0</v>
      </c>
      <c r="Z234" s="16">
        <v>0.13</v>
      </c>
      <c r="AB234" s="16">
        <v>1.25</v>
      </c>
      <c r="AD234" s="16">
        <v>0</v>
      </c>
      <c r="AF234" s="1" t="str">
        <f t="shared" si="3"/>
        <v>No</v>
      </c>
    </row>
    <row r="235" spans="1:33">
      <c r="A235" s="2" t="s">
        <v>1052</v>
      </c>
      <c r="B235" s="2" t="s">
        <v>196</v>
      </c>
      <c r="C235" s="30" t="s">
        <v>33</v>
      </c>
      <c r="D235" s="175">
        <v>7006</v>
      </c>
      <c r="E235" s="178">
        <v>70006</v>
      </c>
      <c r="F235" s="30" t="s">
        <v>125</v>
      </c>
      <c r="G235" s="30" t="s">
        <v>123</v>
      </c>
      <c r="H235" s="29">
        <v>2150706</v>
      </c>
      <c r="I235" s="29">
        <v>493</v>
      </c>
      <c r="J235" s="30" t="s">
        <v>12</v>
      </c>
      <c r="K235" s="30" t="s">
        <v>9</v>
      </c>
      <c r="L235" s="1" t="s">
        <v>972</v>
      </c>
      <c r="M235" s="1" t="s">
        <v>969</v>
      </c>
      <c r="N235" s="16">
        <v>0</v>
      </c>
      <c r="P235" s="16">
        <v>0</v>
      </c>
      <c r="R235" s="16">
        <v>0</v>
      </c>
      <c r="T235" s="16">
        <v>0</v>
      </c>
      <c r="V235" s="16">
        <v>0.04</v>
      </c>
      <c r="X235" s="16">
        <v>0</v>
      </c>
      <c r="Z235" s="16">
        <v>1.1399999999999999</v>
      </c>
      <c r="AB235" s="16">
        <v>0.85</v>
      </c>
      <c r="AD235" s="16">
        <v>0</v>
      </c>
      <c r="AF235" s="1" t="str">
        <f t="shared" si="3"/>
        <v>No</v>
      </c>
    </row>
    <row r="236" spans="1:33">
      <c r="A236" s="2" t="s">
        <v>157</v>
      </c>
      <c r="B236" s="2" t="s">
        <v>158</v>
      </c>
      <c r="C236" s="30" t="s">
        <v>39</v>
      </c>
      <c r="D236" s="175">
        <v>5015</v>
      </c>
      <c r="E236" s="178">
        <v>50015</v>
      </c>
      <c r="F236" s="30" t="s">
        <v>125</v>
      </c>
      <c r="G236" s="30" t="s">
        <v>123</v>
      </c>
      <c r="H236" s="29">
        <v>1780673</v>
      </c>
      <c r="I236" s="29">
        <v>472</v>
      </c>
      <c r="J236" s="30" t="s">
        <v>12</v>
      </c>
      <c r="K236" s="30" t="s">
        <v>9</v>
      </c>
      <c r="L236" s="1" t="s">
        <v>970</v>
      </c>
      <c r="M236" s="1" t="s">
        <v>968</v>
      </c>
      <c r="N236" s="16">
        <v>0</v>
      </c>
      <c r="P236" s="16">
        <v>0</v>
      </c>
      <c r="R236" s="16">
        <v>0</v>
      </c>
      <c r="T236" s="16">
        <v>0</v>
      </c>
      <c r="V236" s="16">
        <v>20</v>
      </c>
      <c r="X236" s="16">
        <v>20</v>
      </c>
      <c r="Z236" s="16">
        <v>20</v>
      </c>
      <c r="AB236" s="16">
        <v>20</v>
      </c>
      <c r="AD236" s="16">
        <v>20</v>
      </c>
      <c r="AF236" s="1" t="str">
        <f t="shared" si="3"/>
        <v>No</v>
      </c>
      <c r="AG236" s="16"/>
    </row>
    <row r="237" spans="1:33">
      <c r="A237" s="2" t="s">
        <v>157</v>
      </c>
      <c r="B237" s="2" t="s">
        <v>158</v>
      </c>
      <c r="C237" s="30" t="s">
        <v>39</v>
      </c>
      <c r="D237" s="175">
        <v>5015</v>
      </c>
      <c r="E237" s="178">
        <v>50015</v>
      </c>
      <c r="F237" s="30" t="s">
        <v>125</v>
      </c>
      <c r="G237" s="30" t="s">
        <v>123</v>
      </c>
      <c r="H237" s="29">
        <v>1780673</v>
      </c>
      <c r="I237" s="29">
        <v>472</v>
      </c>
      <c r="J237" s="30" t="s">
        <v>12</v>
      </c>
      <c r="K237" s="30" t="s">
        <v>9</v>
      </c>
      <c r="L237" s="1" t="s">
        <v>975</v>
      </c>
      <c r="M237" s="1" t="s">
        <v>968</v>
      </c>
      <c r="N237" s="16">
        <v>0</v>
      </c>
      <c r="P237" s="16">
        <v>0</v>
      </c>
      <c r="R237" s="16">
        <v>0</v>
      </c>
      <c r="T237" s="16">
        <v>0</v>
      </c>
      <c r="V237" s="16">
        <v>0</v>
      </c>
      <c r="X237" s="16">
        <v>100</v>
      </c>
      <c r="Z237" s="16">
        <v>0</v>
      </c>
      <c r="AB237" s="16">
        <v>0</v>
      </c>
      <c r="AD237" s="16">
        <v>0</v>
      </c>
      <c r="AF237" s="1" t="str">
        <f t="shared" si="3"/>
        <v>No</v>
      </c>
      <c r="AG237" s="16"/>
    </row>
    <row r="238" spans="1:33">
      <c r="A238" s="2" t="s">
        <v>157</v>
      </c>
      <c r="B238" s="2" t="s">
        <v>158</v>
      </c>
      <c r="C238" s="30" t="s">
        <v>39</v>
      </c>
      <c r="D238" s="175">
        <v>5015</v>
      </c>
      <c r="E238" s="178">
        <v>50015</v>
      </c>
      <c r="F238" s="30" t="s">
        <v>125</v>
      </c>
      <c r="G238" s="30" t="s">
        <v>123</v>
      </c>
      <c r="H238" s="29">
        <v>1780673</v>
      </c>
      <c r="I238" s="29">
        <v>472</v>
      </c>
      <c r="J238" s="30" t="s">
        <v>12</v>
      </c>
      <c r="K238" s="30" t="s">
        <v>9</v>
      </c>
      <c r="L238" s="1" t="s">
        <v>967</v>
      </c>
      <c r="M238" s="1" t="s">
        <v>968</v>
      </c>
      <c r="N238" s="16">
        <v>0</v>
      </c>
      <c r="P238" s="16">
        <v>0</v>
      </c>
      <c r="R238" s="16">
        <v>0</v>
      </c>
      <c r="T238" s="16">
        <v>0</v>
      </c>
      <c r="V238" s="16">
        <v>0</v>
      </c>
      <c r="X238" s="16">
        <v>100</v>
      </c>
      <c r="Z238" s="16">
        <v>0</v>
      </c>
      <c r="AB238" s="16">
        <v>0</v>
      </c>
      <c r="AD238" s="16">
        <v>0</v>
      </c>
      <c r="AF238" s="1" t="str">
        <f t="shared" si="3"/>
        <v>No</v>
      </c>
      <c r="AG238" s="16"/>
    </row>
    <row r="239" spans="1:33">
      <c r="A239" s="2" t="s">
        <v>157</v>
      </c>
      <c r="B239" s="2" t="s">
        <v>158</v>
      </c>
      <c r="C239" s="30" t="s">
        <v>39</v>
      </c>
      <c r="D239" s="175">
        <v>5015</v>
      </c>
      <c r="E239" s="178">
        <v>50015</v>
      </c>
      <c r="F239" s="30" t="s">
        <v>125</v>
      </c>
      <c r="G239" s="30" t="s">
        <v>123</v>
      </c>
      <c r="H239" s="29">
        <v>1780673</v>
      </c>
      <c r="I239" s="29">
        <v>472</v>
      </c>
      <c r="J239" s="30" t="s">
        <v>12</v>
      </c>
      <c r="K239" s="30" t="s">
        <v>9</v>
      </c>
      <c r="L239" s="1" t="s">
        <v>974</v>
      </c>
      <c r="M239" s="1" t="s">
        <v>968</v>
      </c>
      <c r="N239" s="16">
        <v>0</v>
      </c>
      <c r="P239" s="16">
        <v>0</v>
      </c>
      <c r="R239" s="16">
        <v>0</v>
      </c>
      <c r="T239" s="16">
        <v>0</v>
      </c>
      <c r="V239" s="16">
        <v>0</v>
      </c>
      <c r="X239" s="16">
        <v>100</v>
      </c>
      <c r="Z239" s="16">
        <v>0</v>
      </c>
      <c r="AB239" s="16">
        <v>0</v>
      </c>
      <c r="AD239" s="16">
        <v>0</v>
      </c>
      <c r="AF239" s="1" t="str">
        <f t="shared" si="3"/>
        <v>No</v>
      </c>
      <c r="AG239" s="16"/>
    </row>
    <row r="240" spans="1:33">
      <c r="A240" s="2" t="s">
        <v>157</v>
      </c>
      <c r="B240" s="2" t="s">
        <v>158</v>
      </c>
      <c r="C240" s="30" t="s">
        <v>39</v>
      </c>
      <c r="D240" s="175">
        <v>5015</v>
      </c>
      <c r="E240" s="178">
        <v>50015</v>
      </c>
      <c r="F240" s="30" t="s">
        <v>125</v>
      </c>
      <c r="G240" s="30" t="s">
        <v>123</v>
      </c>
      <c r="H240" s="29">
        <v>1780673</v>
      </c>
      <c r="I240" s="29">
        <v>472</v>
      </c>
      <c r="J240" s="30" t="s">
        <v>16</v>
      </c>
      <c r="K240" s="30" t="s">
        <v>9</v>
      </c>
      <c r="L240" s="1" t="s">
        <v>975</v>
      </c>
      <c r="M240" s="1" t="s">
        <v>968</v>
      </c>
      <c r="N240" s="16">
        <v>0</v>
      </c>
      <c r="P240" s="16">
        <v>0</v>
      </c>
      <c r="R240" s="16">
        <v>0</v>
      </c>
      <c r="T240" s="16">
        <v>0</v>
      </c>
      <c r="V240" s="16">
        <v>50</v>
      </c>
      <c r="X240" s="16">
        <v>0</v>
      </c>
      <c r="Z240" s="16">
        <v>0</v>
      </c>
      <c r="AB240" s="16">
        <v>0</v>
      </c>
      <c r="AD240" s="16">
        <v>50</v>
      </c>
      <c r="AF240" s="1" t="str">
        <f t="shared" si="3"/>
        <v>No</v>
      </c>
      <c r="AG240" s="16"/>
    </row>
    <row r="241" spans="1:33">
      <c r="A241" s="2" t="s">
        <v>157</v>
      </c>
      <c r="B241" s="2" t="s">
        <v>158</v>
      </c>
      <c r="C241" s="30" t="s">
        <v>39</v>
      </c>
      <c r="D241" s="175">
        <v>5015</v>
      </c>
      <c r="E241" s="178">
        <v>50015</v>
      </c>
      <c r="F241" s="30" t="s">
        <v>125</v>
      </c>
      <c r="G241" s="30" t="s">
        <v>123</v>
      </c>
      <c r="H241" s="29">
        <v>1780673</v>
      </c>
      <c r="I241" s="29">
        <v>472</v>
      </c>
      <c r="J241" s="30" t="s">
        <v>16</v>
      </c>
      <c r="K241" s="30" t="s">
        <v>9</v>
      </c>
      <c r="L241" s="1" t="s">
        <v>974</v>
      </c>
      <c r="M241" s="1" t="s">
        <v>968</v>
      </c>
      <c r="N241" s="16">
        <v>0</v>
      </c>
      <c r="P241" s="16">
        <v>0</v>
      </c>
      <c r="R241" s="16">
        <v>0</v>
      </c>
      <c r="T241" s="16">
        <v>0</v>
      </c>
      <c r="V241" s="16">
        <v>100</v>
      </c>
      <c r="X241" s="16">
        <v>0</v>
      </c>
      <c r="Z241" s="16">
        <v>0</v>
      </c>
      <c r="AB241" s="16">
        <v>0</v>
      </c>
      <c r="AD241" s="16">
        <v>0</v>
      </c>
      <c r="AF241" s="1" t="str">
        <f t="shared" si="3"/>
        <v>No</v>
      </c>
      <c r="AG241" s="16"/>
    </row>
    <row r="242" spans="1:33">
      <c r="A242" s="2" t="s">
        <v>157</v>
      </c>
      <c r="B242" s="2" t="s">
        <v>158</v>
      </c>
      <c r="C242" s="30" t="s">
        <v>39</v>
      </c>
      <c r="D242" s="175">
        <v>5015</v>
      </c>
      <c r="E242" s="178">
        <v>50015</v>
      </c>
      <c r="F242" s="30" t="s">
        <v>125</v>
      </c>
      <c r="G242" s="30" t="s">
        <v>123</v>
      </c>
      <c r="H242" s="29">
        <v>1780673</v>
      </c>
      <c r="I242" s="29">
        <v>472</v>
      </c>
      <c r="J242" s="30" t="s">
        <v>16</v>
      </c>
      <c r="K242" s="30" t="s">
        <v>9</v>
      </c>
      <c r="L242" s="1" t="s">
        <v>970</v>
      </c>
      <c r="M242" s="1" t="s">
        <v>968</v>
      </c>
      <c r="N242" s="16">
        <v>0</v>
      </c>
      <c r="P242" s="16">
        <v>0</v>
      </c>
      <c r="R242" s="16">
        <v>0</v>
      </c>
      <c r="T242" s="16">
        <v>0</v>
      </c>
      <c r="V242" s="16">
        <v>20</v>
      </c>
      <c r="X242" s="16">
        <v>20</v>
      </c>
      <c r="Z242" s="16">
        <v>20</v>
      </c>
      <c r="AB242" s="16">
        <v>20</v>
      </c>
      <c r="AD242" s="16">
        <v>20</v>
      </c>
      <c r="AF242" s="1" t="str">
        <f t="shared" si="3"/>
        <v>No</v>
      </c>
      <c r="AG242" s="16"/>
    </row>
    <row r="243" spans="1:33">
      <c r="A243" s="2" t="s">
        <v>157</v>
      </c>
      <c r="B243" s="2" t="s">
        <v>158</v>
      </c>
      <c r="C243" s="30" t="s">
        <v>39</v>
      </c>
      <c r="D243" s="175">
        <v>5015</v>
      </c>
      <c r="E243" s="178">
        <v>50015</v>
      </c>
      <c r="F243" s="30" t="s">
        <v>125</v>
      </c>
      <c r="G243" s="30" t="s">
        <v>123</v>
      </c>
      <c r="H243" s="29">
        <v>1780673</v>
      </c>
      <c r="I243" s="29">
        <v>472</v>
      </c>
      <c r="J243" s="30" t="s">
        <v>16</v>
      </c>
      <c r="K243" s="30" t="s">
        <v>9</v>
      </c>
      <c r="L243" s="1" t="s">
        <v>1041</v>
      </c>
      <c r="M243" s="1" t="s">
        <v>968</v>
      </c>
      <c r="N243" s="16">
        <v>0</v>
      </c>
      <c r="P243" s="16">
        <v>0</v>
      </c>
      <c r="R243" s="16">
        <v>0</v>
      </c>
      <c r="T243" s="16">
        <v>0</v>
      </c>
      <c r="V243" s="16">
        <v>60</v>
      </c>
      <c r="X243" s="16">
        <v>10</v>
      </c>
      <c r="Z243" s="16">
        <v>10</v>
      </c>
      <c r="AB243" s="16">
        <v>10</v>
      </c>
      <c r="AD243" s="16">
        <v>10</v>
      </c>
      <c r="AF243" s="1" t="str">
        <f t="shared" si="3"/>
        <v>No</v>
      </c>
      <c r="AG243" s="16"/>
    </row>
    <row r="244" spans="1:33">
      <c r="A244" s="2" t="s">
        <v>157</v>
      </c>
      <c r="B244" s="2" t="s">
        <v>158</v>
      </c>
      <c r="C244" s="30" t="s">
        <v>39</v>
      </c>
      <c r="D244" s="175">
        <v>5015</v>
      </c>
      <c r="E244" s="178">
        <v>50015</v>
      </c>
      <c r="F244" s="30" t="s">
        <v>125</v>
      </c>
      <c r="G244" s="30" t="s">
        <v>123</v>
      </c>
      <c r="H244" s="29">
        <v>1780673</v>
      </c>
      <c r="I244" s="29">
        <v>472</v>
      </c>
      <c r="J244" s="30" t="s">
        <v>16</v>
      </c>
      <c r="K244" s="30" t="s">
        <v>9</v>
      </c>
      <c r="L244" s="1" t="s">
        <v>973</v>
      </c>
      <c r="M244" s="1" t="s">
        <v>968</v>
      </c>
      <c r="N244" s="16">
        <v>0</v>
      </c>
      <c r="P244" s="16">
        <v>0</v>
      </c>
      <c r="R244" s="16">
        <v>0</v>
      </c>
      <c r="T244" s="16">
        <v>0</v>
      </c>
      <c r="V244" s="16">
        <v>80</v>
      </c>
      <c r="X244" s="16">
        <v>0</v>
      </c>
      <c r="Z244" s="16">
        <v>0</v>
      </c>
      <c r="AB244" s="16">
        <v>0</v>
      </c>
      <c r="AD244" s="16">
        <v>20</v>
      </c>
      <c r="AF244" s="1" t="str">
        <f t="shared" si="3"/>
        <v>No</v>
      </c>
      <c r="AG244" s="16"/>
    </row>
    <row r="245" spans="1:33">
      <c r="A245" s="2" t="s">
        <v>1053</v>
      </c>
      <c r="B245" s="2" t="s">
        <v>204</v>
      </c>
      <c r="C245" s="30" t="s">
        <v>34</v>
      </c>
      <c r="D245" s="175">
        <v>4008</v>
      </c>
      <c r="E245" s="178">
        <v>40008</v>
      </c>
      <c r="F245" s="30" t="s">
        <v>122</v>
      </c>
      <c r="G245" s="30" t="s">
        <v>123</v>
      </c>
      <c r="H245" s="29">
        <v>1249442</v>
      </c>
      <c r="I245" s="29">
        <v>404</v>
      </c>
      <c r="J245" s="30" t="s">
        <v>12</v>
      </c>
      <c r="K245" s="30" t="s">
        <v>9</v>
      </c>
      <c r="L245" s="1" t="s">
        <v>972</v>
      </c>
      <c r="M245" s="1" t="s">
        <v>969</v>
      </c>
      <c r="N245" s="16">
        <v>0</v>
      </c>
      <c r="P245" s="16">
        <v>0</v>
      </c>
      <c r="R245" s="16">
        <v>0</v>
      </c>
      <c r="T245" s="16">
        <v>0</v>
      </c>
      <c r="V245" s="16">
        <v>0</v>
      </c>
      <c r="X245" s="16">
        <v>0</v>
      </c>
      <c r="Z245" s="16">
        <v>0</v>
      </c>
      <c r="AB245" s="16">
        <v>0</v>
      </c>
      <c r="AD245" s="16">
        <v>1.6</v>
      </c>
      <c r="AF245" s="1" t="str">
        <f t="shared" si="3"/>
        <v>No</v>
      </c>
    </row>
    <row r="246" spans="1:33">
      <c r="A246" s="2" t="s">
        <v>1053</v>
      </c>
      <c r="B246" s="2" t="s">
        <v>204</v>
      </c>
      <c r="C246" s="30" t="s">
        <v>34</v>
      </c>
      <c r="D246" s="175">
        <v>4008</v>
      </c>
      <c r="E246" s="178">
        <v>40008</v>
      </c>
      <c r="F246" s="30" t="s">
        <v>122</v>
      </c>
      <c r="G246" s="30" t="s">
        <v>123</v>
      </c>
      <c r="H246" s="29">
        <v>1249442</v>
      </c>
      <c r="I246" s="29">
        <v>404</v>
      </c>
      <c r="J246" s="30" t="s">
        <v>12</v>
      </c>
      <c r="K246" s="30" t="s">
        <v>9</v>
      </c>
      <c r="L246" s="1" t="s">
        <v>973</v>
      </c>
      <c r="M246" s="1" t="s">
        <v>969</v>
      </c>
      <c r="N246" s="16">
        <v>0</v>
      </c>
      <c r="P246" s="16">
        <v>0</v>
      </c>
      <c r="R246" s="16">
        <v>0</v>
      </c>
      <c r="T246" s="16">
        <v>0</v>
      </c>
      <c r="V246" s="16">
        <v>0</v>
      </c>
      <c r="X246" s="16">
        <v>0</v>
      </c>
      <c r="Z246" s="16">
        <v>0</v>
      </c>
      <c r="AB246" s="16">
        <v>0</v>
      </c>
      <c r="AD246" s="16">
        <v>1.76</v>
      </c>
      <c r="AF246" s="1" t="str">
        <f t="shared" si="3"/>
        <v>No</v>
      </c>
    </row>
    <row r="247" spans="1:33">
      <c r="A247" s="2" t="s">
        <v>1053</v>
      </c>
      <c r="B247" s="2" t="s">
        <v>204</v>
      </c>
      <c r="C247" s="30" t="s">
        <v>34</v>
      </c>
      <c r="D247" s="175">
        <v>4008</v>
      </c>
      <c r="E247" s="178">
        <v>40008</v>
      </c>
      <c r="F247" s="30" t="s">
        <v>122</v>
      </c>
      <c r="G247" s="30" t="s">
        <v>123</v>
      </c>
      <c r="H247" s="29">
        <v>1249442</v>
      </c>
      <c r="I247" s="29">
        <v>404</v>
      </c>
      <c r="J247" s="30" t="s">
        <v>12</v>
      </c>
      <c r="K247" s="30" t="s">
        <v>9</v>
      </c>
      <c r="L247" s="1" t="s">
        <v>970</v>
      </c>
      <c r="M247" s="1" t="s">
        <v>969</v>
      </c>
      <c r="N247" s="16">
        <v>0</v>
      </c>
      <c r="P247" s="16">
        <v>0</v>
      </c>
      <c r="R247" s="16">
        <v>0</v>
      </c>
      <c r="T247" s="16">
        <v>0</v>
      </c>
      <c r="V247" s="16">
        <v>0</v>
      </c>
      <c r="X247" s="16">
        <v>0</v>
      </c>
      <c r="Z247" s="16">
        <v>0</v>
      </c>
      <c r="AB247" s="16">
        <v>0</v>
      </c>
      <c r="AD247" s="16">
        <v>24.6</v>
      </c>
      <c r="AF247" s="1" t="str">
        <f t="shared" si="3"/>
        <v>No</v>
      </c>
    </row>
    <row r="248" spans="1:33">
      <c r="A248" s="2" t="s">
        <v>1053</v>
      </c>
      <c r="B248" s="2" t="s">
        <v>204</v>
      </c>
      <c r="C248" s="30" t="s">
        <v>34</v>
      </c>
      <c r="D248" s="175">
        <v>4008</v>
      </c>
      <c r="E248" s="178">
        <v>40008</v>
      </c>
      <c r="F248" s="30" t="s">
        <v>122</v>
      </c>
      <c r="G248" s="30" t="s">
        <v>123</v>
      </c>
      <c r="H248" s="29">
        <v>1249442</v>
      </c>
      <c r="I248" s="29">
        <v>404</v>
      </c>
      <c r="J248" s="30" t="s">
        <v>12</v>
      </c>
      <c r="K248" s="30" t="s">
        <v>9</v>
      </c>
      <c r="L248" s="1" t="s">
        <v>974</v>
      </c>
      <c r="M248" s="1" t="s">
        <v>969</v>
      </c>
      <c r="N248" s="16">
        <v>0</v>
      </c>
      <c r="P248" s="16">
        <v>0</v>
      </c>
      <c r="R248" s="16">
        <v>0</v>
      </c>
      <c r="T248" s="16">
        <v>0</v>
      </c>
      <c r="V248" s="16">
        <v>0</v>
      </c>
      <c r="X248" s="16">
        <v>0</v>
      </c>
      <c r="Z248" s="16">
        <v>0</v>
      </c>
      <c r="AB248" s="16">
        <v>0</v>
      </c>
      <c r="AD248" s="16">
        <v>9.4600000000000009</v>
      </c>
      <c r="AF248" s="1" t="str">
        <f t="shared" si="3"/>
        <v>No</v>
      </c>
    </row>
    <row r="249" spans="1:33">
      <c r="A249" s="2" t="s">
        <v>1053</v>
      </c>
      <c r="B249" s="2" t="s">
        <v>204</v>
      </c>
      <c r="C249" s="30" t="s">
        <v>34</v>
      </c>
      <c r="D249" s="175">
        <v>4008</v>
      </c>
      <c r="E249" s="178">
        <v>40008</v>
      </c>
      <c r="F249" s="30" t="s">
        <v>122</v>
      </c>
      <c r="G249" s="30" t="s">
        <v>123</v>
      </c>
      <c r="H249" s="29">
        <v>1249442</v>
      </c>
      <c r="I249" s="29">
        <v>404</v>
      </c>
      <c r="J249" s="30" t="s">
        <v>10</v>
      </c>
      <c r="K249" s="30" t="s">
        <v>9</v>
      </c>
      <c r="L249" s="1" t="s">
        <v>967</v>
      </c>
      <c r="M249" s="1" t="s">
        <v>968</v>
      </c>
      <c r="N249" s="16">
        <v>0</v>
      </c>
      <c r="P249" s="16">
        <v>0</v>
      </c>
      <c r="R249" s="16">
        <v>0</v>
      </c>
      <c r="T249" s="16">
        <v>0</v>
      </c>
      <c r="V249" s="16">
        <v>0</v>
      </c>
      <c r="X249" s="16">
        <v>0</v>
      </c>
      <c r="Z249" s="16">
        <v>0</v>
      </c>
      <c r="AB249" s="16">
        <v>0</v>
      </c>
      <c r="AD249" s="16">
        <v>100</v>
      </c>
      <c r="AF249" s="1" t="str">
        <f t="shared" si="3"/>
        <v>No</v>
      </c>
      <c r="AG249" s="16"/>
    </row>
    <row r="250" spans="1:33">
      <c r="A250" s="2" t="s">
        <v>1054</v>
      </c>
      <c r="B250" s="2" t="s">
        <v>207</v>
      </c>
      <c r="C250" s="30" t="s">
        <v>47</v>
      </c>
      <c r="D250" s="175">
        <v>3083</v>
      </c>
      <c r="E250" s="178">
        <v>30083</v>
      </c>
      <c r="F250" s="30" t="s">
        <v>125</v>
      </c>
      <c r="G250" s="30" t="s">
        <v>123</v>
      </c>
      <c r="H250" s="29">
        <v>1439666</v>
      </c>
      <c r="I250" s="29">
        <v>397</v>
      </c>
      <c r="J250" s="30" t="s">
        <v>12</v>
      </c>
      <c r="K250" s="30" t="s">
        <v>9</v>
      </c>
      <c r="L250" s="1" t="s">
        <v>973</v>
      </c>
      <c r="M250" s="1" t="s">
        <v>968</v>
      </c>
      <c r="N250" s="16">
        <v>0</v>
      </c>
      <c r="P250" s="16">
        <v>0</v>
      </c>
      <c r="R250" s="16">
        <v>0</v>
      </c>
      <c r="T250" s="16">
        <v>0</v>
      </c>
      <c r="V250" s="16">
        <v>0</v>
      </c>
      <c r="X250" s="16">
        <v>0</v>
      </c>
      <c r="Z250" s="16">
        <v>0</v>
      </c>
      <c r="AB250" s="16">
        <v>0</v>
      </c>
      <c r="AD250" s="16">
        <v>100</v>
      </c>
      <c r="AF250" s="1" t="str">
        <f t="shared" si="3"/>
        <v>No</v>
      </c>
      <c r="AG250" s="16"/>
    </row>
    <row r="251" spans="1:33">
      <c r="A251" s="2" t="s">
        <v>1054</v>
      </c>
      <c r="B251" s="2" t="s">
        <v>207</v>
      </c>
      <c r="C251" s="30" t="s">
        <v>47</v>
      </c>
      <c r="D251" s="175">
        <v>3083</v>
      </c>
      <c r="E251" s="178">
        <v>30083</v>
      </c>
      <c r="F251" s="30" t="s">
        <v>125</v>
      </c>
      <c r="G251" s="30" t="s">
        <v>123</v>
      </c>
      <c r="H251" s="29">
        <v>1439666</v>
      </c>
      <c r="I251" s="29">
        <v>397</v>
      </c>
      <c r="J251" s="30" t="s">
        <v>12</v>
      </c>
      <c r="K251" s="30" t="s">
        <v>9</v>
      </c>
      <c r="L251" s="1" t="s">
        <v>970</v>
      </c>
      <c r="M251" s="1" t="s">
        <v>968</v>
      </c>
      <c r="N251" s="16">
        <v>0</v>
      </c>
      <c r="P251" s="16">
        <v>0</v>
      </c>
      <c r="R251" s="16">
        <v>0</v>
      </c>
      <c r="T251" s="16">
        <v>0</v>
      </c>
      <c r="V251" s="16">
        <v>0</v>
      </c>
      <c r="X251" s="16">
        <v>0</v>
      </c>
      <c r="Z251" s="16">
        <v>0</v>
      </c>
      <c r="AB251" s="16">
        <v>0</v>
      </c>
      <c r="AD251" s="16">
        <v>100</v>
      </c>
      <c r="AF251" s="1" t="str">
        <f t="shared" si="3"/>
        <v>No</v>
      </c>
      <c r="AG251" s="16"/>
    </row>
    <row r="252" spans="1:33">
      <c r="A252" s="2" t="s">
        <v>1054</v>
      </c>
      <c r="B252" s="2" t="s">
        <v>207</v>
      </c>
      <c r="C252" s="30" t="s">
        <v>47</v>
      </c>
      <c r="D252" s="175">
        <v>3083</v>
      </c>
      <c r="E252" s="178">
        <v>30083</v>
      </c>
      <c r="F252" s="30" t="s">
        <v>125</v>
      </c>
      <c r="G252" s="30" t="s">
        <v>123</v>
      </c>
      <c r="H252" s="29">
        <v>1439666</v>
      </c>
      <c r="I252" s="29">
        <v>397</v>
      </c>
      <c r="J252" s="30" t="s">
        <v>12</v>
      </c>
      <c r="K252" s="30" t="s">
        <v>9</v>
      </c>
      <c r="L252" s="1" t="s">
        <v>972</v>
      </c>
      <c r="M252" s="1" t="s">
        <v>968</v>
      </c>
      <c r="N252" s="16">
        <v>0</v>
      </c>
      <c r="P252" s="16">
        <v>0</v>
      </c>
      <c r="R252" s="16">
        <v>0</v>
      </c>
      <c r="T252" s="16">
        <v>0</v>
      </c>
      <c r="V252" s="16">
        <v>0</v>
      </c>
      <c r="X252" s="16">
        <v>0</v>
      </c>
      <c r="Z252" s="16">
        <v>0</v>
      </c>
      <c r="AB252" s="16">
        <v>0</v>
      </c>
      <c r="AD252" s="16">
        <v>100</v>
      </c>
      <c r="AF252" s="1" t="str">
        <f t="shared" si="3"/>
        <v>No</v>
      </c>
      <c r="AG252" s="16"/>
    </row>
    <row r="253" spans="1:33">
      <c r="A253" s="2" t="s">
        <v>1054</v>
      </c>
      <c r="B253" s="2" t="s">
        <v>207</v>
      </c>
      <c r="C253" s="30" t="s">
        <v>47</v>
      </c>
      <c r="D253" s="175">
        <v>3083</v>
      </c>
      <c r="E253" s="178">
        <v>30083</v>
      </c>
      <c r="F253" s="30" t="s">
        <v>125</v>
      </c>
      <c r="G253" s="30" t="s">
        <v>123</v>
      </c>
      <c r="H253" s="29">
        <v>1439666</v>
      </c>
      <c r="I253" s="29">
        <v>397</v>
      </c>
      <c r="J253" s="30" t="s">
        <v>12</v>
      </c>
      <c r="K253" s="30" t="s">
        <v>9</v>
      </c>
      <c r="L253" s="1" t="s">
        <v>974</v>
      </c>
      <c r="M253" s="1" t="s">
        <v>968</v>
      </c>
      <c r="N253" s="16">
        <v>0</v>
      </c>
      <c r="P253" s="16">
        <v>0</v>
      </c>
      <c r="R253" s="16">
        <v>0</v>
      </c>
      <c r="T253" s="16">
        <v>0</v>
      </c>
      <c r="V253" s="16">
        <v>0</v>
      </c>
      <c r="X253" s="16">
        <v>0</v>
      </c>
      <c r="Z253" s="16">
        <v>0</v>
      </c>
      <c r="AB253" s="16">
        <v>0</v>
      </c>
      <c r="AD253" s="16">
        <v>100</v>
      </c>
      <c r="AF253" s="1" t="str">
        <f t="shared" si="3"/>
        <v>No</v>
      </c>
      <c r="AG253" s="16"/>
    </row>
    <row r="254" spans="1:33">
      <c r="A254" s="2" t="s">
        <v>1054</v>
      </c>
      <c r="B254" s="2" t="s">
        <v>207</v>
      </c>
      <c r="C254" s="30" t="s">
        <v>47</v>
      </c>
      <c r="D254" s="175">
        <v>3083</v>
      </c>
      <c r="E254" s="178">
        <v>30083</v>
      </c>
      <c r="F254" s="30" t="s">
        <v>125</v>
      </c>
      <c r="G254" s="30" t="s">
        <v>123</v>
      </c>
      <c r="H254" s="29">
        <v>1439666</v>
      </c>
      <c r="I254" s="29">
        <v>397</v>
      </c>
      <c r="J254" s="30" t="s">
        <v>12</v>
      </c>
      <c r="K254" s="30" t="s">
        <v>9</v>
      </c>
      <c r="L254" s="1" t="s">
        <v>967</v>
      </c>
      <c r="M254" s="1" t="s">
        <v>968</v>
      </c>
      <c r="N254" s="16">
        <v>0</v>
      </c>
      <c r="P254" s="16">
        <v>0</v>
      </c>
      <c r="R254" s="16">
        <v>0</v>
      </c>
      <c r="T254" s="16">
        <v>0</v>
      </c>
      <c r="V254" s="16">
        <v>0</v>
      </c>
      <c r="X254" s="16">
        <v>0</v>
      </c>
      <c r="Z254" s="16">
        <v>0</v>
      </c>
      <c r="AB254" s="16">
        <v>0</v>
      </c>
      <c r="AD254" s="16">
        <v>100</v>
      </c>
      <c r="AF254" s="1" t="str">
        <f t="shared" si="3"/>
        <v>No</v>
      </c>
      <c r="AG254" s="16"/>
    </row>
    <row r="255" spans="1:33">
      <c r="A255" s="3" t="s">
        <v>1055</v>
      </c>
      <c r="B255" s="3" t="s">
        <v>187</v>
      </c>
      <c r="C255" s="57" t="s">
        <v>48</v>
      </c>
      <c r="D255" s="174">
        <v>40</v>
      </c>
      <c r="E255" s="177">
        <v>40</v>
      </c>
      <c r="F255" s="31" t="s">
        <v>125</v>
      </c>
      <c r="G255" s="31" t="s">
        <v>123</v>
      </c>
      <c r="H255" s="22">
        <v>3059393</v>
      </c>
      <c r="I255" s="22">
        <v>384</v>
      </c>
      <c r="J255" s="57" t="s">
        <v>10</v>
      </c>
      <c r="K255" s="57" t="s">
        <v>9</v>
      </c>
      <c r="L255" s="5" t="s">
        <v>967</v>
      </c>
      <c r="M255" s="5" t="s">
        <v>971</v>
      </c>
      <c r="N255" s="6">
        <v>0</v>
      </c>
      <c r="O255" s="6"/>
      <c r="P255" s="6">
        <v>0</v>
      </c>
      <c r="Q255" s="6"/>
      <c r="R255" s="6">
        <v>0</v>
      </c>
      <c r="S255" s="6"/>
      <c r="T255" s="6">
        <v>0</v>
      </c>
      <c r="U255" s="6"/>
      <c r="V255" s="6">
        <v>0</v>
      </c>
      <c r="W255" s="6"/>
      <c r="X255" s="6">
        <v>0</v>
      </c>
      <c r="Z255" s="16">
        <v>0</v>
      </c>
      <c r="AB255" s="16">
        <v>2.7</v>
      </c>
      <c r="AD255" s="16">
        <v>0</v>
      </c>
      <c r="AF255" s="1" t="str">
        <f t="shared" si="3"/>
        <v>No</v>
      </c>
    </row>
    <row r="256" spans="1:33">
      <c r="A256" s="3" t="s">
        <v>1055</v>
      </c>
      <c r="B256" s="3" t="s">
        <v>187</v>
      </c>
      <c r="C256" s="57" t="s">
        <v>48</v>
      </c>
      <c r="D256" s="174">
        <v>40</v>
      </c>
      <c r="E256" s="177">
        <v>40</v>
      </c>
      <c r="F256" s="31" t="s">
        <v>125</v>
      </c>
      <c r="G256" s="31" t="s">
        <v>123</v>
      </c>
      <c r="H256" s="22">
        <v>3059393</v>
      </c>
      <c r="I256" s="22">
        <v>384</v>
      </c>
      <c r="J256" s="57" t="s">
        <v>12</v>
      </c>
      <c r="K256" s="57" t="s">
        <v>9</v>
      </c>
      <c r="L256" s="5" t="s">
        <v>1040</v>
      </c>
      <c r="M256" s="5" t="s">
        <v>971</v>
      </c>
      <c r="N256" s="6">
        <v>0</v>
      </c>
      <c r="O256" s="6"/>
      <c r="P256" s="6">
        <v>0</v>
      </c>
      <c r="Q256" s="6"/>
      <c r="R256" s="6">
        <v>0</v>
      </c>
      <c r="S256" s="6"/>
      <c r="T256" s="6">
        <v>0</v>
      </c>
      <c r="U256" s="6"/>
      <c r="V256" s="6">
        <v>0</v>
      </c>
      <c r="W256" s="6"/>
      <c r="X256" s="6">
        <v>0</v>
      </c>
      <c r="Z256" s="16">
        <v>0</v>
      </c>
      <c r="AB256" s="16">
        <v>5.75</v>
      </c>
      <c r="AD256" s="16">
        <v>6.33</v>
      </c>
      <c r="AF256" s="1" t="str">
        <f t="shared" si="3"/>
        <v>No</v>
      </c>
    </row>
    <row r="257" spans="1:33">
      <c r="A257" s="3" t="s">
        <v>1055</v>
      </c>
      <c r="B257" s="3" t="s">
        <v>187</v>
      </c>
      <c r="C257" s="57" t="s">
        <v>48</v>
      </c>
      <c r="D257" s="174">
        <v>40</v>
      </c>
      <c r="E257" s="177">
        <v>40</v>
      </c>
      <c r="F257" s="31" t="s">
        <v>125</v>
      </c>
      <c r="G257" s="31" t="s">
        <v>123</v>
      </c>
      <c r="H257" s="22">
        <v>3059393</v>
      </c>
      <c r="I257" s="22">
        <v>384</v>
      </c>
      <c r="J257" s="57" t="s">
        <v>12</v>
      </c>
      <c r="K257" s="57" t="s">
        <v>9</v>
      </c>
      <c r="L257" s="5" t="s">
        <v>974</v>
      </c>
      <c r="M257" s="5" t="s">
        <v>971</v>
      </c>
      <c r="N257" s="6">
        <v>0</v>
      </c>
      <c r="O257" s="6"/>
      <c r="P257" s="6">
        <v>0</v>
      </c>
      <c r="Q257" s="6"/>
      <c r="R257" s="6">
        <v>0</v>
      </c>
      <c r="S257" s="6"/>
      <c r="T257" s="6">
        <v>0</v>
      </c>
      <c r="U257" s="6"/>
      <c r="V257" s="6">
        <v>0</v>
      </c>
      <c r="W257" s="6"/>
      <c r="X257" s="6">
        <v>0</v>
      </c>
      <c r="Z257" s="16">
        <v>0</v>
      </c>
      <c r="AB257" s="16">
        <v>0.4</v>
      </c>
      <c r="AD257" s="16">
        <v>0</v>
      </c>
      <c r="AF257" s="1" t="str">
        <f t="shared" si="3"/>
        <v>No</v>
      </c>
    </row>
    <row r="258" spans="1:33">
      <c r="A258" s="3" t="s">
        <v>1055</v>
      </c>
      <c r="B258" s="3" t="s">
        <v>187</v>
      </c>
      <c r="C258" s="57" t="s">
        <v>48</v>
      </c>
      <c r="D258" s="174">
        <v>40</v>
      </c>
      <c r="E258" s="177">
        <v>40</v>
      </c>
      <c r="F258" s="31" t="s">
        <v>125</v>
      </c>
      <c r="G258" s="31" t="s">
        <v>123</v>
      </c>
      <c r="H258" s="22">
        <v>3059393</v>
      </c>
      <c r="I258" s="22">
        <v>384</v>
      </c>
      <c r="J258" s="57" t="s">
        <v>12</v>
      </c>
      <c r="K258" s="57" t="s">
        <v>9</v>
      </c>
      <c r="L258" s="5" t="s">
        <v>967</v>
      </c>
      <c r="M258" s="5" t="s">
        <v>971</v>
      </c>
      <c r="N258" s="6">
        <v>0</v>
      </c>
      <c r="O258" s="6"/>
      <c r="P258" s="6">
        <v>0</v>
      </c>
      <c r="Q258" s="6"/>
      <c r="R258" s="6">
        <v>0</v>
      </c>
      <c r="S258" s="6"/>
      <c r="T258" s="6">
        <v>0</v>
      </c>
      <c r="U258" s="6"/>
      <c r="V258" s="6">
        <v>0</v>
      </c>
      <c r="W258" s="6"/>
      <c r="X258" s="6">
        <v>0</v>
      </c>
      <c r="Z258" s="16">
        <v>0</v>
      </c>
      <c r="AB258" s="16">
        <v>18.36</v>
      </c>
      <c r="AD258" s="16">
        <v>0</v>
      </c>
      <c r="AF258" s="1" t="str">
        <f t="shared" ref="AF258:AF321" si="4">IF(AE258&amp;AC258&amp;AA258&amp;Y258&amp;W258&amp;U258&amp;S258&amp;Q258&amp;O258&lt;&gt;"","Yes","No")</f>
        <v>No</v>
      </c>
    </row>
    <row r="259" spans="1:33">
      <c r="A259" s="3" t="s">
        <v>1055</v>
      </c>
      <c r="B259" s="3" t="s">
        <v>187</v>
      </c>
      <c r="C259" s="57" t="s">
        <v>48</v>
      </c>
      <c r="D259" s="174">
        <v>40</v>
      </c>
      <c r="E259" s="177">
        <v>40</v>
      </c>
      <c r="F259" s="31" t="s">
        <v>125</v>
      </c>
      <c r="G259" s="31" t="s">
        <v>123</v>
      </c>
      <c r="H259" s="22">
        <v>3059393</v>
      </c>
      <c r="I259" s="22">
        <v>384</v>
      </c>
      <c r="J259" s="57" t="s">
        <v>12</v>
      </c>
      <c r="K259" s="57" t="s">
        <v>9</v>
      </c>
      <c r="L259" s="5" t="s">
        <v>972</v>
      </c>
      <c r="M259" s="5" t="s">
        <v>971</v>
      </c>
      <c r="N259" s="6">
        <v>0</v>
      </c>
      <c r="O259" s="6"/>
      <c r="P259" s="6">
        <v>0</v>
      </c>
      <c r="Q259" s="6"/>
      <c r="R259" s="6">
        <v>0</v>
      </c>
      <c r="S259" s="6"/>
      <c r="T259" s="6">
        <v>0</v>
      </c>
      <c r="U259" s="6"/>
      <c r="V259" s="6">
        <v>0</v>
      </c>
      <c r="W259" s="6"/>
      <c r="X259" s="6">
        <v>0</v>
      </c>
      <c r="Z259" s="16">
        <v>0</v>
      </c>
      <c r="AB259" s="16">
        <v>13.63</v>
      </c>
      <c r="AD259" s="16">
        <v>3.63</v>
      </c>
      <c r="AF259" s="1" t="str">
        <f t="shared" si="4"/>
        <v>No</v>
      </c>
    </row>
    <row r="260" spans="1:33">
      <c r="A260" s="3" t="s">
        <v>1055</v>
      </c>
      <c r="B260" s="3" t="s">
        <v>187</v>
      </c>
      <c r="C260" s="57" t="s">
        <v>48</v>
      </c>
      <c r="D260" s="174">
        <v>40</v>
      </c>
      <c r="E260" s="177">
        <v>40</v>
      </c>
      <c r="F260" s="31" t="s">
        <v>125</v>
      </c>
      <c r="G260" s="31" t="s">
        <v>123</v>
      </c>
      <c r="H260" s="22">
        <v>3059393</v>
      </c>
      <c r="I260" s="22">
        <v>384</v>
      </c>
      <c r="J260" s="57" t="s">
        <v>15</v>
      </c>
      <c r="K260" s="57" t="s">
        <v>13</v>
      </c>
      <c r="L260" s="5" t="s">
        <v>967</v>
      </c>
      <c r="M260" s="5" t="s">
        <v>971</v>
      </c>
      <c r="N260" s="6">
        <v>0</v>
      </c>
      <c r="O260" s="6"/>
      <c r="P260" s="6">
        <v>4.87</v>
      </c>
      <c r="Q260" s="6"/>
      <c r="R260" s="6">
        <v>1.49</v>
      </c>
      <c r="S260" s="6"/>
      <c r="T260" s="6">
        <v>25.36</v>
      </c>
      <c r="U260" s="6"/>
      <c r="V260" s="6">
        <v>12.77</v>
      </c>
      <c r="W260" s="6"/>
      <c r="X260" s="6">
        <v>24.57</v>
      </c>
      <c r="Z260" s="16">
        <v>20.13</v>
      </c>
      <c r="AB260" s="16">
        <v>30.04</v>
      </c>
      <c r="AD260" s="16">
        <v>34.47</v>
      </c>
      <c r="AF260" s="1" t="str">
        <f t="shared" si="4"/>
        <v>No</v>
      </c>
    </row>
    <row r="261" spans="1:33">
      <c r="A261" s="3" t="s">
        <v>1055</v>
      </c>
      <c r="B261" s="3" t="s">
        <v>187</v>
      </c>
      <c r="C261" s="57" t="s">
        <v>48</v>
      </c>
      <c r="D261" s="174">
        <v>40</v>
      </c>
      <c r="E261" s="177">
        <v>40</v>
      </c>
      <c r="F261" s="31" t="s">
        <v>125</v>
      </c>
      <c r="G261" s="31" t="s">
        <v>123</v>
      </c>
      <c r="H261" s="22">
        <v>3059393</v>
      </c>
      <c r="I261" s="22">
        <v>384</v>
      </c>
      <c r="J261" s="57" t="s">
        <v>15</v>
      </c>
      <c r="K261" s="57" t="s">
        <v>13</v>
      </c>
      <c r="L261" s="5" t="s">
        <v>972</v>
      </c>
      <c r="M261" s="5" t="s">
        <v>971</v>
      </c>
      <c r="N261" s="6">
        <v>0</v>
      </c>
      <c r="O261" s="6"/>
      <c r="P261" s="6">
        <v>0</v>
      </c>
      <c r="Q261" s="6"/>
      <c r="R261" s="6">
        <v>0</v>
      </c>
      <c r="S261" s="6"/>
      <c r="T261" s="6">
        <v>0</v>
      </c>
      <c r="U261" s="6"/>
      <c r="V261" s="6">
        <v>0</v>
      </c>
      <c r="W261" s="6"/>
      <c r="X261" s="6">
        <v>0</v>
      </c>
      <c r="Z261" s="16">
        <v>0</v>
      </c>
      <c r="AB261" s="16">
        <v>0</v>
      </c>
      <c r="AD261" s="16">
        <v>0.19</v>
      </c>
      <c r="AF261" s="1" t="str">
        <f t="shared" si="4"/>
        <v>No</v>
      </c>
    </row>
    <row r="262" spans="1:33">
      <c r="A262" s="3" t="s">
        <v>1055</v>
      </c>
      <c r="B262" s="3" t="s">
        <v>187</v>
      </c>
      <c r="C262" s="57" t="s">
        <v>48</v>
      </c>
      <c r="D262" s="174">
        <v>40</v>
      </c>
      <c r="E262" s="177">
        <v>40</v>
      </c>
      <c r="F262" s="31" t="s">
        <v>125</v>
      </c>
      <c r="G262" s="31" t="s">
        <v>123</v>
      </c>
      <c r="H262" s="22">
        <v>3059393</v>
      </c>
      <c r="I262" s="22">
        <v>384</v>
      </c>
      <c r="J262" s="57" t="s">
        <v>15</v>
      </c>
      <c r="K262" s="57" t="s">
        <v>13</v>
      </c>
      <c r="L262" s="5" t="s">
        <v>973</v>
      </c>
      <c r="M262" s="5" t="s">
        <v>971</v>
      </c>
      <c r="N262" s="6">
        <v>0</v>
      </c>
      <c r="O262" s="6"/>
      <c r="P262" s="6">
        <v>0.59</v>
      </c>
      <c r="Q262" s="6"/>
      <c r="R262" s="6">
        <v>0.08</v>
      </c>
      <c r="S262" s="6"/>
      <c r="T262" s="6">
        <v>0.36</v>
      </c>
      <c r="U262" s="6"/>
      <c r="V262" s="6">
        <v>0.04</v>
      </c>
      <c r="W262" s="6"/>
      <c r="X262" s="6">
        <v>0.48</v>
      </c>
      <c r="Z262" s="16">
        <v>0.04</v>
      </c>
      <c r="AB262" s="16">
        <v>0</v>
      </c>
      <c r="AD262" s="16">
        <v>0.6</v>
      </c>
      <c r="AF262" s="1" t="str">
        <f t="shared" si="4"/>
        <v>No</v>
      </c>
    </row>
    <row r="263" spans="1:33">
      <c r="A263" s="3" t="s">
        <v>1055</v>
      </c>
      <c r="B263" s="3" t="s">
        <v>187</v>
      </c>
      <c r="C263" s="57" t="s">
        <v>48</v>
      </c>
      <c r="D263" s="174">
        <v>40</v>
      </c>
      <c r="E263" s="177">
        <v>40</v>
      </c>
      <c r="F263" s="31" t="s">
        <v>125</v>
      </c>
      <c r="G263" s="31" t="s">
        <v>123</v>
      </c>
      <c r="H263" s="22">
        <v>3059393</v>
      </c>
      <c r="I263" s="22">
        <v>384</v>
      </c>
      <c r="J263" s="57" t="s">
        <v>15</v>
      </c>
      <c r="K263" s="57" t="s">
        <v>13</v>
      </c>
      <c r="L263" s="5" t="s">
        <v>1040</v>
      </c>
      <c r="M263" s="5" t="s">
        <v>971</v>
      </c>
      <c r="N263" s="6">
        <v>0</v>
      </c>
      <c r="O263" s="6"/>
      <c r="P263" s="6">
        <v>0</v>
      </c>
      <c r="Q263" s="6"/>
      <c r="R263" s="6">
        <v>0</v>
      </c>
      <c r="S263" s="6"/>
      <c r="T263" s="6">
        <v>0</v>
      </c>
      <c r="U263" s="6"/>
      <c r="V263" s="6">
        <v>0</v>
      </c>
      <c r="W263" s="6"/>
      <c r="X263" s="6">
        <v>0</v>
      </c>
      <c r="Z263" s="16">
        <v>0.88</v>
      </c>
      <c r="AB263" s="16">
        <v>0</v>
      </c>
      <c r="AD263" s="16">
        <v>1.85</v>
      </c>
      <c r="AF263" s="1" t="str">
        <f t="shared" si="4"/>
        <v>No</v>
      </c>
    </row>
    <row r="264" spans="1:33">
      <c r="A264" s="3" t="s">
        <v>1055</v>
      </c>
      <c r="B264" s="3" t="s">
        <v>187</v>
      </c>
      <c r="C264" s="57" t="s">
        <v>48</v>
      </c>
      <c r="D264" s="174">
        <v>40</v>
      </c>
      <c r="E264" s="177">
        <v>40</v>
      </c>
      <c r="F264" s="31" t="s">
        <v>125</v>
      </c>
      <c r="G264" s="31" t="s">
        <v>123</v>
      </c>
      <c r="H264" s="22">
        <v>3059393</v>
      </c>
      <c r="I264" s="22">
        <v>384</v>
      </c>
      <c r="J264" s="57" t="s">
        <v>15</v>
      </c>
      <c r="K264" s="57" t="s">
        <v>13</v>
      </c>
      <c r="L264" s="5" t="s">
        <v>974</v>
      </c>
      <c r="M264" s="5" t="s">
        <v>971</v>
      </c>
      <c r="N264" s="6">
        <v>0</v>
      </c>
      <c r="O264" s="6"/>
      <c r="P264" s="6">
        <v>0</v>
      </c>
      <c r="Q264" s="6"/>
      <c r="R264" s="6">
        <v>0</v>
      </c>
      <c r="S264" s="6"/>
      <c r="T264" s="6">
        <v>0</v>
      </c>
      <c r="U264" s="6"/>
      <c r="V264" s="6">
        <v>0</v>
      </c>
      <c r="W264" s="6"/>
      <c r="X264" s="6">
        <v>0</v>
      </c>
      <c r="Z264" s="16">
        <v>0</v>
      </c>
      <c r="AB264" s="16">
        <v>0</v>
      </c>
      <c r="AD264" s="16">
        <v>0.08</v>
      </c>
      <c r="AF264" s="1" t="str">
        <f t="shared" si="4"/>
        <v>No</v>
      </c>
    </row>
    <row r="265" spans="1:33">
      <c r="A265" s="2" t="s">
        <v>197</v>
      </c>
      <c r="B265" s="2" t="s">
        <v>198</v>
      </c>
      <c r="C265" s="30" t="s">
        <v>38</v>
      </c>
      <c r="D265" s="175">
        <v>2004</v>
      </c>
      <c r="E265" s="178">
        <v>20004</v>
      </c>
      <c r="F265" s="30" t="s">
        <v>125</v>
      </c>
      <c r="G265" s="30" t="s">
        <v>123</v>
      </c>
      <c r="H265" s="29">
        <v>935906</v>
      </c>
      <c r="I265" s="29">
        <v>358</v>
      </c>
      <c r="J265" s="30" t="s">
        <v>12</v>
      </c>
      <c r="K265" s="30" t="s">
        <v>9</v>
      </c>
      <c r="L265" s="1" t="s">
        <v>970</v>
      </c>
      <c r="M265" s="1" t="s">
        <v>968</v>
      </c>
      <c r="N265" s="16">
        <v>0</v>
      </c>
      <c r="P265" s="16">
        <v>0</v>
      </c>
      <c r="R265" s="16">
        <v>0</v>
      </c>
      <c r="T265" s="16">
        <v>0</v>
      </c>
      <c r="V265" s="16">
        <v>0</v>
      </c>
      <c r="X265" s="16">
        <v>100</v>
      </c>
      <c r="Z265" s="16">
        <v>0</v>
      </c>
      <c r="AB265" s="16">
        <v>0</v>
      </c>
      <c r="AD265" s="16">
        <v>0</v>
      </c>
      <c r="AF265" s="1" t="str">
        <f t="shared" si="4"/>
        <v>No</v>
      </c>
      <c r="AG265" s="16"/>
    </row>
    <row r="266" spans="1:33">
      <c r="A266" s="2" t="s">
        <v>197</v>
      </c>
      <c r="B266" s="2" t="s">
        <v>198</v>
      </c>
      <c r="C266" s="30" t="s">
        <v>38</v>
      </c>
      <c r="D266" s="175">
        <v>2004</v>
      </c>
      <c r="E266" s="178">
        <v>20004</v>
      </c>
      <c r="F266" s="30" t="s">
        <v>125</v>
      </c>
      <c r="G266" s="30" t="s">
        <v>123</v>
      </c>
      <c r="H266" s="29">
        <v>935906</v>
      </c>
      <c r="I266" s="29">
        <v>358</v>
      </c>
      <c r="J266" s="30" t="s">
        <v>12</v>
      </c>
      <c r="K266" s="30" t="s">
        <v>9</v>
      </c>
      <c r="L266" s="1" t="s">
        <v>1040</v>
      </c>
      <c r="M266" s="1" t="s">
        <v>968</v>
      </c>
      <c r="N266" s="16">
        <v>0</v>
      </c>
      <c r="P266" s="16">
        <v>0</v>
      </c>
      <c r="R266" s="16">
        <v>0</v>
      </c>
      <c r="T266" s="16">
        <v>0</v>
      </c>
      <c r="V266" s="16">
        <v>0</v>
      </c>
      <c r="X266" s="16">
        <v>100</v>
      </c>
      <c r="Z266" s="16">
        <v>0</v>
      </c>
      <c r="AB266" s="16">
        <v>0</v>
      </c>
      <c r="AD266" s="16">
        <v>0</v>
      </c>
      <c r="AF266" s="1" t="str">
        <f t="shared" si="4"/>
        <v>No</v>
      </c>
      <c r="AG266" s="16"/>
    </row>
    <row r="267" spans="1:33">
      <c r="A267" s="2" t="s">
        <v>197</v>
      </c>
      <c r="B267" s="2" t="s">
        <v>198</v>
      </c>
      <c r="C267" s="30" t="s">
        <v>38</v>
      </c>
      <c r="D267" s="175">
        <v>2004</v>
      </c>
      <c r="E267" s="178">
        <v>20004</v>
      </c>
      <c r="F267" s="30" t="s">
        <v>125</v>
      </c>
      <c r="G267" s="30" t="s">
        <v>123</v>
      </c>
      <c r="H267" s="29">
        <v>935906</v>
      </c>
      <c r="I267" s="29">
        <v>358</v>
      </c>
      <c r="J267" s="30" t="s">
        <v>12</v>
      </c>
      <c r="K267" s="30" t="s">
        <v>9</v>
      </c>
      <c r="L267" s="1" t="s">
        <v>967</v>
      </c>
      <c r="M267" s="1" t="s">
        <v>968</v>
      </c>
      <c r="N267" s="16">
        <v>0</v>
      </c>
      <c r="P267" s="16">
        <v>0</v>
      </c>
      <c r="R267" s="16">
        <v>0</v>
      </c>
      <c r="T267" s="16">
        <v>0</v>
      </c>
      <c r="V267" s="16">
        <v>0</v>
      </c>
      <c r="X267" s="16">
        <v>100</v>
      </c>
      <c r="Z267" s="16">
        <v>0</v>
      </c>
      <c r="AB267" s="16">
        <v>0</v>
      </c>
      <c r="AD267" s="16">
        <v>0</v>
      </c>
      <c r="AF267" s="1" t="str">
        <f t="shared" si="4"/>
        <v>No</v>
      </c>
      <c r="AG267" s="16"/>
    </row>
    <row r="268" spans="1:33">
      <c r="A268" s="2" t="s">
        <v>197</v>
      </c>
      <c r="B268" s="2" t="s">
        <v>198</v>
      </c>
      <c r="C268" s="30" t="s">
        <v>38</v>
      </c>
      <c r="D268" s="175">
        <v>2004</v>
      </c>
      <c r="E268" s="178">
        <v>20004</v>
      </c>
      <c r="F268" s="30" t="s">
        <v>125</v>
      </c>
      <c r="G268" s="30" t="s">
        <v>123</v>
      </c>
      <c r="H268" s="29">
        <v>935906</v>
      </c>
      <c r="I268" s="29">
        <v>358</v>
      </c>
      <c r="J268" s="30" t="s">
        <v>12</v>
      </c>
      <c r="K268" s="30" t="s">
        <v>9</v>
      </c>
      <c r="L268" s="1" t="s">
        <v>975</v>
      </c>
      <c r="M268" s="1" t="s">
        <v>968</v>
      </c>
      <c r="N268" s="16">
        <v>0</v>
      </c>
      <c r="P268" s="16">
        <v>0</v>
      </c>
      <c r="R268" s="16">
        <v>0</v>
      </c>
      <c r="T268" s="16">
        <v>0</v>
      </c>
      <c r="V268" s="16">
        <v>0</v>
      </c>
      <c r="X268" s="16">
        <v>100</v>
      </c>
      <c r="Z268" s="16">
        <v>0</v>
      </c>
      <c r="AB268" s="16">
        <v>0</v>
      </c>
      <c r="AD268" s="16">
        <v>0</v>
      </c>
      <c r="AF268" s="1" t="str">
        <f t="shared" si="4"/>
        <v>No</v>
      </c>
      <c r="AG268" s="16"/>
    </row>
    <row r="269" spans="1:33">
      <c r="A269" s="2" t="s">
        <v>1056</v>
      </c>
      <c r="B269" s="2" t="s">
        <v>623</v>
      </c>
      <c r="C269" s="30" t="s">
        <v>39</v>
      </c>
      <c r="D269" s="175">
        <v>5012</v>
      </c>
      <c r="E269" s="178">
        <v>50012</v>
      </c>
      <c r="F269" s="30" t="s">
        <v>125</v>
      </c>
      <c r="G269" s="30" t="s">
        <v>123</v>
      </c>
      <c r="H269" s="29">
        <v>1624827</v>
      </c>
      <c r="I269" s="29">
        <v>348</v>
      </c>
      <c r="J269" s="30" t="s">
        <v>10</v>
      </c>
      <c r="K269" s="30" t="s">
        <v>13</v>
      </c>
      <c r="L269" s="1" t="s">
        <v>967</v>
      </c>
      <c r="M269" s="1" t="s">
        <v>971</v>
      </c>
      <c r="N269" s="16">
        <v>0</v>
      </c>
      <c r="P269" s="16">
        <v>0</v>
      </c>
      <c r="R269" s="16">
        <v>0</v>
      </c>
      <c r="T269" s="16">
        <v>0</v>
      </c>
      <c r="V269" s="16">
        <v>0</v>
      </c>
      <c r="X269" s="16">
        <v>0</v>
      </c>
      <c r="Z269" s="16">
        <v>0</v>
      </c>
      <c r="AB269" s="16">
        <v>0</v>
      </c>
      <c r="AD269" s="16">
        <v>3.6</v>
      </c>
      <c r="AF269" s="1" t="str">
        <f t="shared" si="4"/>
        <v>No</v>
      </c>
    </row>
    <row r="270" spans="1:33">
      <c r="A270" s="2" t="s">
        <v>935</v>
      </c>
      <c r="B270" s="2" t="s">
        <v>1045</v>
      </c>
      <c r="C270" s="30" t="s">
        <v>11</v>
      </c>
      <c r="D270" s="175">
        <v>9033</v>
      </c>
      <c r="E270" s="178">
        <v>90033</v>
      </c>
      <c r="F270" s="30" t="s">
        <v>122</v>
      </c>
      <c r="G270" s="30" t="s">
        <v>123</v>
      </c>
      <c r="H270" s="29">
        <v>843168</v>
      </c>
      <c r="I270" s="29">
        <v>336</v>
      </c>
      <c r="J270" s="30" t="s">
        <v>10</v>
      </c>
      <c r="K270" s="30" t="s">
        <v>9</v>
      </c>
      <c r="L270" s="1" t="s">
        <v>967</v>
      </c>
      <c r="M270" s="1" t="s">
        <v>971</v>
      </c>
      <c r="N270" s="16">
        <v>0</v>
      </c>
      <c r="P270" s="16">
        <v>0</v>
      </c>
      <c r="R270" s="16">
        <v>0</v>
      </c>
      <c r="T270" s="16">
        <v>0</v>
      </c>
      <c r="V270" s="16">
        <v>0</v>
      </c>
      <c r="X270" s="16">
        <v>0</v>
      </c>
      <c r="Z270" s="16">
        <v>0</v>
      </c>
      <c r="AB270" s="16">
        <v>0.28000000000000003</v>
      </c>
      <c r="AD270" s="16">
        <v>7.09</v>
      </c>
      <c r="AF270" s="1" t="str">
        <f t="shared" si="4"/>
        <v>No</v>
      </c>
    </row>
    <row r="271" spans="1:33">
      <c r="A271" s="2" t="s">
        <v>935</v>
      </c>
      <c r="B271" s="2" t="s">
        <v>1045</v>
      </c>
      <c r="C271" s="30" t="s">
        <v>11</v>
      </c>
      <c r="D271" s="175">
        <v>9033</v>
      </c>
      <c r="E271" s="178">
        <v>90033</v>
      </c>
      <c r="F271" s="30" t="s">
        <v>122</v>
      </c>
      <c r="G271" s="30" t="s">
        <v>123</v>
      </c>
      <c r="H271" s="29">
        <v>843168</v>
      </c>
      <c r="I271" s="29">
        <v>336</v>
      </c>
      <c r="J271" s="30" t="s">
        <v>10</v>
      </c>
      <c r="K271" s="30" t="s">
        <v>9</v>
      </c>
      <c r="L271" s="1" t="s">
        <v>973</v>
      </c>
      <c r="M271" s="1" t="s">
        <v>971</v>
      </c>
      <c r="N271" s="16">
        <v>0</v>
      </c>
      <c r="P271" s="16">
        <v>0</v>
      </c>
      <c r="R271" s="16">
        <v>0</v>
      </c>
      <c r="T271" s="16">
        <v>0</v>
      </c>
      <c r="V271" s="16">
        <v>0</v>
      </c>
      <c r="X271" s="16">
        <v>0</v>
      </c>
      <c r="Z271" s="16">
        <v>0</v>
      </c>
      <c r="AB271" s="16">
        <v>0</v>
      </c>
      <c r="AD271" s="16">
        <v>0.4</v>
      </c>
      <c r="AF271" s="1" t="str">
        <f t="shared" si="4"/>
        <v>No</v>
      </c>
    </row>
    <row r="272" spans="1:33">
      <c r="A272" s="2" t="s">
        <v>935</v>
      </c>
      <c r="B272" s="2" t="s">
        <v>1045</v>
      </c>
      <c r="C272" s="30" t="s">
        <v>11</v>
      </c>
      <c r="D272" s="175">
        <v>9033</v>
      </c>
      <c r="E272" s="178">
        <v>90033</v>
      </c>
      <c r="F272" s="30" t="s">
        <v>122</v>
      </c>
      <c r="G272" s="30" t="s">
        <v>123</v>
      </c>
      <c r="H272" s="29">
        <v>843168</v>
      </c>
      <c r="I272" s="29">
        <v>336</v>
      </c>
      <c r="J272" s="30" t="s">
        <v>10</v>
      </c>
      <c r="K272" s="30" t="s">
        <v>9</v>
      </c>
      <c r="L272" s="1" t="s">
        <v>975</v>
      </c>
      <c r="M272" s="1" t="s">
        <v>971</v>
      </c>
      <c r="N272" s="16">
        <v>0</v>
      </c>
      <c r="P272" s="16">
        <v>0</v>
      </c>
      <c r="R272" s="16">
        <v>0</v>
      </c>
      <c r="T272" s="16">
        <v>0</v>
      </c>
      <c r="V272" s="16">
        <v>0</v>
      </c>
      <c r="X272" s="16">
        <v>0</v>
      </c>
      <c r="Z272" s="16">
        <v>0</v>
      </c>
      <c r="AB272" s="16">
        <v>0</v>
      </c>
      <c r="AD272" s="16">
        <v>0.03</v>
      </c>
      <c r="AF272" s="1" t="str">
        <f t="shared" si="4"/>
        <v>No</v>
      </c>
    </row>
    <row r="273" spans="1:33">
      <c r="A273" s="2" t="s">
        <v>153</v>
      </c>
      <c r="B273" s="2" t="s">
        <v>154</v>
      </c>
      <c r="C273" s="30" t="s">
        <v>35</v>
      </c>
      <c r="D273" s="175">
        <v>2098</v>
      </c>
      <c r="E273" s="178">
        <v>20098</v>
      </c>
      <c r="F273" s="30" t="s">
        <v>125</v>
      </c>
      <c r="G273" s="30" t="s">
        <v>123</v>
      </c>
      <c r="H273" s="29">
        <v>18351295</v>
      </c>
      <c r="I273" s="29">
        <v>304</v>
      </c>
      <c r="J273" s="30" t="s">
        <v>16</v>
      </c>
      <c r="K273" s="30" t="s">
        <v>9</v>
      </c>
      <c r="L273" s="1" t="s">
        <v>967</v>
      </c>
      <c r="M273" s="1" t="s">
        <v>968</v>
      </c>
      <c r="N273" s="16">
        <v>0</v>
      </c>
      <c r="P273" s="16">
        <v>0</v>
      </c>
      <c r="R273" s="16">
        <v>0</v>
      </c>
      <c r="T273" s="16">
        <v>0</v>
      </c>
      <c r="V273" s="16">
        <v>0</v>
      </c>
      <c r="X273" s="16">
        <v>100</v>
      </c>
      <c r="Z273" s="16">
        <v>0</v>
      </c>
      <c r="AB273" s="16">
        <v>0</v>
      </c>
      <c r="AD273" s="16">
        <v>0</v>
      </c>
      <c r="AF273" s="1" t="str">
        <f t="shared" si="4"/>
        <v>No</v>
      </c>
      <c r="AG273" s="16"/>
    </row>
    <row r="274" spans="1:33">
      <c r="A274" s="2" t="s">
        <v>153</v>
      </c>
      <c r="B274" s="2" t="s">
        <v>154</v>
      </c>
      <c r="C274" s="30" t="s">
        <v>35</v>
      </c>
      <c r="D274" s="175">
        <v>2098</v>
      </c>
      <c r="E274" s="178">
        <v>20098</v>
      </c>
      <c r="F274" s="30" t="s">
        <v>125</v>
      </c>
      <c r="G274" s="30" t="s">
        <v>123</v>
      </c>
      <c r="H274" s="29">
        <v>18351295</v>
      </c>
      <c r="I274" s="29">
        <v>304</v>
      </c>
      <c r="J274" s="30" t="s">
        <v>16</v>
      </c>
      <c r="K274" s="30" t="s">
        <v>9</v>
      </c>
      <c r="L274" s="1" t="s">
        <v>1042</v>
      </c>
      <c r="M274" s="1" t="s">
        <v>968</v>
      </c>
      <c r="N274" s="16">
        <v>0</v>
      </c>
      <c r="P274" s="16">
        <v>0</v>
      </c>
      <c r="R274" s="16">
        <v>0</v>
      </c>
      <c r="T274" s="16">
        <v>50</v>
      </c>
      <c r="V274" s="16">
        <v>0</v>
      </c>
      <c r="X274" s="16">
        <v>0</v>
      </c>
      <c r="Z274" s="16">
        <v>0</v>
      </c>
      <c r="AB274" s="16">
        <v>0</v>
      </c>
      <c r="AD274" s="16">
        <v>50</v>
      </c>
      <c r="AF274" s="1" t="str">
        <f t="shared" si="4"/>
        <v>No</v>
      </c>
      <c r="AG274" s="16"/>
    </row>
    <row r="275" spans="1:33">
      <c r="A275" s="2" t="s">
        <v>153</v>
      </c>
      <c r="B275" s="2" t="s">
        <v>154</v>
      </c>
      <c r="C275" s="30" t="s">
        <v>35</v>
      </c>
      <c r="D275" s="175">
        <v>2098</v>
      </c>
      <c r="E275" s="178">
        <v>20098</v>
      </c>
      <c r="F275" s="30" t="s">
        <v>125</v>
      </c>
      <c r="G275" s="30" t="s">
        <v>123</v>
      </c>
      <c r="H275" s="29">
        <v>18351295</v>
      </c>
      <c r="I275" s="29">
        <v>304</v>
      </c>
      <c r="J275" s="30" t="s">
        <v>16</v>
      </c>
      <c r="K275" s="30" t="s">
        <v>9</v>
      </c>
      <c r="L275" s="1" t="s">
        <v>973</v>
      </c>
      <c r="M275" s="1" t="s">
        <v>968</v>
      </c>
      <c r="N275" s="16">
        <v>0</v>
      </c>
      <c r="P275" s="16">
        <v>0</v>
      </c>
      <c r="R275" s="16">
        <v>0</v>
      </c>
      <c r="T275" s="16">
        <v>0</v>
      </c>
      <c r="V275" s="16">
        <v>0</v>
      </c>
      <c r="X275" s="16">
        <v>0</v>
      </c>
      <c r="Z275" s="16">
        <v>100</v>
      </c>
      <c r="AB275" s="16">
        <v>0</v>
      </c>
      <c r="AD275" s="16">
        <v>0</v>
      </c>
      <c r="AF275" s="1" t="str">
        <f t="shared" si="4"/>
        <v>No</v>
      </c>
      <c r="AG275" s="16"/>
    </row>
    <row r="276" spans="1:33">
      <c r="A276" s="2" t="s">
        <v>153</v>
      </c>
      <c r="B276" s="2" t="s">
        <v>154</v>
      </c>
      <c r="C276" s="30" t="s">
        <v>35</v>
      </c>
      <c r="D276" s="175">
        <v>2098</v>
      </c>
      <c r="E276" s="178">
        <v>20098</v>
      </c>
      <c r="F276" s="30" t="s">
        <v>125</v>
      </c>
      <c r="G276" s="30" t="s">
        <v>123</v>
      </c>
      <c r="H276" s="29">
        <v>18351295</v>
      </c>
      <c r="I276" s="29">
        <v>304</v>
      </c>
      <c r="J276" s="30" t="s">
        <v>16</v>
      </c>
      <c r="K276" s="30" t="s">
        <v>9</v>
      </c>
      <c r="L276" s="1" t="s">
        <v>970</v>
      </c>
      <c r="M276" s="1" t="s">
        <v>968</v>
      </c>
      <c r="N276" s="16">
        <v>0</v>
      </c>
      <c r="P276" s="16">
        <v>50</v>
      </c>
      <c r="R276" s="16">
        <v>0</v>
      </c>
      <c r="T276" s="16">
        <v>50</v>
      </c>
      <c r="V276" s="16">
        <v>0</v>
      </c>
      <c r="X276" s="16">
        <v>0</v>
      </c>
      <c r="Z276" s="16">
        <v>0</v>
      </c>
      <c r="AB276" s="16">
        <v>0</v>
      </c>
      <c r="AD276" s="16">
        <v>0</v>
      </c>
      <c r="AF276" s="1" t="str">
        <f t="shared" si="4"/>
        <v>No</v>
      </c>
      <c r="AG276" s="16"/>
    </row>
    <row r="277" spans="1:33">
      <c r="A277" s="2" t="s">
        <v>153</v>
      </c>
      <c r="B277" s="2" t="s">
        <v>154</v>
      </c>
      <c r="C277" s="30" t="s">
        <v>35</v>
      </c>
      <c r="D277" s="175">
        <v>2098</v>
      </c>
      <c r="E277" s="178">
        <v>20098</v>
      </c>
      <c r="F277" s="30" t="s">
        <v>125</v>
      </c>
      <c r="G277" s="30" t="s">
        <v>123</v>
      </c>
      <c r="H277" s="29">
        <v>18351295</v>
      </c>
      <c r="I277" s="29">
        <v>304</v>
      </c>
      <c r="J277" s="30" t="s">
        <v>16</v>
      </c>
      <c r="K277" s="30" t="s">
        <v>9</v>
      </c>
      <c r="L277" s="1" t="s">
        <v>1041</v>
      </c>
      <c r="M277" s="1" t="s">
        <v>968</v>
      </c>
      <c r="N277" s="16">
        <v>0</v>
      </c>
      <c r="P277" s="16">
        <v>0</v>
      </c>
      <c r="R277" s="16">
        <v>0</v>
      </c>
      <c r="T277" s="16">
        <v>0</v>
      </c>
      <c r="V277" s="16">
        <v>0</v>
      </c>
      <c r="X277" s="16">
        <v>100</v>
      </c>
      <c r="Z277" s="16">
        <v>0</v>
      </c>
      <c r="AB277" s="16">
        <v>0</v>
      </c>
      <c r="AD277" s="16">
        <v>0</v>
      </c>
      <c r="AF277" s="1" t="str">
        <f t="shared" si="4"/>
        <v>No</v>
      </c>
      <c r="AG277" s="16"/>
    </row>
    <row r="278" spans="1:33">
      <c r="A278" s="2" t="s">
        <v>153</v>
      </c>
      <c r="B278" s="2" t="s">
        <v>154</v>
      </c>
      <c r="C278" s="30" t="s">
        <v>35</v>
      </c>
      <c r="D278" s="175">
        <v>2098</v>
      </c>
      <c r="E278" s="178">
        <v>20098</v>
      </c>
      <c r="F278" s="30" t="s">
        <v>125</v>
      </c>
      <c r="G278" s="30" t="s">
        <v>123</v>
      </c>
      <c r="H278" s="29">
        <v>18351295</v>
      </c>
      <c r="I278" s="29">
        <v>304</v>
      </c>
      <c r="J278" s="30" t="s">
        <v>16</v>
      </c>
      <c r="K278" s="30" t="s">
        <v>9</v>
      </c>
      <c r="L278" s="1" t="s">
        <v>974</v>
      </c>
      <c r="M278" s="1" t="s">
        <v>968</v>
      </c>
      <c r="N278" s="16">
        <v>0</v>
      </c>
      <c r="P278" s="16">
        <v>0</v>
      </c>
      <c r="R278" s="16">
        <v>0</v>
      </c>
      <c r="T278" s="16">
        <v>0</v>
      </c>
      <c r="V278" s="16">
        <v>0</v>
      </c>
      <c r="X278" s="16">
        <v>100</v>
      </c>
      <c r="Z278" s="16">
        <v>0</v>
      </c>
      <c r="AB278" s="16">
        <v>0</v>
      </c>
      <c r="AD278" s="16">
        <v>0</v>
      </c>
      <c r="AF278" s="1" t="str">
        <f t="shared" si="4"/>
        <v>No</v>
      </c>
      <c r="AG278" s="16"/>
    </row>
    <row r="279" spans="1:33">
      <c r="A279" s="2" t="s">
        <v>222</v>
      </c>
      <c r="B279" s="2" t="s">
        <v>223</v>
      </c>
      <c r="C279" s="30" t="s">
        <v>22</v>
      </c>
      <c r="D279" s="175">
        <v>4040</v>
      </c>
      <c r="E279" s="178">
        <v>40040</v>
      </c>
      <c r="F279" s="30" t="s">
        <v>125</v>
      </c>
      <c r="G279" s="30" t="s">
        <v>123</v>
      </c>
      <c r="H279" s="29">
        <v>1065219</v>
      </c>
      <c r="I279" s="29">
        <v>253</v>
      </c>
      <c r="J279" s="30" t="s">
        <v>23</v>
      </c>
      <c r="K279" s="30" t="s">
        <v>9</v>
      </c>
      <c r="L279" s="1" t="s">
        <v>970</v>
      </c>
      <c r="M279" s="1" t="s">
        <v>968</v>
      </c>
      <c r="N279" s="16">
        <v>0</v>
      </c>
      <c r="P279" s="16">
        <v>0</v>
      </c>
      <c r="R279" s="16">
        <v>0</v>
      </c>
      <c r="T279" s="16">
        <v>0</v>
      </c>
      <c r="V279" s="16">
        <v>0</v>
      </c>
      <c r="X279" s="16">
        <v>0</v>
      </c>
      <c r="Z279" s="16">
        <v>100</v>
      </c>
      <c r="AB279" s="16">
        <v>0</v>
      </c>
      <c r="AD279" s="16">
        <v>0</v>
      </c>
      <c r="AF279" s="1" t="str">
        <f t="shared" si="4"/>
        <v>No</v>
      </c>
      <c r="AG279" s="16"/>
    </row>
    <row r="280" spans="1:33">
      <c r="A280" s="2" t="s">
        <v>222</v>
      </c>
      <c r="B280" s="2" t="s">
        <v>223</v>
      </c>
      <c r="C280" s="30" t="s">
        <v>22</v>
      </c>
      <c r="D280" s="175">
        <v>4040</v>
      </c>
      <c r="E280" s="178">
        <v>40040</v>
      </c>
      <c r="F280" s="30" t="s">
        <v>125</v>
      </c>
      <c r="G280" s="30" t="s">
        <v>123</v>
      </c>
      <c r="H280" s="29">
        <v>1065219</v>
      </c>
      <c r="I280" s="29">
        <v>253</v>
      </c>
      <c r="J280" s="30" t="s">
        <v>23</v>
      </c>
      <c r="K280" s="30" t="s">
        <v>9</v>
      </c>
      <c r="L280" s="1" t="s">
        <v>972</v>
      </c>
      <c r="M280" s="1" t="s">
        <v>968</v>
      </c>
      <c r="N280" s="16">
        <v>0</v>
      </c>
      <c r="P280" s="16">
        <v>0</v>
      </c>
      <c r="R280" s="16">
        <v>0</v>
      </c>
      <c r="T280" s="16">
        <v>0</v>
      </c>
      <c r="V280" s="16">
        <v>0</v>
      </c>
      <c r="X280" s="16">
        <v>0</v>
      </c>
      <c r="Z280" s="16">
        <v>100</v>
      </c>
      <c r="AB280" s="16">
        <v>0</v>
      </c>
      <c r="AD280" s="16">
        <v>0</v>
      </c>
      <c r="AF280" s="1" t="str">
        <f t="shared" si="4"/>
        <v>No</v>
      </c>
      <c r="AG280" s="16"/>
    </row>
    <row r="281" spans="1:33">
      <c r="A281" s="2" t="s">
        <v>188</v>
      </c>
      <c r="B281" s="2" t="s">
        <v>189</v>
      </c>
      <c r="C281" s="30" t="s">
        <v>14</v>
      </c>
      <c r="D281" s="175">
        <v>9030</v>
      </c>
      <c r="E281" s="178">
        <v>90030</v>
      </c>
      <c r="F281" s="30" t="s">
        <v>125</v>
      </c>
      <c r="G281" s="30" t="s">
        <v>123</v>
      </c>
      <c r="H281" s="29">
        <v>2956746</v>
      </c>
      <c r="I281" s="29">
        <v>233</v>
      </c>
      <c r="J281" s="30" t="s">
        <v>17</v>
      </c>
      <c r="K281" s="30" t="s">
        <v>13</v>
      </c>
      <c r="L281" s="1" t="s">
        <v>970</v>
      </c>
      <c r="M281" s="1" t="s">
        <v>968</v>
      </c>
      <c r="N281" s="16">
        <v>0</v>
      </c>
      <c r="P281" s="16">
        <v>0</v>
      </c>
      <c r="R281" s="16">
        <v>0</v>
      </c>
      <c r="T281" s="16">
        <v>0</v>
      </c>
      <c r="V281" s="16">
        <v>0</v>
      </c>
      <c r="X281" s="16">
        <v>0</v>
      </c>
      <c r="Z281" s="16">
        <v>100</v>
      </c>
      <c r="AB281" s="16">
        <v>0</v>
      </c>
      <c r="AD281" s="16">
        <v>0</v>
      </c>
      <c r="AF281" s="1" t="str">
        <f t="shared" si="4"/>
        <v>No</v>
      </c>
      <c r="AG281" s="16"/>
    </row>
    <row r="282" spans="1:33">
      <c r="A282" s="2" t="s">
        <v>188</v>
      </c>
      <c r="B282" s="2" t="s">
        <v>189</v>
      </c>
      <c r="C282" s="30" t="s">
        <v>14</v>
      </c>
      <c r="D282" s="175">
        <v>9030</v>
      </c>
      <c r="E282" s="178">
        <v>90030</v>
      </c>
      <c r="F282" s="30" t="s">
        <v>125</v>
      </c>
      <c r="G282" s="30" t="s">
        <v>123</v>
      </c>
      <c r="H282" s="29">
        <v>2956746</v>
      </c>
      <c r="I282" s="29">
        <v>233</v>
      </c>
      <c r="J282" s="30" t="s">
        <v>17</v>
      </c>
      <c r="K282" s="30" t="s">
        <v>13</v>
      </c>
      <c r="L282" s="1" t="s">
        <v>972</v>
      </c>
      <c r="M282" s="1" t="s">
        <v>968</v>
      </c>
      <c r="N282" s="16">
        <v>0</v>
      </c>
      <c r="P282" s="16">
        <v>0</v>
      </c>
      <c r="R282" s="16">
        <v>0</v>
      </c>
      <c r="T282" s="16">
        <v>0</v>
      </c>
      <c r="V282" s="16">
        <v>0</v>
      </c>
      <c r="X282" s="16">
        <v>0</v>
      </c>
      <c r="Z282" s="16">
        <v>100</v>
      </c>
      <c r="AB282" s="16">
        <v>0</v>
      </c>
      <c r="AD282" s="16">
        <v>0</v>
      </c>
      <c r="AF282" s="1" t="str">
        <f t="shared" si="4"/>
        <v>No</v>
      </c>
      <c r="AG282" s="16"/>
    </row>
    <row r="283" spans="1:33">
      <c r="A283" s="2" t="s">
        <v>188</v>
      </c>
      <c r="B283" s="2" t="s">
        <v>189</v>
      </c>
      <c r="C283" s="30" t="s">
        <v>14</v>
      </c>
      <c r="D283" s="175">
        <v>9030</v>
      </c>
      <c r="E283" s="178">
        <v>90030</v>
      </c>
      <c r="F283" s="30" t="s">
        <v>125</v>
      </c>
      <c r="G283" s="30" t="s">
        <v>123</v>
      </c>
      <c r="H283" s="29">
        <v>2956746</v>
      </c>
      <c r="I283" s="29">
        <v>233</v>
      </c>
      <c r="J283" s="30" t="s">
        <v>17</v>
      </c>
      <c r="K283" s="30" t="s">
        <v>13</v>
      </c>
      <c r="L283" s="1" t="s">
        <v>973</v>
      </c>
      <c r="M283" s="1" t="s">
        <v>968</v>
      </c>
      <c r="N283" s="16">
        <v>0</v>
      </c>
      <c r="P283" s="16">
        <v>0</v>
      </c>
      <c r="R283" s="16">
        <v>0</v>
      </c>
      <c r="T283" s="16">
        <v>0</v>
      </c>
      <c r="V283" s="16">
        <v>0</v>
      </c>
      <c r="X283" s="16">
        <v>0</v>
      </c>
      <c r="Z283" s="16">
        <v>100</v>
      </c>
      <c r="AB283" s="16">
        <v>0</v>
      </c>
      <c r="AD283" s="16">
        <v>0</v>
      </c>
      <c r="AF283" s="1" t="str">
        <f t="shared" si="4"/>
        <v>No</v>
      </c>
      <c r="AG283" s="16"/>
    </row>
    <row r="284" spans="1:33">
      <c r="A284" s="2" t="s">
        <v>188</v>
      </c>
      <c r="B284" s="2" t="s">
        <v>189</v>
      </c>
      <c r="C284" s="30" t="s">
        <v>14</v>
      </c>
      <c r="D284" s="175">
        <v>9030</v>
      </c>
      <c r="E284" s="178">
        <v>90030</v>
      </c>
      <c r="F284" s="30" t="s">
        <v>125</v>
      </c>
      <c r="G284" s="30" t="s">
        <v>123</v>
      </c>
      <c r="H284" s="29">
        <v>2956746</v>
      </c>
      <c r="I284" s="29">
        <v>233</v>
      </c>
      <c r="J284" s="30" t="s">
        <v>15</v>
      </c>
      <c r="K284" s="30" t="s">
        <v>13</v>
      </c>
      <c r="L284" s="1" t="s">
        <v>1041</v>
      </c>
      <c r="M284" s="1" t="s">
        <v>968</v>
      </c>
      <c r="N284" s="16">
        <v>0</v>
      </c>
      <c r="P284" s="16">
        <v>0</v>
      </c>
      <c r="R284" s="16">
        <v>0</v>
      </c>
      <c r="T284" s="16">
        <v>0</v>
      </c>
      <c r="V284" s="16">
        <v>0</v>
      </c>
      <c r="X284" s="16">
        <v>0</v>
      </c>
      <c r="Z284" s="16">
        <v>100</v>
      </c>
      <c r="AB284" s="16">
        <v>0</v>
      </c>
      <c r="AD284" s="16">
        <v>0</v>
      </c>
      <c r="AF284" s="1" t="str">
        <f t="shared" si="4"/>
        <v>No</v>
      </c>
      <c r="AG284" s="16"/>
    </row>
    <row r="285" spans="1:33">
      <c r="A285" s="2" t="s">
        <v>188</v>
      </c>
      <c r="B285" s="2" t="s">
        <v>189</v>
      </c>
      <c r="C285" s="30" t="s">
        <v>14</v>
      </c>
      <c r="D285" s="175">
        <v>9030</v>
      </c>
      <c r="E285" s="178">
        <v>90030</v>
      </c>
      <c r="F285" s="30" t="s">
        <v>125</v>
      </c>
      <c r="G285" s="30" t="s">
        <v>123</v>
      </c>
      <c r="H285" s="29">
        <v>2956746</v>
      </c>
      <c r="I285" s="29">
        <v>233</v>
      </c>
      <c r="J285" s="30" t="s">
        <v>15</v>
      </c>
      <c r="K285" s="30" t="s">
        <v>13</v>
      </c>
      <c r="L285" s="1" t="s">
        <v>974</v>
      </c>
      <c r="M285" s="1" t="s">
        <v>968</v>
      </c>
      <c r="N285" s="16">
        <v>0</v>
      </c>
      <c r="P285" s="16">
        <v>0</v>
      </c>
      <c r="R285" s="16">
        <v>0</v>
      </c>
      <c r="T285" s="16">
        <v>0</v>
      </c>
      <c r="V285" s="16">
        <v>0</v>
      </c>
      <c r="X285" s="16">
        <v>0</v>
      </c>
      <c r="Z285" s="16">
        <v>100</v>
      </c>
      <c r="AB285" s="16">
        <v>0</v>
      </c>
      <c r="AD285" s="16">
        <v>0</v>
      </c>
      <c r="AF285" s="1" t="str">
        <f t="shared" si="4"/>
        <v>No</v>
      </c>
      <c r="AG285" s="16"/>
    </row>
    <row r="286" spans="1:33">
      <c r="A286" s="2" t="s">
        <v>188</v>
      </c>
      <c r="B286" s="2" t="s">
        <v>189</v>
      </c>
      <c r="C286" s="30" t="s">
        <v>14</v>
      </c>
      <c r="D286" s="175">
        <v>9030</v>
      </c>
      <c r="E286" s="178">
        <v>90030</v>
      </c>
      <c r="F286" s="30" t="s">
        <v>125</v>
      </c>
      <c r="G286" s="30" t="s">
        <v>123</v>
      </c>
      <c r="H286" s="29">
        <v>2956746</v>
      </c>
      <c r="I286" s="29">
        <v>233</v>
      </c>
      <c r="J286" s="30" t="s">
        <v>15</v>
      </c>
      <c r="K286" s="30" t="s">
        <v>13</v>
      </c>
      <c r="L286" s="1" t="s">
        <v>970</v>
      </c>
      <c r="M286" s="1" t="s">
        <v>968</v>
      </c>
      <c r="N286" s="16">
        <v>0</v>
      </c>
      <c r="P286" s="16">
        <v>0</v>
      </c>
      <c r="R286" s="16">
        <v>0</v>
      </c>
      <c r="T286" s="16">
        <v>0</v>
      </c>
      <c r="V286" s="16">
        <v>0</v>
      </c>
      <c r="X286" s="16">
        <v>0</v>
      </c>
      <c r="Z286" s="16">
        <v>100</v>
      </c>
      <c r="AB286" s="16">
        <v>0</v>
      </c>
      <c r="AD286" s="16">
        <v>0</v>
      </c>
      <c r="AF286" s="1" t="str">
        <f t="shared" si="4"/>
        <v>No</v>
      </c>
      <c r="AG286" s="16"/>
    </row>
    <row r="287" spans="1:33">
      <c r="A287" s="2" t="s">
        <v>188</v>
      </c>
      <c r="B287" s="2" t="s">
        <v>189</v>
      </c>
      <c r="C287" s="30" t="s">
        <v>14</v>
      </c>
      <c r="D287" s="175">
        <v>9030</v>
      </c>
      <c r="E287" s="178">
        <v>90030</v>
      </c>
      <c r="F287" s="30" t="s">
        <v>125</v>
      </c>
      <c r="G287" s="30" t="s">
        <v>123</v>
      </c>
      <c r="H287" s="29">
        <v>2956746</v>
      </c>
      <c r="I287" s="29">
        <v>233</v>
      </c>
      <c r="J287" s="30" t="s">
        <v>15</v>
      </c>
      <c r="K287" s="30" t="s">
        <v>13</v>
      </c>
      <c r="L287" s="1" t="s">
        <v>972</v>
      </c>
      <c r="M287" s="1" t="s">
        <v>968</v>
      </c>
      <c r="N287" s="16">
        <v>0</v>
      </c>
      <c r="P287" s="16">
        <v>0</v>
      </c>
      <c r="R287" s="16">
        <v>0</v>
      </c>
      <c r="T287" s="16">
        <v>0</v>
      </c>
      <c r="V287" s="16">
        <v>0</v>
      </c>
      <c r="X287" s="16">
        <v>0</v>
      </c>
      <c r="Z287" s="16">
        <v>100</v>
      </c>
      <c r="AB287" s="16">
        <v>0</v>
      </c>
      <c r="AD287" s="16">
        <v>0</v>
      </c>
      <c r="AF287" s="1" t="str">
        <f t="shared" si="4"/>
        <v>No</v>
      </c>
      <c r="AG287" s="16"/>
    </row>
    <row r="288" spans="1:33">
      <c r="A288" s="2" t="s">
        <v>188</v>
      </c>
      <c r="B288" s="2" t="s">
        <v>189</v>
      </c>
      <c r="C288" s="30" t="s">
        <v>14</v>
      </c>
      <c r="D288" s="175">
        <v>9030</v>
      </c>
      <c r="E288" s="178">
        <v>90030</v>
      </c>
      <c r="F288" s="30" t="s">
        <v>125</v>
      </c>
      <c r="G288" s="30" t="s">
        <v>123</v>
      </c>
      <c r="H288" s="29">
        <v>2956746</v>
      </c>
      <c r="I288" s="29">
        <v>233</v>
      </c>
      <c r="J288" s="30" t="s">
        <v>15</v>
      </c>
      <c r="K288" s="30" t="s">
        <v>13</v>
      </c>
      <c r="L288" s="1" t="s">
        <v>973</v>
      </c>
      <c r="M288" s="1" t="s">
        <v>968</v>
      </c>
      <c r="N288" s="16">
        <v>0</v>
      </c>
      <c r="P288" s="16">
        <v>0</v>
      </c>
      <c r="R288" s="16">
        <v>0</v>
      </c>
      <c r="T288" s="16">
        <v>0</v>
      </c>
      <c r="V288" s="16">
        <v>0</v>
      </c>
      <c r="X288" s="16">
        <v>0</v>
      </c>
      <c r="Z288" s="16">
        <v>100</v>
      </c>
      <c r="AB288" s="16">
        <v>0</v>
      </c>
      <c r="AD288" s="16">
        <v>0</v>
      </c>
      <c r="AF288" s="1" t="str">
        <f t="shared" si="4"/>
        <v>No</v>
      </c>
      <c r="AG288" s="16"/>
    </row>
    <row r="289" spans="1:33">
      <c r="A289" s="2" t="s">
        <v>200</v>
      </c>
      <c r="B289" s="2" t="s">
        <v>201</v>
      </c>
      <c r="C289" s="30" t="s">
        <v>14</v>
      </c>
      <c r="D289" s="175">
        <v>9019</v>
      </c>
      <c r="E289" s="178">
        <v>90019</v>
      </c>
      <c r="F289" s="30" t="s">
        <v>125</v>
      </c>
      <c r="G289" s="30" t="s">
        <v>123</v>
      </c>
      <c r="H289" s="29">
        <v>1723634</v>
      </c>
      <c r="I289" s="29">
        <v>232</v>
      </c>
      <c r="J289" s="30" t="s">
        <v>12</v>
      </c>
      <c r="K289" s="30" t="s">
        <v>9</v>
      </c>
      <c r="L289" s="1" t="s">
        <v>967</v>
      </c>
      <c r="M289" s="1" t="s">
        <v>971</v>
      </c>
      <c r="N289" s="16">
        <v>0</v>
      </c>
      <c r="P289" s="16">
        <v>0</v>
      </c>
      <c r="R289" s="16">
        <v>0</v>
      </c>
      <c r="T289" s="16">
        <v>0</v>
      </c>
      <c r="V289" s="16">
        <v>0</v>
      </c>
      <c r="X289" s="16">
        <v>7.32</v>
      </c>
      <c r="Z289" s="16">
        <v>0</v>
      </c>
      <c r="AB289" s="16">
        <v>5</v>
      </c>
      <c r="AD289" s="16">
        <v>0</v>
      </c>
      <c r="AF289" s="1" t="str">
        <f t="shared" si="4"/>
        <v>No</v>
      </c>
    </row>
    <row r="290" spans="1:33">
      <c r="A290" s="2" t="s">
        <v>200</v>
      </c>
      <c r="B290" s="2" t="s">
        <v>201</v>
      </c>
      <c r="C290" s="30" t="s">
        <v>14</v>
      </c>
      <c r="D290" s="175">
        <v>9019</v>
      </c>
      <c r="E290" s="178">
        <v>90019</v>
      </c>
      <c r="F290" s="30" t="s">
        <v>125</v>
      </c>
      <c r="G290" s="30" t="s">
        <v>123</v>
      </c>
      <c r="H290" s="29">
        <v>1723634</v>
      </c>
      <c r="I290" s="29">
        <v>232</v>
      </c>
      <c r="J290" s="30" t="s">
        <v>12</v>
      </c>
      <c r="K290" s="30" t="s">
        <v>9</v>
      </c>
      <c r="L290" s="1" t="s">
        <v>974</v>
      </c>
      <c r="M290" s="1" t="s">
        <v>971</v>
      </c>
      <c r="N290" s="16">
        <v>0</v>
      </c>
      <c r="P290" s="16">
        <v>0</v>
      </c>
      <c r="R290" s="16">
        <v>0</v>
      </c>
      <c r="T290" s="16">
        <v>0</v>
      </c>
      <c r="V290" s="16">
        <v>0</v>
      </c>
      <c r="X290" s="16">
        <v>3.22</v>
      </c>
      <c r="Z290" s="16">
        <v>0</v>
      </c>
      <c r="AB290" s="16">
        <v>1</v>
      </c>
      <c r="AD290" s="16">
        <v>1</v>
      </c>
      <c r="AF290" s="1" t="str">
        <f t="shared" si="4"/>
        <v>No</v>
      </c>
    </row>
    <row r="291" spans="1:33">
      <c r="A291" s="2" t="s">
        <v>200</v>
      </c>
      <c r="B291" s="2" t="s">
        <v>201</v>
      </c>
      <c r="C291" s="30" t="s">
        <v>14</v>
      </c>
      <c r="D291" s="175">
        <v>9019</v>
      </c>
      <c r="E291" s="178">
        <v>90019</v>
      </c>
      <c r="F291" s="30" t="s">
        <v>125</v>
      </c>
      <c r="G291" s="30" t="s">
        <v>123</v>
      </c>
      <c r="H291" s="29">
        <v>1723634</v>
      </c>
      <c r="I291" s="29">
        <v>232</v>
      </c>
      <c r="J291" s="30" t="s">
        <v>12</v>
      </c>
      <c r="K291" s="30" t="s">
        <v>9</v>
      </c>
      <c r="L291" s="1" t="s">
        <v>970</v>
      </c>
      <c r="M291" s="1" t="s">
        <v>971</v>
      </c>
      <c r="N291" s="16">
        <v>0</v>
      </c>
      <c r="P291" s="16">
        <v>0</v>
      </c>
      <c r="R291" s="16">
        <v>0</v>
      </c>
      <c r="T291" s="16">
        <v>0</v>
      </c>
      <c r="V291" s="16">
        <v>0</v>
      </c>
      <c r="X291" s="16">
        <v>26</v>
      </c>
      <c r="Z291" s="16">
        <v>2</v>
      </c>
      <c r="AB291" s="16">
        <v>24.56</v>
      </c>
      <c r="AD291" s="16">
        <v>6.8</v>
      </c>
      <c r="AF291" s="1" t="str">
        <f t="shared" si="4"/>
        <v>No</v>
      </c>
    </row>
    <row r="292" spans="1:33">
      <c r="A292" s="2" t="s">
        <v>200</v>
      </c>
      <c r="B292" s="2" t="s">
        <v>201</v>
      </c>
      <c r="C292" s="30" t="s">
        <v>14</v>
      </c>
      <c r="D292" s="175">
        <v>9019</v>
      </c>
      <c r="E292" s="178">
        <v>90019</v>
      </c>
      <c r="F292" s="30" t="s">
        <v>125</v>
      </c>
      <c r="G292" s="30" t="s">
        <v>123</v>
      </c>
      <c r="H292" s="29">
        <v>1723634</v>
      </c>
      <c r="I292" s="29">
        <v>232</v>
      </c>
      <c r="J292" s="30" t="s">
        <v>12</v>
      </c>
      <c r="K292" s="30" t="s">
        <v>9</v>
      </c>
      <c r="L292" s="1" t="s">
        <v>972</v>
      </c>
      <c r="M292" s="1" t="s">
        <v>971</v>
      </c>
      <c r="N292" s="16">
        <v>0</v>
      </c>
      <c r="P292" s="16">
        <v>0</v>
      </c>
      <c r="R292" s="16">
        <v>0</v>
      </c>
      <c r="T292" s="16">
        <v>0</v>
      </c>
      <c r="V292" s="16">
        <v>0</v>
      </c>
      <c r="X292" s="16">
        <v>5</v>
      </c>
      <c r="Z292" s="16">
        <v>0</v>
      </c>
      <c r="AB292" s="16">
        <v>1</v>
      </c>
      <c r="AD292" s="16">
        <v>1</v>
      </c>
      <c r="AF292" s="1" t="str">
        <f t="shared" si="4"/>
        <v>No</v>
      </c>
    </row>
    <row r="293" spans="1:33">
      <c r="A293" s="2" t="s">
        <v>1057</v>
      </c>
      <c r="B293" s="2" t="s">
        <v>156</v>
      </c>
      <c r="C293" s="30" t="s">
        <v>14</v>
      </c>
      <c r="D293" s="175">
        <v>9151</v>
      </c>
      <c r="E293" s="178">
        <v>90151</v>
      </c>
      <c r="F293" s="30" t="s">
        <v>125</v>
      </c>
      <c r="G293" s="30" t="s">
        <v>123</v>
      </c>
      <c r="H293" s="29">
        <v>12150996</v>
      </c>
      <c r="I293" s="29">
        <v>195</v>
      </c>
      <c r="J293" s="30" t="s">
        <v>15</v>
      </c>
      <c r="K293" s="30" t="s">
        <v>13</v>
      </c>
      <c r="L293" s="1" t="s">
        <v>970</v>
      </c>
      <c r="M293" s="1" t="s">
        <v>968</v>
      </c>
      <c r="N293" s="16">
        <v>2</v>
      </c>
      <c r="P293" s="16">
        <v>5</v>
      </c>
      <c r="R293" s="16">
        <v>10</v>
      </c>
      <c r="T293" s="16">
        <v>10</v>
      </c>
      <c r="V293" s="16">
        <v>10</v>
      </c>
      <c r="X293" s="16">
        <v>15</v>
      </c>
      <c r="Z293" s="16">
        <v>30</v>
      </c>
      <c r="AB293" s="16">
        <v>8</v>
      </c>
      <c r="AD293" s="16">
        <v>10</v>
      </c>
      <c r="AF293" s="1" t="str">
        <f t="shared" si="4"/>
        <v>No</v>
      </c>
      <c r="AG293" s="16"/>
    </row>
    <row r="294" spans="1:33">
      <c r="A294" s="2" t="s">
        <v>1057</v>
      </c>
      <c r="B294" s="2" t="s">
        <v>156</v>
      </c>
      <c r="C294" s="30" t="s">
        <v>14</v>
      </c>
      <c r="D294" s="175">
        <v>9151</v>
      </c>
      <c r="E294" s="178">
        <v>90151</v>
      </c>
      <c r="F294" s="30" t="s">
        <v>125</v>
      </c>
      <c r="G294" s="30" t="s">
        <v>123</v>
      </c>
      <c r="H294" s="29">
        <v>12150996</v>
      </c>
      <c r="I294" s="29">
        <v>195</v>
      </c>
      <c r="J294" s="30" t="s">
        <v>15</v>
      </c>
      <c r="K294" s="30" t="s">
        <v>13</v>
      </c>
      <c r="L294" s="1" t="s">
        <v>974</v>
      </c>
      <c r="M294" s="1" t="s">
        <v>968</v>
      </c>
      <c r="N294" s="16">
        <v>26.1</v>
      </c>
      <c r="P294" s="16">
        <v>2.5</v>
      </c>
      <c r="R294" s="16">
        <v>6.6</v>
      </c>
      <c r="T294" s="16">
        <v>13.7</v>
      </c>
      <c r="V294" s="16">
        <v>11.9</v>
      </c>
      <c r="X294" s="16">
        <v>2.9</v>
      </c>
      <c r="Z294" s="16">
        <v>17.100000000000001</v>
      </c>
      <c r="AB294" s="16">
        <v>15.2</v>
      </c>
      <c r="AD294" s="16">
        <v>4</v>
      </c>
      <c r="AF294" s="1" t="str">
        <f t="shared" si="4"/>
        <v>No</v>
      </c>
      <c r="AG294" s="16"/>
    </row>
    <row r="295" spans="1:33">
      <c r="A295" s="2" t="s">
        <v>1057</v>
      </c>
      <c r="B295" s="2" t="s">
        <v>156</v>
      </c>
      <c r="C295" s="30" t="s">
        <v>14</v>
      </c>
      <c r="D295" s="175">
        <v>9151</v>
      </c>
      <c r="E295" s="178">
        <v>90151</v>
      </c>
      <c r="F295" s="30" t="s">
        <v>125</v>
      </c>
      <c r="G295" s="30" t="s">
        <v>123</v>
      </c>
      <c r="H295" s="29">
        <v>12150996</v>
      </c>
      <c r="I295" s="29">
        <v>195</v>
      </c>
      <c r="J295" s="30" t="s">
        <v>15</v>
      </c>
      <c r="K295" s="30" t="s">
        <v>13</v>
      </c>
      <c r="L295" s="1" t="s">
        <v>1040</v>
      </c>
      <c r="M295" s="1" t="s">
        <v>968</v>
      </c>
      <c r="N295" s="16">
        <v>100</v>
      </c>
      <c r="P295" s="16">
        <v>0</v>
      </c>
      <c r="R295" s="16">
        <v>0</v>
      </c>
      <c r="T295" s="16">
        <v>0</v>
      </c>
      <c r="V295" s="16">
        <v>0</v>
      </c>
      <c r="X295" s="16">
        <v>0</v>
      </c>
      <c r="Z295" s="16">
        <v>0</v>
      </c>
      <c r="AB295" s="16">
        <v>0</v>
      </c>
      <c r="AD295" s="16">
        <v>0</v>
      </c>
      <c r="AF295" s="1" t="str">
        <f t="shared" si="4"/>
        <v>No</v>
      </c>
      <c r="AG295" s="16"/>
    </row>
    <row r="296" spans="1:33">
      <c r="A296" s="2" t="s">
        <v>215</v>
      </c>
      <c r="B296" s="2" t="s">
        <v>216</v>
      </c>
      <c r="C296" s="30" t="s">
        <v>22</v>
      </c>
      <c r="D296" s="175">
        <v>4041</v>
      </c>
      <c r="E296" s="178">
        <v>40041</v>
      </c>
      <c r="F296" s="30" t="s">
        <v>125</v>
      </c>
      <c r="G296" s="30" t="s">
        <v>123</v>
      </c>
      <c r="H296" s="29">
        <v>2441770</v>
      </c>
      <c r="I296" s="29">
        <v>172</v>
      </c>
      <c r="J296" s="30" t="s">
        <v>10</v>
      </c>
      <c r="K296" s="30" t="s">
        <v>9</v>
      </c>
      <c r="L296" s="1" t="s">
        <v>970</v>
      </c>
      <c r="M296" s="1" t="s">
        <v>971</v>
      </c>
      <c r="N296" s="16">
        <v>0</v>
      </c>
      <c r="P296" s="16">
        <v>0</v>
      </c>
      <c r="R296" s="16">
        <v>0</v>
      </c>
      <c r="T296" s="16">
        <v>0</v>
      </c>
      <c r="V296" s="16">
        <v>0</v>
      </c>
      <c r="X296" s="16">
        <v>0</v>
      </c>
      <c r="Z296" s="16">
        <v>0</v>
      </c>
      <c r="AB296" s="16">
        <v>0.94</v>
      </c>
      <c r="AD296" s="16">
        <v>0</v>
      </c>
      <c r="AF296" s="1" t="str">
        <f t="shared" si="4"/>
        <v>No</v>
      </c>
    </row>
    <row r="297" spans="1:33">
      <c r="A297" s="2" t="s">
        <v>215</v>
      </c>
      <c r="B297" s="2" t="s">
        <v>216</v>
      </c>
      <c r="C297" s="30" t="s">
        <v>22</v>
      </c>
      <c r="D297" s="175">
        <v>4041</v>
      </c>
      <c r="E297" s="178">
        <v>40041</v>
      </c>
      <c r="F297" s="30" t="s">
        <v>125</v>
      </c>
      <c r="G297" s="30" t="s">
        <v>123</v>
      </c>
      <c r="H297" s="29">
        <v>2441770</v>
      </c>
      <c r="I297" s="29">
        <v>172</v>
      </c>
      <c r="J297" s="30" t="s">
        <v>10</v>
      </c>
      <c r="K297" s="30" t="s">
        <v>9</v>
      </c>
      <c r="L297" s="1" t="s">
        <v>967</v>
      </c>
      <c r="M297" s="1" t="s">
        <v>971</v>
      </c>
      <c r="N297" s="16">
        <v>0</v>
      </c>
      <c r="P297" s="16">
        <v>0</v>
      </c>
      <c r="R297" s="16">
        <v>0</v>
      </c>
      <c r="T297" s="16">
        <v>0</v>
      </c>
      <c r="V297" s="16">
        <v>0</v>
      </c>
      <c r="X297" s="16">
        <v>0</v>
      </c>
      <c r="Z297" s="16">
        <v>0</v>
      </c>
      <c r="AB297" s="16">
        <v>2.56</v>
      </c>
      <c r="AD297" s="16">
        <v>0</v>
      </c>
      <c r="AF297" s="1" t="str">
        <f t="shared" si="4"/>
        <v>No</v>
      </c>
    </row>
    <row r="298" spans="1:33">
      <c r="A298" s="2" t="s">
        <v>227</v>
      </c>
      <c r="B298" s="2" t="s">
        <v>228</v>
      </c>
      <c r="C298" s="30" t="s">
        <v>27</v>
      </c>
      <c r="D298" s="175">
        <v>6032</v>
      </c>
      <c r="E298" s="178">
        <v>60032</v>
      </c>
      <c r="F298" s="30" t="s">
        <v>125</v>
      </c>
      <c r="G298" s="30" t="s">
        <v>123</v>
      </c>
      <c r="H298" s="29">
        <v>899703</v>
      </c>
      <c r="I298" s="29">
        <v>165</v>
      </c>
      <c r="J298" s="30" t="s">
        <v>10</v>
      </c>
      <c r="K298" s="30" t="s">
        <v>13</v>
      </c>
      <c r="L298" s="1" t="s">
        <v>970</v>
      </c>
      <c r="M298" s="1" t="s">
        <v>971</v>
      </c>
      <c r="N298" s="16">
        <v>0</v>
      </c>
      <c r="P298" s="16">
        <v>0</v>
      </c>
      <c r="R298" s="16">
        <v>0</v>
      </c>
      <c r="T298" s="16">
        <v>0</v>
      </c>
      <c r="V298" s="16">
        <v>0</v>
      </c>
      <c r="X298" s="16">
        <v>4</v>
      </c>
      <c r="Z298" s="16">
        <v>11</v>
      </c>
      <c r="AB298" s="16">
        <v>0</v>
      </c>
      <c r="AD298" s="16">
        <v>0</v>
      </c>
      <c r="AF298" s="1" t="str">
        <f t="shared" si="4"/>
        <v>No</v>
      </c>
    </row>
    <row r="299" spans="1:33">
      <c r="A299" s="2" t="s">
        <v>227</v>
      </c>
      <c r="B299" s="2" t="s">
        <v>228</v>
      </c>
      <c r="C299" s="30" t="s">
        <v>27</v>
      </c>
      <c r="D299" s="175">
        <v>6032</v>
      </c>
      <c r="E299" s="178">
        <v>60032</v>
      </c>
      <c r="F299" s="30" t="s">
        <v>125</v>
      </c>
      <c r="G299" s="30" t="s">
        <v>123</v>
      </c>
      <c r="H299" s="29">
        <v>899703</v>
      </c>
      <c r="I299" s="29">
        <v>165</v>
      </c>
      <c r="J299" s="30" t="s">
        <v>10</v>
      </c>
      <c r="K299" s="30" t="s">
        <v>13</v>
      </c>
      <c r="L299" s="1" t="s">
        <v>967</v>
      </c>
      <c r="M299" s="1" t="s">
        <v>971</v>
      </c>
      <c r="N299" s="16">
        <v>0</v>
      </c>
      <c r="P299" s="16">
        <v>0</v>
      </c>
      <c r="R299" s="16">
        <v>0</v>
      </c>
      <c r="T299" s="16">
        <v>0</v>
      </c>
      <c r="V299" s="16">
        <v>0</v>
      </c>
      <c r="X299" s="16">
        <v>0</v>
      </c>
      <c r="Z299" s="16">
        <v>2</v>
      </c>
      <c r="AB299" s="16">
        <v>10</v>
      </c>
      <c r="AD299" s="16">
        <v>7</v>
      </c>
      <c r="AF299" s="1" t="str">
        <f t="shared" si="4"/>
        <v>No</v>
      </c>
    </row>
    <row r="300" spans="1:33">
      <c r="A300" s="2" t="s">
        <v>1058</v>
      </c>
      <c r="B300" s="2" t="s">
        <v>217</v>
      </c>
      <c r="C300" s="30" t="s">
        <v>44</v>
      </c>
      <c r="D300" s="175">
        <v>4003</v>
      </c>
      <c r="E300" s="178">
        <v>40003</v>
      </c>
      <c r="F300" s="30" t="s">
        <v>122</v>
      </c>
      <c r="G300" s="30" t="s">
        <v>123</v>
      </c>
      <c r="H300" s="29">
        <v>1060061</v>
      </c>
      <c r="I300" s="29">
        <v>145</v>
      </c>
      <c r="J300" s="30" t="s">
        <v>10</v>
      </c>
      <c r="K300" s="30" t="s">
        <v>9</v>
      </c>
      <c r="L300" s="1" t="s">
        <v>967</v>
      </c>
      <c r="M300" s="1" t="s">
        <v>971</v>
      </c>
      <c r="N300" s="16">
        <v>0</v>
      </c>
      <c r="P300" s="16">
        <v>0</v>
      </c>
      <c r="R300" s="16">
        <v>0</v>
      </c>
      <c r="T300" s="16">
        <v>0</v>
      </c>
      <c r="V300" s="16">
        <v>0</v>
      </c>
      <c r="X300" s="16">
        <v>0</v>
      </c>
      <c r="Z300" s="16">
        <v>4.2</v>
      </c>
      <c r="AB300" s="16">
        <v>4.0999999999999996</v>
      </c>
      <c r="AD300" s="16">
        <v>0</v>
      </c>
      <c r="AF300" s="1" t="str">
        <f t="shared" si="4"/>
        <v>No</v>
      </c>
    </row>
    <row r="301" spans="1:33">
      <c r="A301" s="2" t="s">
        <v>1058</v>
      </c>
      <c r="B301" s="2" t="s">
        <v>217</v>
      </c>
      <c r="C301" s="30" t="s">
        <v>44</v>
      </c>
      <c r="D301" s="175">
        <v>4003</v>
      </c>
      <c r="E301" s="178">
        <v>40003</v>
      </c>
      <c r="F301" s="30" t="s">
        <v>122</v>
      </c>
      <c r="G301" s="30" t="s">
        <v>123</v>
      </c>
      <c r="H301" s="29">
        <v>1060061</v>
      </c>
      <c r="I301" s="29">
        <v>145</v>
      </c>
      <c r="J301" s="30" t="s">
        <v>10</v>
      </c>
      <c r="K301" s="30" t="s">
        <v>9</v>
      </c>
      <c r="L301" s="1" t="s">
        <v>974</v>
      </c>
      <c r="M301" s="1" t="s">
        <v>971</v>
      </c>
      <c r="N301" s="16">
        <v>0</v>
      </c>
      <c r="P301" s="16">
        <v>0</v>
      </c>
      <c r="R301" s="16">
        <v>0</v>
      </c>
      <c r="T301" s="16">
        <v>0</v>
      </c>
      <c r="V301" s="16">
        <v>0</v>
      </c>
      <c r="X301" s="16">
        <v>0</v>
      </c>
      <c r="Z301" s="16">
        <v>0</v>
      </c>
      <c r="AB301" s="16">
        <v>0.2</v>
      </c>
      <c r="AD301" s="16">
        <v>0</v>
      </c>
      <c r="AF301" s="1" t="str">
        <f t="shared" si="4"/>
        <v>No</v>
      </c>
    </row>
    <row r="302" spans="1:33">
      <c r="A302" s="2" t="s">
        <v>1058</v>
      </c>
      <c r="B302" s="2" t="s">
        <v>217</v>
      </c>
      <c r="C302" s="30" t="s">
        <v>44</v>
      </c>
      <c r="D302" s="175">
        <v>4003</v>
      </c>
      <c r="E302" s="178">
        <v>40003</v>
      </c>
      <c r="F302" s="30" t="s">
        <v>122</v>
      </c>
      <c r="G302" s="30" t="s">
        <v>123</v>
      </c>
      <c r="H302" s="29">
        <v>1060061</v>
      </c>
      <c r="I302" s="29">
        <v>145</v>
      </c>
      <c r="J302" s="30" t="s">
        <v>10</v>
      </c>
      <c r="K302" s="30" t="s">
        <v>9</v>
      </c>
      <c r="L302" s="1" t="s">
        <v>970</v>
      </c>
      <c r="M302" s="1" t="s">
        <v>971</v>
      </c>
      <c r="N302" s="16">
        <v>0</v>
      </c>
      <c r="P302" s="16">
        <v>0</v>
      </c>
      <c r="R302" s="16">
        <v>0</v>
      </c>
      <c r="T302" s="16">
        <v>0</v>
      </c>
      <c r="V302" s="16">
        <v>0</v>
      </c>
      <c r="X302" s="16">
        <v>0</v>
      </c>
      <c r="Z302" s="16">
        <v>1.9</v>
      </c>
      <c r="AB302" s="16">
        <v>0</v>
      </c>
      <c r="AD302" s="16">
        <v>0</v>
      </c>
      <c r="AF302" s="1" t="str">
        <f t="shared" si="4"/>
        <v>No</v>
      </c>
    </row>
    <row r="303" spans="1:33">
      <c r="A303" s="2" t="s">
        <v>1058</v>
      </c>
      <c r="B303" s="2" t="s">
        <v>217</v>
      </c>
      <c r="C303" s="30" t="s">
        <v>44</v>
      </c>
      <c r="D303" s="175">
        <v>4003</v>
      </c>
      <c r="E303" s="178">
        <v>40003</v>
      </c>
      <c r="F303" s="30" t="s">
        <v>122</v>
      </c>
      <c r="G303" s="30" t="s">
        <v>123</v>
      </c>
      <c r="H303" s="29">
        <v>1060061</v>
      </c>
      <c r="I303" s="29">
        <v>145</v>
      </c>
      <c r="J303" s="30" t="s">
        <v>10</v>
      </c>
      <c r="K303" s="30" t="s">
        <v>9</v>
      </c>
      <c r="L303" s="1" t="s">
        <v>972</v>
      </c>
      <c r="M303" s="1" t="s">
        <v>971</v>
      </c>
      <c r="N303" s="16">
        <v>0</v>
      </c>
      <c r="P303" s="16">
        <v>0</v>
      </c>
      <c r="R303" s="16">
        <v>0</v>
      </c>
      <c r="T303" s="16">
        <v>0</v>
      </c>
      <c r="V303" s="16">
        <v>0</v>
      </c>
      <c r="X303" s="16">
        <v>0</v>
      </c>
      <c r="Z303" s="16">
        <v>0</v>
      </c>
      <c r="AB303" s="16">
        <v>0.1</v>
      </c>
      <c r="AD303" s="16">
        <v>0</v>
      </c>
      <c r="AF303" s="1" t="str">
        <f t="shared" si="4"/>
        <v>No</v>
      </c>
    </row>
    <row r="304" spans="1:33">
      <c r="A304" s="2" t="s">
        <v>1059</v>
      </c>
      <c r="B304" s="2" t="s">
        <v>170</v>
      </c>
      <c r="C304" s="30" t="s">
        <v>14</v>
      </c>
      <c r="D304" s="175">
        <v>9134</v>
      </c>
      <c r="E304" s="178">
        <v>90134</v>
      </c>
      <c r="F304" s="30" t="s">
        <v>125</v>
      </c>
      <c r="G304" s="30" t="s">
        <v>123</v>
      </c>
      <c r="H304" s="29">
        <v>3281212</v>
      </c>
      <c r="I304" s="29">
        <v>141</v>
      </c>
      <c r="J304" s="30" t="s">
        <v>15</v>
      </c>
      <c r="K304" s="30" t="s">
        <v>13</v>
      </c>
      <c r="L304" s="1" t="s">
        <v>967</v>
      </c>
      <c r="M304" s="1" t="s">
        <v>969</v>
      </c>
      <c r="N304" s="16">
        <v>0</v>
      </c>
      <c r="P304" s="16">
        <v>0</v>
      </c>
      <c r="R304" s="16">
        <v>0</v>
      </c>
      <c r="T304" s="16">
        <v>0</v>
      </c>
      <c r="V304" s="16">
        <v>7.0000000000000007E-2</v>
      </c>
      <c r="X304" s="16">
        <v>0.03</v>
      </c>
      <c r="Z304" s="16">
        <v>0.19</v>
      </c>
      <c r="AB304" s="16">
        <v>0.45</v>
      </c>
      <c r="AD304" s="16">
        <v>0.02</v>
      </c>
      <c r="AF304" s="1" t="str">
        <f t="shared" si="4"/>
        <v>No</v>
      </c>
    </row>
    <row r="305" spans="1:32">
      <c r="A305" s="2" t="s">
        <v>1059</v>
      </c>
      <c r="B305" s="2" t="s">
        <v>170</v>
      </c>
      <c r="C305" s="30" t="s">
        <v>14</v>
      </c>
      <c r="D305" s="175">
        <v>9134</v>
      </c>
      <c r="E305" s="178">
        <v>90134</v>
      </c>
      <c r="F305" s="30" t="s">
        <v>125</v>
      </c>
      <c r="G305" s="30" t="s">
        <v>123</v>
      </c>
      <c r="H305" s="29">
        <v>3281212</v>
      </c>
      <c r="I305" s="29">
        <v>141</v>
      </c>
      <c r="J305" s="30" t="s">
        <v>15</v>
      </c>
      <c r="K305" s="30" t="s">
        <v>13</v>
      </c>
      <c r="L305" s="1" t="s">
        <v>1041</v>
      </c>
      <c r="M305" s="1" t="s">
        <v>969</v>
      </c>
      <c r="N305" s="16">
        <v>0.45</v>
      </c>
      <c r="P305" s="16">
        <v>0</v>
      </c>
      <c r="R305" s="16">
        <v>0</v>
      </c>
      <c r="T305" s="16">
        <v>0</v>
      </c>
      <c r="V305" s="16">
        <v>0</v>
      </c>
      <c r="X305" s="16">
        <v>0</v>
      </c>
      <c r="Z305" s="16">
        <v>0</v>
      </c>
      <c r="AB305" s="16">
        <v>0</v>
      </c>
      <c r="AD305" s="16">
        <v>0</v>
      </c>
      <c r="AF305" s="1" t="str">
        <f t="shared" si="4"/>
        <v>No</v>
      </c>
    </row>
    <row r="306" spans="1:32">
      <c r="A306" s="2" t="s">
        <v>1059</v>
      </c>
      <c r="B306" s="2" t="s">
        <v>170</v>
      </c>
      <c r="C306" s="30" t="s">
        <v>14</v>
      </c>
      <c r="D306" s="175">
        <v>9134</v>
      </c>
      <c r="E306" s="178">
        <v>90134</v>
      </c>
      <c r="F306" s="30" t="s">
        <v>125</v>
      </c>
      <c r="G306" s="30" t="s">
        <v>123</v>
      </c>
      <c r="H306" s="29">
        <v>3281212</v>
      </c>
      <c r="I306" s="29">
        <v>141</v>
      </c>
      <c r="J306" s="30" t="s">
        <v>15</v>
      </c>
      <c r="K306" s="30" t="s">
        <v>13</v>
      </c>
      <c r="L306" s="1" t="s">
        <v>974</v>
      </c>
      <c r="M306" s="1" t="s">
        <v>969</v>
      </c>
      <c r="N306" s="16">
        <v>0.36</v>
      </c>
      <c r="P306" s="16">
        <v>0</v>
      </c>
      <c r="R306" s="16">
        <v>0</v>
      </c>
      <c r="T306" s="16">
        <v>0</v>
      </c>
      <c r="V306" s="16">
        <v>0</v>
      </c>
      <c r="X306" s="16">
        <v>0</v>
      </c>
      <c r="Z306" s="16">
        <v>3.61</v>
      </c>
      <c r="AB306" s="16">
        <v>0.25</v>
      </c>
      <c r="AD306" s="16">
        <v>2.02</v>
      </c>
      <c r="AF306" s="1" t="str">
        <f t="shared" si="4"/>
        <v>No</v>
      </c>
    </row>
    <row r="307" spans="1:32">
      <c r="A307" s="2" t="s">
        <v>1059</v>
      </c>
      <c r="B307" s="2" t="s">
        <v>170</v>
      </c>
      <c r="C307" s="30" t="s">
        <v>14</v>
      </c>
      <c r="D307" s="175">
        <v>9134</v>
      </c>
      <c r="E307" s="178">
        <v>90134</v>
      </c>
      <c r="F307" s="30" t="s">
        <v>125</v>
      </c>
      <c r="G307" s="30" t="s">
        <v>123</v>
      </c>
      <c r="H307" s="29">
        <v>3281212</v>
      </c>
      <c r="I307" s="29">
        <v>141</v>
      </c>
      <c r="J307" s="30" t="s">
        <v>15</v>
      </c>
      <c r="K307" s="30" t="s">
        <v>13</v>
      </c>
      <c r="L307" s="1" t="s">
        <v>970</v>
      </c>
      <c r="M307" s="1" t="s">
        <v>971</v>
      </c>
      <c r="N307" s="16">
        <v>102</v>
      </c>
      <c r="P307" s="16">
        <v>3.22</v>
      </c>
      <c r="R307" s="16">
        <v>0.79</v>
      </c>
      <c r="T307" s="16">
        <v>0.06</v>
      </c>
      <c r="V307" s="16">
        <v>0</v>
      </c>
      <c r="X307" s="16">
        <v>0</v>
      </c>
      <c r="Z307" s="16">
        <v>3.3</v>
      </c>
      <c r="AB307" s="16">
        <v>17.399999999999999</v>
      </c>
      <c r="AD307" s="16">
        <v>0.05</v>
      </c>
      <c r="AF307" s="1" t="str">
        <f t="shared" si="4"/>
        <v>No</v>
      </c>
    </row>
    <row r="308" spans="1:32">
      <c r="A308" s="2" t="s">
        <v>1059</v>
      </c>
      <c r="B308" s="2" t="s">
        <v>170</v>
      </c>
      <c r="C308" s="30" t="s">
        <v>14</v>
      </c>
      <c r="D308" s="175">
        <v>9134</v>
      </c>
      <c r="E308" s="178">
        <v>90134</v>
      </c>
      <c r="F308" s="30" t="s">
        <v>125</v>
      </c>
      <c r="G308" s="30" t="s">
        <v>123</v>
      </c>
      <c r="H308" s="29">
        <v>3281212</v>
      </c>
      <c r="I308" s="29">
        <v>141</v>
      </c>
      <c r="J308" s="30" t="s">
        <v>15</v>
      </c>
      <c r="K308" s="30" t="s">
        <v>13</v>
      </c>
      <c r="L308" s="1" t="s">
        <v>975</v>
      </c>
      <c r="M308" s="1" t="s">
        <v>969</v>
      </c>
      <c r="N308" s="16">
        <v>1.67</v>
      </c>
      <c r="P308" s="16">
        <v>0</v>
      </c>
      <c r="R308" s="16">
        <v>0</v>
      </c>
      <c r="T308" s="16">
        <v>0</v>
      </c>
      <c r="V308" s="16">
        <v>0</v>
      </c>
      <c r="X308" s="16">
        <v>0</v>
      </c>
      <c r="Z308" s="16">
        <v>0</v>
      </c>
      <c r="AB308" s="16">
        <v>0</v>
      </c>
      <c r="AD308" s="16">
        <v>0</v>
      </c>
      <c r="AF308" s="1" t="str">
        <f t="shared" si="4"/>
        <v>No</v>
      </c>
    </row>
    <row r="309" spans="1:32">
      <c r="A309" s="2" t="s">
        <v>1059</v>
      </c>
      <c r="B309" s="2" t="s">
        <v>170</v>
      </c>
      <c r="C309" s="30" t="s">
        <v>14</v>
      </c>
      <c r="D309" s="175">
        <v>9134</v>
      </c>
      <c r="E309" s="178">
        <v>90134</v>
      </c>
      <c r="F309" s="30" t="s">
        <v>125</v>
      </c>
      <c r="G309" s="30" t="s">
        <v>123</v>
      </c>
      <c r="H309" s="29">
        <v>3281212</v>
      </c>
      <c r="I309" s="29">
        <v>141</v>
      </c>
      <c r="J309" s="30" t="s">
        <v>15</v>
      </c>
      <c r="K309" s="30" t="s">
        <v>13</v>
      </c>
      <c r="L309" s="1" t="s">
        <v>972</v>
      </c>
      <c r="M309" s="1" t="s">
        <v>969</v>
      </c>
      <c r="N309" s="16">
        <v>0.03</v>
      </c>
      <c r="P309" s="16">
        <v>0</v>
      </c>
      <c r="R309" s="16">
        <v>0.02</v>
      </c>
      <c r="T309" s="16">
        <v>0.08</v>
      </c>
      <c r="V309" s="16">
        <v>0</v>
      </c>
      <c r="X309" s="16">
        <v>0.1</v>
      </c>
      <c r="Z309" s="16">
        <v>0.31</v>
      </c>
      <c r="AB309" s="16">
        <v>0.09</v>
      </c>
      <c r="AD309" s="16">
        <v>0.02</v>
      </c>
      <c r="AF309" s="1" t="str">
        <f t="shared" si="4"/>
        <v>No</v>
      </c>
    </row>
    <row r="310" spans="1:32">
      <c r="A310" s="2" t="s">
        <v>1059</v>
      </c>
      <c r="B310" s="2" t="s">
        <v>170</v>
      </c>
      <c r="C310" s="30" t="s">
        <v>14</v>
      </c>
      <c r="D310" s="175">
        <v>9134</v>
      </c>
      <c r="E310" s="178">
        <v>90134</v>
      </c>
      <c r="F310" s="30" t="s">
        <v>125</v>
      </c>
      <c r="G310" s="30" t="s">
        <v>123</v>
      </c>
      <c r="H310" s="29">
        <v>3281212</v>
      </c>
      <c r="I310" s="29">
        <v>141</v>
      </c>
      <c r="J310" s="30" t="s">
        <v>15</v>
      </c>
      <c r="K310" s="30" t="s">
        <v>13</v>
      </c>
      <c r="L310" s="1" t="s">
        <v>973</v>
      </c>
      <c r="M310" s="1" t="s">
        <v>969</v>
      </c>
      <c r="N310" s="16">
        <v>0.18</v>
      </c>
      <c r="P310" s="16">
        <v>0.03</v>
      </c>
      <c r="R310" s="16">
        <v>0.1</v>
      </c>
      <c r="T310" s="16">
        <v>0.06</v>
      </c>
      <c r="V310" s="16">
        <v>0.01</v>
      </c>
      <c r="X310" s="16">
        <v>0</v>
      </c>
      <c r="Z310" s="16">
        <v>0.02</v>
      </c>
      <c r="AB310" s="16">
        <v>0.1</v>
      </c>
      <c r="AD310" s="16">
        <v>0.1</v>
      </c>
      <c r="AF310" s="1" t="str">
        <f t="shared" si="4"/>
        <v>No</v>
      </c>
    </row>
    <row r="311" spans="1:32">
      <c r="A311" s="2" t="s">
        <v>229</v>
      </c>
      <c r="B311" s="2" t="s">
        <v>230</v>
      </c>
      <c r="C311" s="30" t="s">
        <v>45</v>
      </c>
      <c r="D311" s="175">
        <v>6101</v>
      </c>
      <c r="E311" s="178">
        <v>60101</v>
      </c>
      <c r="F311" s="30" t="s">
        <v>125</v>
      </c>
      <c r="G311" s="30" t="s">
        <v>123</v>
      </c>
      <c r="H311" s="29">
        <v>366174</v>
      </c>
      <c r="I311" s="29">
        <v>104</v>
      </c>
      <c r="J311" s="30" t="s">
        <v>17</v>
      </c>
      <c r="K311" s="30" t="s">
        <v>13</v>
      </c>
      <c r="L311" s="1" t="s">
        <v>970</v>
      </c>
      <c r="M311" s="1" t="s">
        <v>971</v>
      </c>
      <c r="N311" s="16">
        <v>0</v>
      </c>
      <c r="P311" s="16">
        <v>0</v>
      </c>
      <c r="R311" s="16">
        <v>0.65</v>
      </c>
      <c r="T311" s="16">
        <v>0</v>
      </c>
      <c r="V311" s="16">
        <v>0</v>
      </c>
      <c r="X311" s="16">
        <v>0</v>
      </c>
      <c r="Z311" s="16">
        <v>0</v>
      </c>
      <c r="AB311" s="16">
        <v>27.25</v>
      </c>
      <c r="AD311" s="16">
        <v>0</v>
      </c>
      <c r="AF311" s="1" t="str">
        <f t="shared" si="4"/>
        <v>No</v>
      </c>
    </row>
    <row r="312" spans="1:32">
      <c r="A312" s="2" t="s">
        <v>229</v>
      </c>
      <c r="B312" s="2" t="s">
        <v>230</v>
      </c>
      <c r="C312" s="30" t="s">
        <v>45</v>
      </c>
      <c r="D312" s="175">
        <v>6101</v>
      </c>
      <c r="E312" s="178">
        <v>60101</v>
      </c>
      <c r="F312" s="30" t="s">
        <v>125</v>
      </c>
      <c r="G312" s="30" t="s">
        <v>123</v>
      </c>
      <c r="H312" s="29">
        <v>366174</v>
      </c>
      <c r="I312" s="29">
        <v>104</v>
      </c>
      <c r="J312" s="30" t="s">
        <v>17</v>
      </c>
      <c r="K312" s="30" t="s">
        <v>13</v>
      </c>
      <c r="L312" s="1" t="s">
        <v>973</v>
      </c>
      <c r="M312" s="1" t="s">
        <v>971</v>
      </c>
      <c r="N312" s="16">
        <v>0</v>
      </c>
      <c r="P312" s="16">
        <v>0</v>
      </c>
      <c r="R312" s="16">
        <v>0</v>
      </c>
      <c r="T312" s="16">
        <v>0</v>
      </c>
      <c r="V312" s="16">
        <v>0</v>
      </c>
      <c r="X312" s="16">
        <v>0</v>
      </c>
      <c r="Z312" s="16">
        <v>0</v>
      </c>
      <c r="AB312" s="16">
        <v>0.8</v>
      </c>
      <c r="AD312" s="16">
        <v>0</v>
      </c>
      <c r="AF312" s="1" t="str">
        <f t="shared" si="4"/>
        <v>No</v>
      </c>
    </row>
    <row r="313" spans="1:32">
      <c r="A313" s="2" t="s">
        <v>168</v>
      </c>
      <c r="B313" s="2" t="s">
        <v>169</v>
      </c>
      <c r="C313" s="30" t="s">
        <v>47</v>
      </c>
      <c r="D313" s="175">
        <v>3073</v>
      </c>
      <c r="E313" s="178">
        <v>30073</v>
      </c>
      <c r="F313" s="30" t="s">
        <v>125</v>
      </c>
      <c r="G313" s="30" t="s">
        <v>123</v>
      </c>
      <c r="H313" s="29">
        <v>4586770</v>
      </c>
      <c r="I313" s="29">
        <v>99</v>
      </c>
      <c r="J313" s="30" t="s">
        <v>15</v>
      </c>
      <c r="K313" s="30" t="s">
        <v>13</v>
      </c>
      <c r="L313" s="1" t="s">
        <v>1040</v>
      </c>
      <c r="M313" s="1" t="s">
        <v>969</v>
      </c>
      <c r="N313" s="16">
        <v>0.14000000000000001</v>
      </c>
      <c r="P313" s="16">
        <v>0</v>
      </c>
      <c r="R313" s="16">
        <v>0</v>
      </c>
      <c r="T313" s="16">
        <v>0</v>
      </c>
      <c r="V313" s="16">
        <v>0</v>
      </c>
      <c r="X313" s="16">
        <v>0</v>
      </c>
      <c r="Z313" s="16">
        <v>0</v>
      </c>
      <c r="AB313" s="16">
        <v>0</v>
      </c>
      <c r="AD313" s="16">
        <v>0</v>
      </c>
      <c r="AF313" s="1" t="str">
        <f t="shared" si="4"/>
        <v>No</v>
      </c>
    </row>
    <row r="314" spans="1:32">
      <c r="A314" s="2" t="s">
        <v>168</v>
      </c>
      <c r="B314" s="2" t="s">
        <v>169</v>
      </c>
      <c r="C314" s="30" t="s">
        <v>47</v>
      </c>
      <c r="D314" s="175">
        <v>3073</v>
      </c>
      <c r="E314" s="178">
        <v>30073</v>
      </c>
      <c r="F314" s="30" t="s">
        <v>125</v>
      </c>
      <c r="G314" s="30" t="s">
        <v>123</v>
      </c>
      <c r="H314" s="29">
        <v>4586770</v>
      </c>
      <c r="I314" s="29">
        <v>99</v>
      </c>
      <c r="J314" s="30" t="s">
        <v>15</v>
      </c>
      <c r="K314" s="30" t="s">
        <v>13</v>
      </c>
      <c r="L314" s="1" t="s">
        <v>974</v>
      </c>
      <c r="M314" s="1" t="s">
        <v>969</v>
      </c>
      <c r="N314" s="16">
        <v>0.66</v>
      </c>
      <c r="P314" s="16">
        <v>0</v>
      </c>
      <c r="R314" s="16">
        <v>0</v>
      </c>
      <c r="T314" s="16">
        <v>0</v>
      </c>
      <c r="V314" s="16">
        <v>0</v>
      </c>
      <c r="X314" s="16">
        <v>0</v>
      </c>
      <c r="Z314" s="16">
        <v>0</v>
      </c>
      <c r="AB314" s="16">
        <v>0</v>
      </c>
      <c r="AD314" s="16">
        <v>0</v>
      </c>
      <c r="AF314" s="1" t="str">
        <f t="shared" si="4"/>
        <v>No</v>
      </c>
    </row>
    <row r="315" spans="1:32">
      <c r="A315" s="2" t="s">
        <v>168</v>
      </c>
      <c r="B315" s="2" t="s">
        <v>169</v>
      </c>
      <c r="C315" s="30" t="s">
        <v>47</v>
      </c>
      <c r="D315" s="175">
        <v>3073</v>
      </c>
      <c r="E315" s="178">
        <v>30073</v>
      </c>
      <c r="F315" s="30" t="s">
        <v>125</v>
      </c>
      <c r="G315" s="30" t="s">
        <v>123</v>
      </c>
      <c r="H315" s="29">
        <v>4586770</v>
      </c>
      <c r="I315" s="29">
        <v>99</v>
      </c>
      <c r="J315" s="30" t="s">
        <v>15</v>
      </c>
      <c r="K315" s="30" t="s">
        <v>13</v>
      </c>
      <c r="L315" s="1" t="s">
        <v>970</v>
      </c>
      <c r="M315" s="1" t="s">
        <v>969</v>
      </c>
      <c r="N315" s="16">
        <v>81.900000000000006</v>
      </c>
      <c r="P315" s="16">
        <v>0</v>
      </c>
      <c r="R315" s="16">
        <v>0</v>
      </c>
      <c r="T315" s="16">
        <v>0</v>
      </c>
      <c r="V315" s="16">
        <v>0</v>
      </c>
      <c r="X315" s="16">
        <v>0</v>
      </c>
      <c r="Z315" s="16">
        <v>0</v>
      </c>
      <c r="AB315" s="16">
        <v>0</v>
      </c>
      <c r="AD315" s="16">
        <v>0</v>
      </c>
      <c r="AF315" s="1" t="str">
        <f t="shared" si="4"/>
        <v>No</v>
      </c>
    </row>
    <row r="316" spans="1:32">
      <c r="A316" s="2" t="s">
        <v>168</v>
      </c>
      <c r="B316" s="2" t="s">
        <v>169</v>
      </c>
      <c r="C316" s="30" t="s">
        <v>47</v>
      </c>
      <c r="D316" s="175">
        <v>3073</v>
      </c>
      <c r="E316" s="178">
        <v>30073</v>
      </c>
      <c r="F316" s="30" t="s">
        <v>125</v>
      </c>
      <c r="G316" s="30" t="s">
        <v>123</v>
      </c>
      <c r="H316" s="29">
        <v>4586770</v>
      </c>
      <c r="I316" s="29">
        <v>99</v>
      </c>
      <c r="J316" s="30" t="s">
        <v>15</v>
      </c>
      <c r="K316" s="30" t="s">
        <v>13</v>
      </c>
      <c r="L316" s="1" t="s">
        <v>972</v>
      </c>
      <c r="M316" s="1" t="s">
        <v>969</v>
      </c>
      <c r="N316" s="16">
        <v>0.74</v>
      </c>
      <c r="P316" s="16">
        <v>0</v>
      </c>
      <c r="R316" s="16">
        <v>0</v>
      </c>
      <c r="T316" s="16">
        <v>0</v>
      </c>
      <c r="V316" s="16">
        <v>0</v>
      </c>
      <c r="X316" s="16">
        <v>0</v>
      </c>
      <c r="Z316" s="16">
        <v>0</v>
      </c>
      <c r="AB316" s="16">
        <v>0</v>
      </c>
      <c r="AD316" s="16">
        <v>0</v>
      </c>
      <c r="AF316" s="1" t="str">
        <f t="shared" si="4"/>
        <v>No</v>
      </c>
    </row>
    <row r="317" spans="1:32">
      <c r="A317" s="2" t="s">
        <v>168</v>
      </c>
      <c r="B317" s="2" t="s">
        <v>169</v>
      </c>
      <c r="C317" s="30" t="s">
        <v>47</v>
      </c>
      <c r="D317" s="175">
        <v>3073</v>
      </c>
      <c r="E317" s="178">
        <v>30073</v>
      </c>
      <c r="F317" s="30" t="s">
        <v>125</v>
      </c>
      <c r="G317" s="30" t="s">
        <v>123</v>
      </c>
      <c r="H317" s="29">
        <v>4586770</v>
      </c>
      <c r="I317" s="29">
        <v>99</v>
      </c>
      <c r="J317" s="30" t="s">
        <v>15</v>
      </c>
      <c r="K317" s="30" t="s">
        <v>13</v>
      </c>
      <c r="L317" s="1" t="s">
        <v>973</v>
      </c>
      <c r="M317" s="1" t="s">
        <v>969</v>
      </c>
      <c r="N317" s="16">
        <v>2.4500000000000002</v>
      </c>
      <c r="P317" s="16">
        <v>0</v>
      </c>
      <c r="R317" s="16">
        <v>0</v>
      </c>
      <c r="T317" s="16">
        <v>0</v>
      </c>
      <c r="V317" s="16">
        <v>0</v>
      </c>
      <c r="X317" s="16">
        <v>0</v>
      </c>
      <c r="Z317" s="16">
        <v>0</v>
      </c>
      <c r="AB317" s="16">
        <v>0</v>
      </c>
      <c r="AD317" s="16">
        <v>0</v>
      </c>
      <c r="AF317" s="1" t="str">
        <f t="shared" si="4"/>
        <v>No</v>
      </c>
    </row>
    <row r="318" spans="1:32">
      <c r="A318" s="2" t="s">
        <v>166</v>
      </c>
      <c r="B318" s="2" t="s">
        <v>167</v>
      </c>
      <c r="C318" s="30" t="s">
        <v>44</v>
      </c>
      <c r="D318" s="175">
        <v>4001</v>
      </c>
      <c r="E318" s="178">
        <v>40001</v>
      </c>
      <c r="F318" s="30" t="s">
        <v>122</v>
      </c>
      <c r="G318" s="30" t="s">
        <v>123</v>
      </c>
      <c r="H318" s="29">
        <v>381112</v>
      </c>
      <c r="I318" s="29">
        <v>77</v>
      </c>
      <c r="J318" s="30" t="s">
        <v>42</v>
      </c>
      <c r="K318" s="30" t="s">
        <v>9</v>
      </c>
      <c r="L318" s="1" t="s">
        <v>973</v>
      </c>
      <c r="M318" s="1" t="s">
        <v>971</v>
      </c>
      <c r="N318" s="16">
        <v>0.86</v>
      </c>
      <c r="P318" s="16">
        <v>0</v>
      </c>
      <c r="R318" s="16">
        <v>0</v>
      </c>
      <c r="T318" s="16">
        <v>0</v>
      </c>
      <c r="V318" s="16">
        <v>0</v>
      </c>
      <c r="X318" s="16">
        <v>0</v>
      </c>
      <c r="Z318" s="16">
        <v>0</v>
      </c>
      <c r="AB318" s="16">
        <v>0</v>
      </c>
      <c r="AD318" s="16">
        <v>0</v>
      </c>
      <c r="AF318" s="1" t="str">
        <f t="shared" si="4"/>
        <v>No</v>
      </c>
    </row>
    <row r="319" spans="1:32">
      <c r="A319" s="2" t="s">
        <v>1060</v>
      </c>
      <c r="B319" s="2" t="s">
        <v>212</v>
      </c>
      <c r="C319" s="30" t="s">
        <v>8</v>
      </c>
      <c r="D319" s="175">
        <v>6033</v>
      </c>
      <c r="E319" s="178">
        <v>60033</v>
      </c>
      <c r="F319" s="30" t="s">
        <v>125</v>
      </c>
      <c r="G319" s="30" t="s">
        <v>123</v>
      </c>
      <c r="H319" s="29">
        <v>431388</v>
      </c>
      <c r="I319" s="29">
        <v>73</v>
      </c>
      <c r="J319" s="30" t="s">
        <v>10</v>
      </c>
      <c r="K319" s="30" t="s">
        <v>9</v>
      </c>
      <c r="L319" s="1" t="s">
        <v>967</v>
      </c>
      <c r="M319" s="1" t="s">
        <v>971</v>
      </c>
      <c r="N319" s="16">
        <v>0</v>
      </c>
      <c r="P319" s="16">
        <v>0</v>
      </c>
      <c r="R319" s="16">
        <v>0</v>
      </c>
      <c r="T319" s="16">
        <v>0</v>
      </c>
      <c r="V319" s="16">
        <v>0</v>
      </c>
      <c r="X319" s="16">
        <v>0</v>
      </c>
      <c r="Z319" s="16">
        <v>0</v>
      </c>
      <c r="AB319" s="16">
        <v>3.1</v>
      </c>
      <c r="AD319" s="16">
        <v>0</v>
      </c>
      <c r="AF319" s="1" t="str">
        <f t="shared" si="4"/>
        <v>No</v>
      </c>
    </row>
    <row r="320" spans="1:32">
      <c r="A320" s="2" t="s">
        <v>1060</v>
      </c>
      <c r="B320" s="2" t="s">
        <v>212</v>
      </c>
      <c r="C320" s="30" t="s">
        <v>8</v>
      </c>
      <c r="D320" s="175">
        <v>6033</v>
      </c>
      <c r="E320" s="178">
        <v>60033</v>
      </c>
      <c r="F320" s="30" t="s">
        <v>125</v>
      </c>
      <c r="G320" s="30" t="s">
        <v>123</v>
      </c>
      <c r="H320" s="29">
        <v>431388</v>
      </c>
      <c r="I320" s="29">
        <v>73</v>
      </c>
      <c r="J320" s="30" t="s">
        <v>10</v>
      </c>
      <c r="K320" s="30" t="s">
        <v>9</v>
      </c>
      <c r="L320" s="1" t="s">
        <v>973</v>
      </c>
      <c r="M320" s="1" t="s">
        <v>971</v>
      </c>
      <c r="N320" s="16">
        <v>0</v>
      </c>
      <c r="P320" s="16">
        <v>0</v>
      </c>
      <c r="R320" s="16">
        <v>0</v>
      </c>
      <c r="T320" s="16">
        <v>0</v>
      </c>
      <c r="V320" s="16">
        <v>0</v>
      </c>
      <c r="X320" s="16">
        <v>0</v>
      </c>
      <c r="Z320" s="16">
        <v>0</v>
      </c>
      <c r="AB320" s="16">
        <v>0.4</v>
      </c>
      <c r="AD320" s="16">
        <v>0</v>
      </c>
      <c r="AF320" s="1" t="str">
        <f t="shared" si="4"/>
        <v>No</v>
      </c>
    </row>
    <row r="321" spans="1:32">
      <c r="A321" s="2" t="s">
        <v>181</v>
      </c>
      <c r="B321" s="2" t="s">
        <v>182</v>
      </c>
      <c r="C321" s="30" t="s">
        <v>36</v>
      </c>
      <c r="D321" s="175">
        <v>6111</v>
      </c>
      <c r="E321" s="178">
        <v>60111</v>
      </c>
      <c r="F321" s="30" t="s">
        <v>125</v>
      </c>
      <c r="G321" s="30" t="s">
        <v>123</v>
      </c>
      <c r="H321" s="29">
        <v>741318</v>
      </c>
      <c r="I321" s="29">
        <v>73</v>
      </c>
      <c r="J321" s="30" t="s">
        <v>15</v>
      </c>
      <c r="K321" s="30" t="s">
        <v>13</v>
      </c>
      <c r="L321" s="1" t="s">
        <v>970</v>
      </c>
      <c r="M321" s="1" t="s">
        <v>971</v>
      </c>
      <c r="N321" s="16">
        <v>0</v>
      </c>
      <c r="P321" s="16">
        <v>0</v>
      </c>
      <c r="R321" s="16">
        <v>0</v>
      </c>
      <c r="T321" s="16">
        <v>0</v>
      </c>
      <c r="V321" s="16">
        <v>0</v>
      </c>
      <c r="X321" s="16">
        <v>0</v>
      </c>
      <c r="Z321" s="16">
        <v>12.85</v>
      </c>
      <c r="AB321" s="16">
        <v>67.709999999999994</v>
      </c>
      <c r="AD321" s="16">
        <v>24.82</v>
      </c>
      <c r="AF321" s="1" t="str">
        <f t="shared" si="4"/>
        <v>No</v>
      </c>
    </row>
    <row r="322" spans="1:32">
      <c r="A322" s="2" t="s">
        <v>181</v>
      </c>
      <c r="B322" s="2" t="s">
        <v>182</v>
      </c>
      <c r="C322" s="30" t="s">
        <v>36</v>
      </c>
      <c r="D322" s="175">
        <v>6111</v>
      </c>
      <c r="E322" s="178">
        <v>60111</v>
      </c>
      <c r="F322" s="30" t="s">
        <v>125</v>
      </c>
      <c r="G322" s="30" t="s">
        <v>123</v>
      </c>
      <c r="H322" s="29">
        <v>741318</v>
      </c>
      <c r="I322" s="29">
        <v>73</v>
      </c>
      <c r="J322" s="30" t="s">
        <v>15</v>
      </c>
      <c r="K322" s="30" t="s">
        <v>13</v>
      </c>
      <c r="L322" s="1" t="s">
        <v>1041</v>
      </c>
      <c r="M322" s="1" t="s">
        <v>971</v>
      </c>
      <c r="N322" s="16">
        <v>0</v>
      </c>
      <c r="P322" s="16">
        <v>0</v>
      </c>
      <c r="R322" s="16">
        <v>0</v>
      </c>
      <c r="T322" s="16">
        <v>0</v>
      </c>
      <c r="V322" s="16">
        <v>0</v>
      </c>
      <c r="X322" s="16">
        <v>0</v>
      </c>
      <c r="Z322" s="16">
        <v>0.39</v>
      </c>
      <c r="AB322" s="16">
        <v>3.37</v>
      </c>
      <c r="AD322" s="16">
        <v>0.15</v>
      </c>
      <c r="AF322" s="1" t="str">
        <f t="shared" ref="AF322:AF385" si="5">IF(AE322&amp;AC322&amp;AA322&amp;Y322&amp;W322&amp;U322&amp;S322&amp;Q322&amp;O322&lt;&gt;"","Yes","No")</f>
        <v>No</v>
      </c>
    </row>
    <row r="323" spans="1:32">
      <c r="A323" s="2" t="s">
        <v>181</v>
      </c>
      <c r="B323" s="2" t="s">
        <v>182</v>
      </c>
      <c r="C323" s="30" t="s">
        <v>36</v>
      </c>
      <c r="D323" s="175">
        <v>6111</v>
      </c>
      <c r="E323" s="178">
        <v>60111</v>
      </c>
      <c r="F323" s="30" t="s">
        <v>125</v>
      </c>
      <c r="G323" s="30" t="s">
        <v>123</v>
      </c>
      <c r="H323" s="29">
        <v>741318</v>
      </c>
      <c r="I323" s="29">
        <v>73</v>
      </c>
      <c r="J323" s="30" t="s">
        <v>15</v>
      </c>
      <c r="K323" s="30" t="s">
        <v>13</v>
      </c>
      <c r="L323" s="1" t="s">
        <v>973</v>
      </c>
      <c r="M323" s="1" t="s">
        <v>971</v>
      </c>
      <c r="N323" s="16">
        <v>0.59</v>
      </c>
      <c r="P323" s="16">
        <v>0.03</v>
      </c>
      <c r="R323" s="16">
        <v>0.23</v>
      </c>
      <c r="T323" s="16">
        <v>0.12</v>
      </c>
      <c r="V323" s="16">
        <v>0.05</v>
      </c>
      <c r="X323" s="16">
        <v>0.1</v>
      </c>
      <c r="Z323" s="16">
        <v>0.09</v>
      </c>
      <c r="AB323" s="16">
        <v>0.31</v>
      </c>
      <c r="AD323" s="16">
        <v>0</v>
      </c>
      <c r="AF323" s="1" t="str">
        <f t="shared" si="5"/>
        <v>No</v>
      </c>
    </row>
    <row r="324" spans="1:32">
      <c r="A324" s="2" t="s">
        <v>181</v>
      </c>
      <c r="B324" s="2" t="s">
        <v>182</v>
      </c>
      <c r="C324" s="30" t="s">
        <v>36</v>
      </c>
      <c r="D324" s="175">
        <v>6111</v>
      </c>
      <c r="E324" s="178">
        <v>60111</v>
      </c>
      <c r="F324" s="30" t="s">
        <v>125</v>
      </c>
      <c r="G324" s="30" t="s">
        <v>123</v>
      </c>
      <c r="H324" s="29">
        <v>741318</v>
      </c>
      <c r="I324" s="29">
        <v>73</v>
      </c>
      <c r="J324" s="30" t="s">
        <v>15</v>
      </c>
      <c r="K324" s="30" t="s">
        <v>13</v>
      </c>
      <c r="L324" s="1" t="s">
        <v>975</v>
      </c>
      <c r="M324" s="1" t="s">
        <v>971</v>
      </c>
      <c r="N324" s="16">
        <v>0</v>
      </c>
      <c r="P324" s="16">
        <v>0</v>
      </c>
      <c r="R324" s="16">
        <v>0</v>
      </c>
      <c r="T324" s="16">
        <v>0</v>
      </c>
      <c r="V324" s="16">
        <v>0</v>
      </c>
      <c r="X324" s="16">
        <v>0</v>
      </c>
      <c r="Z324" s="16">
        <v>0</v>
      </c>
      <c r="AB324" s="16">
        <v>0.15</v>
      </c>
      <c r="AD324" s="16">
        <v>0</v>
      </c>
      <c r="AF324" s="1" t="str">
        <f t="shared" si="5"/>
        <v>No</v>
      </c>
    </row>
    <row r="325" spans="1:32">
      <c r="A325" s="2" t="s">
        <v>181</v>
      </c>
      <c r="B325" s="2" t="s">
        <v>182</v>
      </c>
      <c r="C325" s="30" t="s">
        <v>36</v>
      </c>
      <c r="D325" s="175">
        <v>6111</v>
      </c>
      <c r="E325" s="178">
        <v>60111</v>
      </c>
      <c r="F325" s="30" t="s">
        <v>125</v>
      </c>
      <c r="G325" s="30" t="s">
        <v>123</v>
      </c>
      <c r="H325" s="29">
        <v>741318</v>
      </c>
      <c r="I325" s="29">
        <v>73</v>
      </c>
      <c r="J325" s="30" t="s">
        <v>15</v>
      </c>
      <c r="K325" s="30" t="s">
        <v>13</v>
      </c>
      <c r="L325" s="1" t="s">
        <v>974</v>
      </c>
      <c r="M325" s="1" t="s">
        <v>971</v>
      </c>
      <c r="N325" s="16">
        <v>0</v>
      </c>
      <c r="P325" s="16">
        <v>0</v>
      </c>
      <c r="R325" s="16">
        <v>0</v>
      </c>
      <c r="T325" s="16">
        <v>0</v>
      </c>
      <c r="V325" s="16">
        <v>0</v>
      </c>
      <c r="X325" s="16">
        <v>0</v>
      </c>
      <c r="Z325" s="16">
        <v>0</v>
      </c>
      <c r="AB325" s="16">
        <v>1.45</v>
      </c>
      <c r="AD325" s="16">
        <v>0</v>
      </c>
      <c r="AF325" s="1" t="str">
        <f t="shared" si="5"/>
        <v>No</v>
      </c>
    </row>
    <row r="326" spans="1:32">
      <c r="A326" s="2" t="s">
        <v>143</v>
      </c>
      <c r="B326" s="2" t="s">
        <v>144</v>
      </c>
      <c r="C326" s="30" t="s">
        <v>35</v>
      </c>
      <c r="D326" s="175">
        <v>2075</v>
      </c>
      <c r="E326" s="178">
        <v>20075</v>
      </c>
      <c r="F326" s="30" t="s">
        <v>125</v>
      </c>
      <c r="G326" s="30" t="s">
        <v>123</v>
      </c>
      <c r="H326" s="29">
        <v>5441567</v>
      </c>
      <c r="I326" s="29">
        <v>72</v>
      </c>
      <c r="J326" s="30" t="s">
        <v>16</v>
      </c>
      <c r="K326" s="30" t="s">
        <v>9</v>
      </c>
      <c r="L326" s="1" t="s">
        <v>975</v>
      </c>
      <c r="M326" s="1" t="s">
        <v>971</v>
      </c>
      <c r="N326" s="16">
        <v>2.21</v>
      </c>
      <c r="P326" s="16">
        <v>2.8</v>
      </c>
      <c r="R326" s="16">
        <v>0</v>
      </c>
      <c r="T326" s="16">
        <v>0</v>
      </c>
      <c r="V326" s="16">
        <v>0</v>
      </c>
      <c r="X326" s="16">
        <v>0</v>
      </c>
      <c r="Z326" s="16">
        <v>0</v>
      </c>
      <c r="AB326" s="16">
        <v>0.28000000000000003</v>
      </c>
      <c r="AD326" s="16">
        <v>0</v>
      </c>
      <c r="AF326" s="1" t="str">
        <f t="shared" si="5"/>
        <v>No</v>
      </c>
    </row>
    <row r="327" spans="1:32">
      <c r="A327" s="2" t="s">
        <v>143</v>
      </c>
      <c r="B327" s="2" t="s">
        <v>144</v>
      </c>
      <c r="C327" s="30" t="s">
        <v>35</v>
      </c>
      <c r="D327" s="175">
        <v>2075</v>
      </c>
      <c r="E327" s="178">
        <v>20075</v>
      </c>
      <c r="F327" s="30" t="s">
        <v>125</v>
      </c>
      <c r="G327" s="30" t="s">
        <v>123</v>
      </c>
      <c r="H327" s="29">
        <v>5441567</v>
      </c>
      <c r="I327" s="29">
        <v>72</v>
      </c>
      <c r="J327" s="30" t="s">
        <v>16</v>
      </c>
      <c r="K327" s="30" t="s">
        <v>9</v>
      </c>
      <c r="L327" s="1" t="s">
        <v>972</v>
      </c>
      <c r="M327" s="1" t="s">
        <v>971</v>
      </c>
      <c r="N327" s="16">
        <v>0</v>
      </c>
      <c r="P327" s="16">
        <v>0</v>
      </c>
      <c r="R327" s="16">
        <v>0</v>
      </c>
      <c r="T327" s="16">
        <v>0</v>
      </c>
      <c r="V327" s="16">
        <v>0</v>
      </c>
      <c r="X327" s="16">
        <v>0</v>
      </c>
      <c r="Z327" s="16">
        <v>0</v>
      </c>
      <c r="AB327" s="16">
        <v>0</v>
      </c>
      <c r="AD327" s="16">
        <v>1.86</v>
      </c>
      <c r="AF327" s="1" t="str">
        <f t="shared" si="5"/>
        <v>No</v>
      </c>
    </row>
    <row r="328" spans="1:32">
      <c r="A328" s="2" t="s">
        <v>143</v>
      </c>
      <c r="B328" s="2" t="s">
        <v>144</v>
      </c>
      <c r="C328" s="30" t="s">
        <v>35</v>
      </c>
      <c r="D328" s="175">
        <v>2075</v>
      </c>
      <c r="E328" s="178">
        <v>20075</v>
      </c>
      <c r="F328" s="30" t="s">
        <v>125</v>
      </c>
      <c r="G328" s="30" t="s">
        <v>123</v>
      </c>
      <c r="H328" s="29">
        <v>5441567</v>
      </c>
      <c r="I328" s="29">
        <v>72</v>
      </c>
      <c r="J328" s="30" t="s">
        <v>16</v>
      </c>
      <c r="K328" s="30" t="s">
        <v>9</v>
      </c>
      <c r="L328" s="1" t="s">
        <v>973</v>
      </c>
      <c r="M328" s="1" t="s">
        <v>971</v>
      </c>
      <c r="N328" s="16">
        <v>0</v>
      </c>
      <c r="P328" s="16">
        <v>0</v>
      </c>
      <c r="R328" s="16">
        <v>0</v>
      </c>
      <c r="T328" s="16">
        <v>0</v>
      </c>
      <c r="V328" s="16">
        <v>0</v>
      </c>
      <c r="X328" s="16">
        <v>0</v>
      </c>
      <c r="Z328" s="16">
        <v>0</v>
      </c>
      <c r="AB328" s="16">
        <v>0</v>
      </c>
      <c r="AD328" s="16">
        <v>2.91</v>
      </c>
      <c r="AF328" s="1" t="str">
        <f t="shared" si="5"/>
        <v>No</v>
      </c>
    </row>
    <row r="329" spans="1:32">
      <c r="A329" s="2" t="s">
        <v>143</v>
      </c>
      <c r="B329" s="2" t="s">
        <v>144</v>
      </c>
      <c r="C329" s="30" t="s">
        <v>35</v>
      </c>
      <c r="D329" s="175">
        <v>2075</v>
      </c>
      <c r="E329" s="178">
        <v>20075</v>
      </c>
      <c r="F329" s="30" t="s">
        <v>125</v>
      </c>
      <c r="G329" s="30" t="s">
        <v>123</v>
      </c>
      <c r="H329" s="29">
        <v>5441567</v>
      </c>
      <c r="I329" s="29">
        <v>72</v>
      </c>
      <c r="J329" s="30" t="s">
        <v>16</v>
      </c>
      <c r="K329" s="30" t="s">
        <v>9</v>
      </c>
      <c r="L329" s="1" t="s">
        <v>970</v>
      </c>
      <c r="M329" s="1" t="s">
        <v>971</v>
      </c>
      <c r="N329" s="16">
        <v>0</v>
      </c>
      <c r="P329" s="16">
        <v>0</v>
      </c>
      <c r="R329" s="16">
        <v>0</v>
      </c>
      <c r="T329" s="16">
        <v>0</v>
      </c>
      <c r="V329" s="16">
        <v>6</v>
      </c>
      <c r="X329" s="16">
        <v>0</v>
      </c>
      <c r="Z329" s="16">
        <v>0</v>
      </c>
      <c r="AB329" s="16">
        <v>8.4600000000000009</v>
      </c>
      <c r="AD329" s="16">
        <v>1</v>
      </c>
      <c r="AF329" s="1" t="str">
        <f t="shared" si="5"/>
        <v>No</v>
      </c>
    </row>
    <row r="330" spans="1:32">
      <c r="A330" s="2" t="s">
        <v>143</v>
      </c>
      <c r="B330" s="2" t="s">
        <v>144</v>
      </c>
      <c r="C330" s="30" t="s">
        <v>35</v>
      </c>
      <c r="D330" s="175">
        <v>2075</v>
      </c>
      <c r="E330" s="178">
        <v>20075</v>
      </c>
      <c r="F330" s="30" t="s">
        <v>125</v>
      </c>
      <c r="G330" s="30" t="s">
        <v>123</v>
      </c>
      <c r="H330" s="29">
        <v>5441567</v>
      </c>
      <c r="I330" s="29">
        <v>72</v>
      </c>
      <c r="J330" s="30" t="s">
        <v>16</v>
      </c>
      <c r="K330" s="30" t="s">
        <v>9</v>
      </c>
      <c r="L330" s="1" t="s">
        <v>1041</v>
      </c>
      <c r="M330" s="1" t="s">
        <v>971</v>
      </c>
      <c r="N330" s="16">
        <v>0</v>
      </c>
      <c r="P330" s="16">
        <v>0</v>
      </c>
      <c r="R330" s="16">
        <v>0</v>
      </c>
      <c r="T330" s="16">
        <v>0</v>
      </c>
      <c r="V330" s="16">
        <v>0</v>
      </c>
      <c r="X330" s="16">
        <v>0</v>
      </c>
      <c r="Z330" s="16">
        <v>0</v>
      </c>
      <c r="AB330" s="16">
        <v>2.9</v>
      </c>
      <c r="AD330" s="16">
        <v>0</v>
      </c>
      <c r="AF330" s="1" t="str">
        <f t="shared" si="5"/>
        <v>No</v>
      </c>
    </row>
    <row r="331" spans="1:32">
      <c r="A331" s="2" t="s">
        <v>143</v>
      </c>
      <c r="B331" s="2" t="s">
        <v>144</v>
      </c>
      <c r="C331" s="30" t="s">
        <v>35</v>
      </c>
      <c r="D331" s="175">
        <v>2075</v>
      </c>
      <c r="E331" s="178">
        <v>20075</v>
      </c>
      <c r="F331" s="30" t="s">
        <v>125</v>
      </c>
      <c r="G331" s="30" t="s">
        <v>123</v>
      </c>
      <c r="H331" s="29">
        <v>5441567</v>
      </c>
      <c r="I331" s="29">
        <v>72</v>
      </c>
      <c r="J331" s="30" t="s">
        <v>16</v>
      </c>
      <c r="K331" s="30" t="s">
        <v>9</v>
      </c>
      <c r="L331" s="1" t="s">
        <v>974</v>
      </c>
      <c r="M331" s="1" t="s">
        <v>971</v>
      </c>
      <c r="N331" s="16">
        <v>0</v>
      </c>
      <c r="P331" s="16">
        <v>0</v>
      </c>
      <c r="R331" s="16">
        <v>0</v>
      </c>
      <c r="T331" s="16">
        <v>0</v>
      </c>
      <c r="V331" s="16">
        <v>0</v>
      </c>
      <c r="X331" s="16">
        <v>0</v>
      </c>
      <c r="Z331" s="16">
        <v>0</v>
      </c>
      <c r="AB331" s="16">
        <v>9.75</v>
      </c>
      <c r="AD331" s="16">
        <v>0</v>
      </c>
      <c r="AF331" s="1" t="str">
        <f t="shared" si="5"/>
        <v>No</v>
      </c>
    </row>
    <row r="332" spans="1:32">
      <c r="A332" s="2" t="s">
        <v>126</v>
      </c>
      <c r="B332" s="2" t="s">
        <v>127</v>
      </c>
      <c r="C332" s="30" t="s">
        <v>26</v>
      </c>
      <c r="D332" s="175">
        <v>5104</v>
      </c>
      <c r="E332" s="178">
        <v>50104</v>
      </c>
      <c r="F332" s="30" t="s">
        <v>125</v>
      </c>
      <c r="G332" s="30" t="s">
        <v>123</v>
      </c>
      <c r="H332" s="29">
        <v>8608208</v>
      </c>
      <c r="I332" s="29">
        <v>70</v>
      </c>
      <c r="J332" s="30" t="s">
        <v>15</v>
      </c>
      <c r="K332" s="30" t="s">
        <v>9</v>
      </c>
      <c r="L332" s="1" t="s">
        <v>967</v>
      </c>
      <c r="M332" s="1" t="s">
        <v>971</v>
      </c>
      <c r="N332" s="16">
        <v>0</v>
      </c>
      <c r="P332" s="16">
        <v>0</v>
      </c>
      <c r="R332" s="16">
        <v>0</v>
      </c>
      <c r="T332" s="16">
        <v>0</v>
      </c>
      <c r="V332" s="16">
        <v>0</v>
      </c>
      <c r="X332" s="16">
        <v>0</v>
      </c>
      <c r="Z332" s="16">
        <v>0</v>
      </c>
      <c r="AB332" s="16">
        <v>0</v>
      </c>
      <c r="AD332" s="16">
        <v>2</v>
      </c>
      <c r="AF332" s="1" t="str">
        <f t="shared" si="5"/>
        <v>No</v>
      </c>
    </row>
    <row r="333" spans="1:32">
      <c r="A333" s="2" t="s">
        <v>126</v>
      </c>
      <c r="B333" s="2" t="s">
        <v>127</v>
      </c>
      <c r="C333" s="30" t="s">
        <v>26</v>
      </c>
      <c r="D333" s="175">
        <v>5104</v>
      </c>
      <c r="E333" s="178">
        <v>50104</v>
      </c>
      <c r="F333" s="30" t="s">
        <v>125</v>
      </c>
      <c r="G333" s="30" t="s">
        <v>123</v>
      </c>
      <c r="H333" s="29">
        <v>8608208</v>
      </c>
      <c r="I333" s="29">
        <v>70</v>
      </c>
      <c r="J333" s="30" t="s">
        <v>15</v>
      </c>
      <c r="K333" s="30" t="s">
        <v>9</v>
      </c>
      <c r="L333" s="1" t="s">
        <v>974</v>
      </c>
      <c r="M333" s="1" t="s">
        <v>971</v>
      </c>
      <c r="N333" s="16">
        <v>0</v>
      </c>
      <c r="P333" s="16">
        <v>0</v>
      </c>
      <c r="R333" s="16">
        <v>0</v>
      </c>
      <c r="T333" s="16">
        <v>0</v>
      </c>
      <c r="V333" s="16">
        <v>0</v>
      </c>
      <c r="X333" s="16">
        <v>29.9</v>
      </c>
      <c r="Z333" s="16">
        <v>0</v>
      </c>
      <c r="AB333" s="16">
        <v>0.4</v>
      </c>
      <c r="AD333" s="16">
        <v>0</v>
      </c>
      <c r="AF333" s="1" t="str">
        <f t="shared" si="5"/>
        <v>No</v>
      </c>
    </row>
    <row r="334" spans="1:32">
      <c r="A334" s="2" t="s">
        <v>126</v>
      </c>
      <c r="B334" s="2" t="s">
        <v>127</v>
      </c>
      <c r="C334" s="30" t="s">
        <v>26</v>
      </c>
      <c r="D334" s="175">
        <v>5104</v>
      </c>
      <c r="E334" s="178">
        <v>50104</v>
      </c>
      <c r="F334" s="30" t="s">
        <v>125</v>
      </c>
      <c r="G334" s="30" t="s">
        <v>123</v>
      </c>
      <c r="H334" s="29">
        <v>8608208</v>
      </c>
      <c r="I334" s="29">
        <v>70</v>
      </c>
      <c r="J334" s="30" t="s">
        <v>15</v>
      </c>
      <c r="K334" s="30" t="s">
        <v>9</v>
      </c>
      <c r="L334" s="1" t="s">
        <v>970</v>
      </c>
      <c r="M334" s="1" t="s">
        <v>971</v>
      </c>
      <c r="N334" s="16">
        <v>0</v>
      </c>
      <c r="P334" s="16">
        <v>0</v>
      </c>
      <c r="R334" s="16">
        <v>0</v>
      </c>
      <c r="T334" s="16">
        <v>0</v>
      </c>
      <c r="V334" s="16">
        <v>0</v>
      </c>
      <c r="X334" s="16">
        <v>21.7</v>
      </c>
      <c r="Z334" s="16">
        <v>26.3</v>
      </c>
      <c r="AB334" s="16">
        <v>24.2</v>
      </c>
      <c r="AD334" s="16">
        <v>23.1</v>
      </c>
      <c r="AF334" s="1" t="str">
        <f t="shared" si="5"/>
        <v>No</v>
      </c>
    </row>
    <row r="335" spans="1:32">
      <c r="A335" s="2" t="s">
        <v>126</v>
      </c>
      <c r="B335" s="2" t="s">
        <v>127</v>
      </c>
      <c r="C335" s="30" t="s">
        <v>26</v>
      </c>
      <c r="D335" s="175">
        <v>5104</v>
      </c>
      <c r="E335" s="178">
        <v>50104</v>
      </c>
      <c r="F335" s="30" t="s">
        <v>125</v>
      </c>
      <c r="G335" s="30" t="s">
        <v>123</v>
      </c>
      <c r="H335" s="29">
        <v>8608208</v>
      </c>
      <c r="I335" s="29">
        <v>70</v>
      </c>
      <c r="J335" s="30" t="s">
        <v>15</v>
      </c>
      <c r="K335" s="30" t="s">
        <v>9</v>
      </c>
      <c r="L335" s="1" t="s">
        <v>975</v>
      </c>
      <c r="M335" s="1" t="s">
        <v>971</v>
      </c>
      <c r="N335" s="16">
        <v>0</v>
      </c>
      <c r="P335" s="16">
        <v>0</v>
      </c>
      <c r="R335" s="16">
        <v>0</v>
      </c>
      <c r="T335" s="16">
        <v>0</v>
      </c>
      <c r="V335" s="16">
        <v>0</v>
      </c>
      <c r="X335" s="16">
        <v>0</v>
      </c>
      <c r="Z335" s="16">
        <v>0</v>
      </c>
      <c r="AB335" s="16">
        <v>0.2</v>
      </c>
      <c r="AD335" s="16">
        <v>0</v>
      </c>
      <c r="AF335" s="1" t="str">
        <f t="shared" si="5"/>
        <v>No</v>
      </c>
    </row>
    <row r="336" spans="1:32">
      <c r="A336" s="2" t="s">
        <v>126</v>
      </c>
      <c r="B336" s="2" t="s">
        <v>127</v>
      </c>
      <c r="C336" s="30" t="s">
        <v>26</v>
      </c>
      <c r="D336" s="175">
        <v>5104</v>
      </c>
      <c r="E336" s="178">
        <v>50104</v>
      </c>
      <c r="F336" s="30" t="s">
        <v>125</v>
      </c>
      <c r="G336" s="30" t="s">
        <v>123</v>
      </c>
      <c r="H336" s="29">
        <v>8608208</v>
      </c>
      <c r="I336" s="29">
        <v>70</v>
      </c>
      <c r="J336" s="30" t="s">
        <v>15</v>
      </c>
      <c r="K336" s="30" t="s">
        <v>9</v>
      </c>
      <c r="L336" s="1" t="s">
        <v>973</v>
      </c>
      <c r="M336" s="1" t="s">
        <v>971</v>
      </c>
      <c r="N336" s="16">
        <v>0.2</v>
      </c>
      <c r="P336" s="16">
        <v>0</v>
      </c>
      <c r="R336" s="16">
        <v>1.5</v>
      </c>
      <c r="T336" s="16">
        <v>0.2</v>
      </c>
      <c r="V336" s="16">
        <v>0</v>
      </c>
      <c r="X336" s="16">
        <v>0.1</v>
      </c>
      <c r="Z336" s="16">
        <v>0.1</v>
      </c>
      <c r="AB336" s="16">
        <v>0.2</v>
      </c>
      <c r="AD336" s="16">
        <v>0.3</v>
      </c>
      <c r="AF336" s="1" t="str">
        <f t="shared" si="5"/>
        <v>No</v>
      </c>
    </row>
    <row r="337" spans="1:33">
      <c r="A337" s="2" t="s">
        <v>175</v>
      </c>
      <c r="B337" s="2" t="s">
        <v>176</v>
      </c>
      <c r="C337" s="30" t="s">
        <v>22</v>
      </c>
      <c r="D337" s="175">
        <v>4077</v>
      </c>
      <c r="E337" s="178">
        <v>40077</v>
      </c>
      <c r="F337" s="30" t="s">
        <v>125</v>
      </c>
      <c r="G337" s="30" t="s">
        <v>123</v>
      </c>
      <c r="H337" s="29">
        <v>5502379</v>
      </c>
      <c r="I337" s="29">
        <v>65</v>
      </c>
      <c r="J337" s="30" t="s">
        <v>15</v>
      </c>
      <c r="K337" s="30" t="s">
        <v>13</v>
      </c>
      <c r="L337" s="1" t="s">
        <v>970</v>
      </c>
      <c r="M337" s="1" t="s">
        <v>968</v>
      </c>
      <c r="N337" s="16">
        <v>100</v>
      </c>
      <c r="P337" s="16">
        <v>0</v>
      </c>
      <c r="R337" s="16">
        <v>0</v>
      </c>
      <c r="T337" s="16">
        <v>0</v>
      </c>
      <c r="V337" s="16">
        <v>0</v>
      </c>
      <c r="X337" s="16">
        <v>0</v>
      </c>
      <c r="Z337" s="16">
        <v>0</v>
      </c>
      <c r="AB337" s="16">
        <v>0</v>
      </c>
      <c r="AD337" s="16">
        <v>0</v>
      </c>
      <c r="AF337" s="1" t="str">
        <f t="shared" si="5"/>
        <v>No</v>
      </c>
      <c r="AG337" s="16"/>
    </row>
    <row r="338" spans="1:33">
      <c r="A338" s="2" t="s">
        <v>175</v>
      </c>
      <c r="B338" s="2" t="s">
        <v>176</v>
      </c>
      <c r="C338" s="30" t="s">
        <v>22</v>
      </c>
      <c r="D338" s="175">
        <v>4077</v>
      </c>
      <c r="E338" s="178">
        <v>40077</v>
      </c>
      <c r="F338" s="30" t="s">
        <v>125</v>
      </c>
      <c r="G338" s="30" t="s">
        <v>123</v>
      </c>
      <c r="H338" s="29">
        <v>5502379</v>
      </c>
      <c r="I338" s="29">
        <v>65</v>
      </c>
      <c r="J338" s="30" t="s">
        <v>15</v>
      </c>
      <c r="K338" s="30" t="s">
        <v>13</v>
      </c>
      <c r="L338" s="1" t="s">
        <v>972</v>
      </c>
      <c r="M338" s="1" t="s">
        <v>968</v>
      </c>
      <c r="N338" s="16">
        <v>63</v>
      </c>
      <c r="P338" s="16">
        <v>0</v>
      </c>
      <c r="R338" s="16">
        <v>13</v>
      </c>
      <c r="T338" s="16">
        <v>11</v>
      </c>
      <c r="V338" s="16">
        <v>10</v>
      </c>
      <c r="X338" s="16">
        <v>3</v>
      </c>
      <c r="Z338" s="16">
        <v>0</v>
      </c>
      <c r="AB338" s="16">
        <v>0</v>
      </c>
      <c r="AD338" s="16">
        <v>0</v>
      </c>
      <c r="AF338" s="1" t="str">
        <f t="shared" si="5"/>
        <v>No</v>
      </c>
      <c r="AG338" s="16"/>
    </row>
    <row r="339" spans="1:33">
      <c r="A339" s="2" t="s">
        <v>175</v>
      </c>
      <c r="B339" s="2" t="s">
        <v>176</v>
      </c>
      <c r="C339" s="30" t="s">
        <v>22</v>
      </c>
      <c r="D339" s="175">
        <v>4077</v>
      </c>
      <c r="E339" s="178">
        <v>40077</v>
      </c>
      <c r="F339" s="30" t="s">
        <v>125</v>
      </c>
      <c r="G339" s="30" t="s">
        <v>123</v>
      </c>
      <c r="H339" s="29">
        <v>5502379</v>
      </c>
      <c r="I339" s="29">
        <v>65</v>
      </c>
      <c r="J339" s="30" t="s">
        <v>15</v>
      </c>
      <c r="K339" s="30" t="s">
        <v>13</v>
      </c>
      <c r="L339" s="1" t="s">
        <v>967</v>
      </c>
      <c r="M339" s="1" t="s">
        <v>968</v>
      </c>
      <c r="N339" s="16">
        <v>3</v>
      </c>
      <c r="P339" s="16">
        <v>0</v>
      </c>
      <c r="R339" s="16">
        <v>0</v>
      </c>
      <c r="T339" s="16">
        <v>0</v>
      </c>
      <c r="V339" s="16">
        <v>0</v>
      </c>
      <c r="X339" s="16">
        <v>10</v>
      </c>
      <c r="Z339" s="16">
        <v>7</v>
      </c>
      <c r="AB339" s="16">
        <v>65</v>
      </c>
      <c r="AD339" s="16">
        <v>15</v>
      </c>
      <c r="AF339" s="1" t="str">
        <f t="shared" si="5"/>
        <v>No</v>
      </c>
      <c r="AG339" s="16"/>
    </row>
    <row r="340" spans="1:33">
      <c r="A340" s="2" t="s">
        <v>175</v>
      </c>
      <c r="B340" s="2" t="s">
        <v>176</v>
      </c>
      <c r="C340" s="30" t="s">
        <v>22</v>
      </c>
      <c r="D340" s="175">
        <v>4077</v>
      </c>
      <c r="E340" s="178">
        <v>40077</v>
      </c>
      <c r="F340" s="30" t="s">
        <v>125</v>
      </c>
      <c r="G340" s="30" t="s">
        <v>123</v>
      </c>
      <c r="H340" s="29">
        <v>5502379</v>
      </c>
      <c r="I340" s="29">
        <v>65</v>
      </c>
      <c r="J340" s="30" t="s">
        <v>15</v>
      </c>
      <c r="K340" s="30" t="s">
        <v>13</v>
      </c>
      <c r="L340" s="1" t="s">
        <v>973</v>
      </c>
      <c r="M340" s="1" t="s">
        <v>968</v>
      </c>
      <c r="N340" s="16">
        <v>91</v>
      </c>
      <c r="P340" s="16">
        <v>0</v>
      </c>
      <c r="R340" s="16">
        <v>1</v>
      </c>
      <c r="T340" s="16">
        <v>4</v>
      </c>
      <c r="V340" s="16">
        <v>0</v>
      </c>
      <c r="X340" s="16">
        <v>2</v>
      </c>
      <c r="Z340" s="16">
        <v>0</v>
      </c>
      <c r="AB340" s="16">
        <v>2</v>
      </c>
      <c r="AD340" s="16">
        <v>0</v>
      </c>
      <c r="AF340" s="1" t="str">
        <f t="shared" si="5"/>
        <v>No</v>
      </c>
      <c r="AG340" s="16"/>
    </row>
    <row r="341" spans="1:33">
      <c r="A341" s="2" t="s">
        <v>1061</v>
      </c>
      <c r="B341" s="2" t="s">
        <v>218</v>
      </c>
      <c r="C341" s="30" t="s">
        <v>49</v>
      </c>
      <c r="D341" s="175">
        <v>5003</v>
      </c>
      <c r="E341" s="178">
        <v>50003</v>
      </c>
      <c r="F341" s="30" t="s">
        <v>122</v>
      </c>
      <c r="G341" s="30" t="s">
        <v>123</v>
      </c>
      <c r="H341" s="29">
        <v>124064</v>
      </c>
      <c r="I341" s="29">
        <v>58</v>
      </c>
      <c r="J341" s="30" t="s">
        <v>10</v>
      </c>
      <c r="K341" s="30" t="s">
        <v>9</v>
      </c>
      <c r="L341" s="1" t="s">
        <v>967</v>
      </c>
      <c r="M341" s="1" t="s">
        <v>968</v>
      </c>
      <c r="N341" s="16">
        <v>0</v>
      </c>
      <c r="P341" s="16">
        <v>0</v>
      </c>
      <c r="R341" s="16">
        <v>0</v>
      </c>
      <c r="T341" s="16">
        <v>0</v>
      </c>
      <c r="V341" s="16">
        <v>0</v>
      </c>
      <c r="X341" s="16">
        <v>0</v>
      </c>
      <c r="Z341" s="16">
        <v>100</v>
      </c>
      <c r="AB341" s="16">
        <v>0</v>
      </c>
      <c r="AD341" s="16">
        <v>0</v>
      </c>
      <c r="AF341" s="1" t="str">
        <f t="shared" si="5"/>
        <v>No</v>
      </c>
      <c r="AG341" s="16"/>
    </row>
    <row r="342" spans="1:33">
      <c r="A342" s="2" t="s">
        <v>892</v>
      </c>
      <c r="B342" s="2" t="s">
        <v>152</v>
      </c>
      <c r="C342" s="30" t="s">
        <v>21</v>
      </c>
      <c r="D342" s="175">
        <v>3112</v>
      </c>
      <c r="E342" s="178">
        <v>30112</v>
      </c>
      <c r="F342" s="30" t="s">
        <v>161</v>
      </c>
      <c r="G342" s="30" t="s">
        <v>123</v>
      </c>
      <c r="H342" s="29">
        <v>4586770</v>
      </c>
      <c r="I342" s="29">
        <v>57</v>
      </c>
      <c r="J342" s="30" t="s">
        <v>10</v>
      </c>
      <c r="K342" s="30" t="s">
        <v>13</v>
      </c>
      <c r="L342" s="1" t="s">
        <v>967</v>
      </c>
      <c r="M342" s="1" t="s">
        <v>971</v>
      </c>
      <c r="N342" s="16">
        <v>0</v>
      </c>
      <c r="P342" s="16">
        <v>0</v>
      </c>
      <c r="R342" s="16">
        <v>0</v>
      </c>
      <c r="T342" s="16">
        <v>0</v>
      </c>
      <c r="V342" s="16">
        <v>0</v>
      </c>
      <c r="X342" s="16">
        <v>0</v>
      </c>
      <c r="Z342" s="16">
        <v>0</v>
      </c>
      <c r="AB342" s="16">
        <v>0</v>
      </c>
      <c r="AD342" s="16">
        <v>5.6</v>
      </c>
      <c r="AF342" s="1" t="str">
        <f t="shared" si="5"/>
        <v>No</v>
      </c>
    </row>
    <row r="343" spans="1:33">
      <c r="A343" s="2" t="s">
        <v>193</v>
      </c>
      <c r="B343" s="2" t="s">
        <v>194</v>
      </c>
      <c r="C343" s="30" t="s">
        <v>43</v>
      </c>
      <c r="D343" s="175">
        <v>4094</v>
      </c>
      <c r="E343" s="178">
        <v>40094</v>
      </c>
      <c r="F343" s="30" t="s">
        <v>161</v>
      </c>
      <c r="G343" s="30" t="s">
        <v>123</v>
      </c>
      <c r="H343" s="29">
        <v>2148346</v>
      </c>
      <c r="I343" s="29">
        <v>57</v>
      </c>
      <c r="J343" s="30" t="s">
        <v>16</v>
      </c>
      <c r="K343" s="30" t="s">
        <v>13</v>
      </c>
      <c r="L343" s="1" t="s">
        <v>970</v>
      </c>
      <c r="M343" s="1" t="s">
        <v>968</v>
      </c>
      <c r="N343" s="16">
        <v>0</v>
      </c>
      <c r="P343" s="16">
        <v>0</v>
      </c>
      <c r="R343" s="16">
        <v>0</v>
      </c>
      <c r="T343" s="16">
        <v>0</v>
      </c>
      <c r="V343" s="16">
        <v>0</v>
      </c>
      <c r="X343" s="16">
        <v>0</v>
      </c>
      <c r="Z343" s="16">
        <v>0</v>
      </c>
      <c r="AB343" s="16">
        <v>100</v>
      </c>
      <c r="AD343" s="16">
        <v>0</v>
      </c>
      <c r="AF343" s="1" t="str">
        <f t="shared" si="5"/>
        <v>No</v>
      </c>
      <c r="AG343" s="16"/>
    </row>
    <row r="344" spans="1:33">
      <c r="A344" s="2" t="s">
        <v>193</v>
      </c>
      <c r="B344" s="2" t="s">
        <v>194</v>
      </c>
      <c r="C344" s="30" t="s">
        <v>43</v>
      </c>
      <c r="D344" s="175">
        <v>4094</v>
      </c>
      <c r="E344" s="178">
        <v>40094</v>
      </c>
      <c r="F344" s="30" t="s">
        <v>161</v>
      </c>
      <c r="G344" s="30" t="s">
        <v>123</v>
      </c>
      <c r="H344" s="29">
        <v>2148346</v>
      </c>
      <c r="I344" s="29">
        <v>57</v>
      </c>
      <c r="J344" s="30" t="s">
        <v>16</v>
      </c>
      <c r="K344" s="30" t="s">
        <v>13</v>
      </c>
      <c r="L344" s="1" t="s">
        <v>975</v>
      </c>
      <c r="M344" s="1" t="s">
        <v>968</v>
      </c>
      <c r="N344" s="16">
        <v>0</v>
      </c>
      <c r="P344" s="16">
        <v>0</v>
      </c>
      <c r="R344" s="16">
        <v>0</v>
      </c>
      <c r="T344" s="16">
        <v>0</v>
      </c>
      <c r="V344" s="16">
        <v>0</v>
      </c>
      <c r="X344" s="16">
        <v>0</v>
      </c>
      <c r="Z344" s="16">
        <v>0</v>
      </c>
      <c r="AB344" s="16">
        <v>100</v>
      </c>
      <c r="AD344" s="16">
        <v>0</v>
      </c>
      <c r="AF344" s="1" t="str">
        <f t="shared" si="5"/>
        <v>No</v>
      </c>
      <c r="AG344" s="16"/>
    </row>
    <row r="345" spans="1:33">
      <c r="A345" s="2" t="s">
        <v>193</v>
      </c>
      <c r="B345" s="2" t="s">
        <v>194</v>
      </c>
      <c r="C345" s="30" t="s">
        <v>43</v>
      </c>
      <c r="D345" s="175">
        <v>4094</v>
      </c>
      <c r="E345" s="178">
        <v>40094</v>
      </c>
      <c r="F345" s="30" t="s">
        <v>161</v>
      </c>
      <c r="G345" s="30" t="s">
        <v>123</v>
      </c>
      <c r="H345" s="29">
        <v>2148346</v>
      </c>
      <c r="I345" s="29">
        <v>57</v>
      </c>
      <c r="J345" s="30" t="s">
        <v>16</v>
      </c>
      <c r="K345" s="30" t="s">
        <v>13</v>
      </c>
      <c r="L345" s="1" t="s">
        <v>972</v>
      </c>
      <c r="M345" s="1" t="s">
        <v>968</v>
      </c>
      <c r="N345" s="16">
        <v>0</v>
      </c>
      <c r="P345" s="16">
        <v>0</v>
      </c>
      <c r="R345" s="16">
        <v>0</v>
      </c>
      <c r="T345" s="16">
        <v>0</v>
      </c>
      <c r="V345" s="16">
        <v>0</v>
      </c>
      <c r="X345" s="16">
        <v>0</v>
      </c>
      <c r="Z345" s="16">
        <v>0</v>
      </c>
      <c r="AB345" s="16">
        <v>100</v>
      </c>
      <c r="AD345" s="16">
        <v>0</v>
      </c>
      <c r="AF345" s="1" t="str">
        <f t="shared" si="5"/>
        <v>No</v>
      </c>
      <c r="AG345" s="16"/>
    </row>
    <row r="346" spans="1:33">
      <c r="A346" s="2" t="s">
        <v>193</v>
      </c>
      <c r="B346" s="2" t="s">
        <v>194</v>
      </c>
      <c r="C346" s="30" t="s">
        <v>43</v>
      </c>
      <c r="D346" s="175">
        <v>4094</v>
      </c>
      <c r="E346" s="178">
        <v>40094</v>
      </c>
      <c r="F346" s="30" t="s">
        <v>161</v>
      </c>
      <c r="G346" s="30" t="s">
        <v>123</v>
      </c>
      <c r="H346" s="29">
        <v>2148346</v>
      </c>
      <c r="I346" s="29">
        <v>57</v>
      </c>
      <c r="J346" s="30" t="s">
        <v>16</v>
      </c>
      <c r="K346" s="30" t="s">
        <v>13</v>
      </c>
      <c r="L346" s="1" t="s">
        <v>1040</v>
      </c>
      <c r="M346" s="1" t="s">
        <v>968</v>
      </c>
      <c r="N346" s="16">
        <v>0</v>
      </c>
      <c r="P346" s="16">
        <v>0</v>
      </c>
      <c r="R346" s="16">
        <v>0</v>
      </c>
      <c r="T346" s="16">
        <v>0</v>
      </c>
      <c r="V346" s="16">
        <v>0</v>
      </c>
      <c r="X346" s="16">
        <v>0</v>
      </c>
      <c r="Z346" s="16">
        <v>0</v>
      </c>
      <c r="AB346" s="16">
        <v>100</v>
      </c>
      <c r="AD346" s="16">
        <v>0</v>
      </c>
      <c r="AF346" s="1" t="str">
        <f t="shared" si="5"/>
        <v>No</v>
      </c>
      <c r="AG346" s="16"/>
    </row>
    <row r="347" spans="1:33">
      <c r="A347" s="2" t="s">
        <v>193</v>
      </c>
      <c r="B347" s="2" t="s">
        <v>194</v>
      </c>
      <c r="C347" s="30" t="s">
        <v>43</v>
      </c>
      <c r="D347" s="175">
        <v>4094</v>
      </c>
      <c r="E347" s="178">
        <v>40094</v>
      </c>
      <c r="F347" s="30" t="s">
        <v>161</v>
      </c>
      <c r="G347" s="30" t="s">
        <v>123</v>
      </c>
      <c r="H347" s="29">
        <v>2148346</v>
      </c>
      <c r="I347" s="29">
        <v>57</v>
      </c>
      <c r="J347" s="30" t="s">
        <v>16</v>
      </c>
      <c r="K347" s="30" t="s">
        <v>13</v>
      </c>
      <c r="L347" s="1" t="s">
        <v>1041</v>
      </c>
      <c r="M347" s="1" t="s">
        <v>968</v>
      </c>
      <c r="N347" s="16">
        <v>0</v>
      </c>
      <c r="P347" s="16">
        <v>0</v>
      </c>
      <c r="R347" s="16">
        <v>0</v>
      </c>
      <c r="T347" s="16">
        <v>0</v>
      </c>
      <c r="V347" s="16">
        <v>0</v>
      </c>
      <c r="X347" s="16">
        <v>0</v>
      </c>
      <c r="Z347" s="16">
        <v>0</v>
      </c>
      <c r="AB347" s="16">
        <v>100</v>
      </c>
      <c r="AD347" s="16">
        <v>0</v>
      </c>
      <c r="AF347" s="1" t="str">
        <f t="shared" si="5"/>
        <v>No</v>
      </c>
      <c r="AG347" s="16"/>
    </row>
    <row r="348" spans="1:33">
      <c r="A348" s="2" t="s">
        <v>193</v>
      </c>
      <c r="B348" s="2" t="s">
        <v>194</v>
      </c>
      <c r="C348" s="30" t="s">
        <v>43</v>
      </c>
      <c r="D348" s="175">
        <v>4094</v>
      </c>
      <c r="E348" s="178">
        <v>40094</v>
      </c>
      <c r="F348" s="30" t="s">
        <v>161</v>
      </c>
      <c r="G348" s="30" t="s">
        <v>123</v>
      </c>
      <c r="H348" s="29">
        <v>2148346</v>
      </c>
      <c r="I348" s="29">
        <v>57</v>
      </c>
      <c r="J348" s="30" t="s">
        <v>16</v>
      </c>
      <c r="K348" s="30" t="s">
        <v>13</v>
      </c>
      <c r="L348" s="1" t="s">
        <v>974</v>
      </c>
      <c r="M348" s="1" t="s">
        <v>968</v>
      </c>
      <c r="N348" s="16">
        <v>0</v>
      </c>
      <c r="P348" s="16">
        <v>0</v>
      </c>
      <c r="R348" s="16">
        <v>0</v>
      </c>
      <c r="T348" s="16">
        <v>0</v>
      </c>
      <c r="V348" s="16">
        <v>0</v>
      </c>
      <c r="X348" s="16">
        <v>0</v>
      </c>
      <c r="Z348" s="16">
        <v>0</v>
      </c>
      <c r="AB348" s="16">
        <v>100</v>
      </c>
      <c r="AD348" s="16">
        <v>0</v>
      </c>
      <c r="AF348" s="1" t="str">
        <f t="shared" si="5"/>
        <v>No</v>
      </c>
      <c r="AG348" s="16"/>
    </row>
    <row r="349" spans="1:33">
      <c r="A349" s="2" t="s">
        <v>185</v>
      </c>
      <c r="B349" s="2" t="s">
        <v>186</v>
      </c>
      <c r="C349" s="30" t="s">
        <v>44</v>
      </c>
      <c r="D349" s="175">
        <v>4159</v>
      </c>
      <c r="E349" s="178">
        <v>40159</v>
      </c>
      <c r="F349" s="30" t="s">
        <v>125</v>
      </c>
      <c r="G349" s="30" t="s">
        <v>123</v>
      </c>
      <c r="H349" s="29">
        <v>969587</v>
      </c>
      <c r="I349" s="29">
        <v>57</v>
      </c>
      <c r="J349" s="30" t="s">
        <v>15</v>
      </c>
      <c r="K349" s="30" t="s">
        <v>13</v>
      </c>
      <c r="L349" s="1" t="s">
        <v>974</v>
      </c>
      <c r="M349" s="1" t="s">
        <v>969</v>
      </c>
      <c r="N349" s="16">
        <v>0</v>
      </c>
      <c r="P349" s="16">
        <v>0</v>
      </c>
      <c r="R349" s="16">
        <v>0</v>
      </c>
      <c r="T349" s="16">
        <v>0</v>
      </c>
      <c r="V349" s="16">
        <v>0</v>
      </c>
      <c r="X349" s="16">
        <v>0</v>
      </c>
      <c r="Z349" s="16">
        <v>0.01</v>
      </c>
      <c r="AB349" s="16">
        <v>0.14000000000000001</v>
      </c>
      <c r="AD349" s="16">
        <v>0</v>
      </c>
      <c r="AF349" s="1" t="str">
        <f t="shared" si="5"/>
        <v>No</v>
      </c>
    </row>
    <row r="350" spans="1:33">
      <c r="A350" s="2" t="s">
        <v>185</v>
      </c>
      <c r="B350" s="2" t="s">
        <v>186</v>
      </c>
      <c r="C350" s="30" t="s">
        <v>44</v>
      </c>
      <c r="D350" s="175">
        <v>4159</v>
      </c>
      <c r="E350" s="178">
        <v>40159</v>
      </c>
      <c r="F350" s="30" t="s">
        <v>125</v>
      </c>
      <c r="G350" s="30" t="s">
        <v>123</v>
      </c>
      <c r="H350" s="29">
        <v>969587</v>
      </c>
      <c r="I350" s="29">
        <v>57</v>
      </c>
      <c r="J350" s="30" t="s">
        <v>15</v>
      </c>
      <c r="K350" s="30" t="s">
        <v>13</v>
      </c>
      <c r="L350" s="1" t="s">
        <v>970</v>
      </c>
      <c r="M350" s="1" t="s">
        <v>968</v>
      </c>
      <c r="N350" s="16">
        <v>8</v>
      </c>
      <c r="P350" s="16">
        <v>0</v>
      </c>
      <c r="R350" s="16">
        <v>7</v>
      </c>
      <c r="T350" s="16">
        <v>6</v>
      </c>
      <c r="V350" s="16">
        <v>5</v>
      </c>
      <c r="X350" s="16">
        <v>0</v>
      </c>
      <c r="Z350" s="16">
        <v>0</v>
      </c>
      <c r="AB350" s="16">
        <v>74</v>
      </c>
      <c r="AD350" s="16">
        <v>0</v>
      </c>
      <c r="AF350" s="1" t="str">
        <f t="shared" si="5"/>
        <v>No</v>
      </c>
      <c r="AG350" s="16"/>
    </row>
    <row r="351" spans="1:33">
      <c r="A351" s="2" t="s">
        <v>185</v>
      </c>
      <c r="B351" s="2" t="s">
        <v>186</v>
      </c>
      <c r="C351" s="30" t="s">
        <v>44</v>
      </c>
      <c r="D351" s="175">
        <v>4159</v>
      </c>
      <c r="E351" s="178">
        <v>40159</v>
      </c>
      <c r="F351" s="30" t="s">
        <v>125</v>
      </c>
      <c r="G351" s="30" t="s">
        <v>123</v>
      </c>
      <c r="H351" s="29">
        <v>969587</v>
      </c>
      <c r="I351" s="29">
        <v>57</v>
      </c>
      <c r="J351" s="30" t="s">
        <v>15</v>
      </c>
      <c r="K351" s="30" t="s">
        <v>13</v>
      </c>
      <c r="L351" s="1" t="s">
        <v>972</v>
      </c>
      <c r="M351" s="1" t="s">
        <v>969</v>
      </c>
      <c r="N351" s="16">
        <v>0</v>
      </c>
      <c r="P351" s="16">
        <v>0</v>
      </c>
      <c r="R351" s="16">
        <v>0</v>
      </c>
      <c r="T351" s="16">
        <v>0</v>
      </c>
      <c r="V351" s="16">
        <v>0</v>
      </c>
      <c r="X351" s="16">
        <v>0</v>
      </c>
      <c r="Z351" s="16">
        <v>0.01</v>
      </c>
      <c r="AB351" s="16">
        <v>0.36</v>
      </c>
      <c r="AD351" s="16">
        <v>0</v>
      </c>
      <c r="AF351" s="1" t="str">
        <f t="shared" si="5"/>
        <v>No</v>
      </c>
    </row>
    <row r="352" spans="1:33">
      <c r="A352" s="2" t="s">
        <v>185</v>
      </c>
      <c r="B352" s="2" t="s">
        <v>186</v>
      </c>
      <c r="C352" s="30" t="s">
        <v>44</v>
      </c>
      <c r="D352" s="175">
        <v>4159</v>
      </c>
      <c r="E352" s="178">
        <v>40159</v>
      </c>
      <c r="F352" s="30" t="s">
        <v>125</v>
      </c>
      <c r="G352" s="30" t="s">
        <v>123</v>
      </c>
      <c r="H352" s="29">
        <v>969587</v>
      </c>
      <c r="I352" s="29">
        <v>57</v>
      </c>
      <c r="J352" s="30" t="s">
        <v>15</v>
      </c>
      <c r="K352" s="30" t="s">
        <v>13</v>
      </c>
      <c r="L352" s="1" t="s">
        <v>973</v>
      </c>
      <c r="M352" s="1" t="s">
        <v>969</v>
      </c>
      <c r="N352" s="16">
        <v>0.06</v>
      </c>
      <c r="P352" s="16">
        <v>0</v>
      </c>
      <c r="R352" s="16">
        <v>0</v>
      </c>
      <c r="T352" s="16">
        <v>0</v>
      </c>
      <c r="V352" s="16">
        <v>0.03</v>
      </c>
      <c r="X352" s="16">
        <v>0</v>
      </c>
      <c r="Z352" s="16">
        <v>0.04</v>
      </c>
      <c r="AB352" s="16">
        <v>0.15</v>
      </c>
      <c r="AD352" s="16">
        <v>0</v>
      </c>
      <c r="AF352" s="1" t="str">
        <f t="shared" si="5"/>
        <v>No</v>
      </c>
    </row>
    <row r="353" spans="1:33">
      <c r="A353" s="2" t="s">
        <v>162</v>
      </c>
      <c r="B353" s="2" t="s">
        <v>163</v>
      </c>
      <c r="C353" s="30" t="s">
        <v>41</v>
      </c>
      <c r="D353" s="175">
        <v>3012</v>
      </c>
      <c r="E353" s="178">
        <v>30012</v>
      </c>
      <c r="F353" s="30" t="s">
        <v>125</v>
      </c>
      <c r="G353" s="30" t="s">
        <v>123</v>
      </c>
      <c r="H353" s="29">
        <v>69014</v>
      </c>
      <c r="I353" s="29">
        <v>53</v>
      </c>
      <c r="J353" s="30" t="s">
        <v>42</v>
      </c>
      <c r="K353" s="30" t="s">
        <v>9</v>
      </c>
      <c r="L353" s="1" t="s">
        <v>973</v>
      </c>
      <c r="M353" s="1" t="s">
        <v>968</v>
      </c>
      <c r="N353" s="16">
        <v>100</v>
      </c>
      <c r="P353" s="16">
        <v>0</v>
      </c>
      <c r="R353" s="16">
        <v>0</v>
      </c>
      <c r="T353" s="16">
        <v>0</v>
      </c>
      <c r="V353" s="16">
        <v>0</v>
      </c>
      <c r="X353" s="16">
        <v>0</v>
      </c>
      <c r="Z353" s="16">
        <v>0</v>
      </c>
      <c r="AB353" s="16">
        <v>0</v>
      </c>
      <c r="AD353" s="16">
        <v>0</v>
      </c>
      <c r="AF353" s="1" t="str">
        <f t="shared" si="5"/>
        <v>No</v>
      </c>
      <c r="AG353" s="16"/>
    </row>
    <row r="354" spans="1:33">
      <c r="A354" s="2" t="s">
        <v>1062</v>
      </c>
      <c r="B354" s="2" t="s">
        <v>146</v>
      </c>
      <c r="C354" s="30" t="s">
        <v>38</v>
      </c>
      <c r="D354" s="175">
        <v>2099</v>
      </c>
      <c r="E354" s="178">
        <v>20099</v>
      </c>
      <c r="F354" s="30" t="s">
        <v>125</v>
      </c>
      <c r="G354" s="30" t="s">
        <v>123</v>
      </c>
      <c r="H354" s="29">
        <v>18351295</v>
      </c>
      <c r="I354" s="29">
        <v>44</v>
      </c>
      <c r="J354" s="30" t="s">
        <v>16</v>
      </c>
      <c r="K354" s="30" t="s">
        <v>9</v>
      </c>
      <c r="L354" s="1" t="s">
        <v>975</v>
      </c>
      <c r="M354" s="1" t="s">
        <v>969</v>
      </c>
      <c r="N354" s="16">
        <v>0</v>
      </c>
      <c r="P354" s="16">
        <v>0</v>
      </c>
      <c r="R354" s="16">
        <v>0</v>
      </c>
      <c r="T354" s="16">
        <v>0</v>
      </c>
      <c r="V354" s="16">
        <v>0</v>
      </c>
      <c r="X354" s="16">
        <v>0</v>
      </c>
      <c r="Z354" s="16">
        <v>0</v>
      </c>
      <c r="AB354" s="16">
        <v>0.2</v>
      </c>
      <c r="AD354" s="16">
        <v>0</v>
      </c>
      <c r="AF354" s="1" t="str">
        <f t="shared" si="5"/>
        <v>No</v>
      </c>
    </row>
    <row r="355" spans="1:33">
      <c r="A355" s="2" t="s">
        <v>1062</v>
      </c>
      <c r="B355" s="2" t="s">
        <v>146</v>
      </c>
      <c r="C355" s="30" t="s">
        <v>38</v>
      </c>
      <c r="D355" s="175">
        <v>2099</v>
      </c>
      <c r="E355" s="178">
        <v>20099</v>
      </c>
      <c r="F355" s="30" t="s">
        <v>125</v>
      </c>
      <c r="G355" s="30" t="s">
        <v>123</v>
      </c>
      <c r="H355" s="29">
        <v>18351295</v>
      </c>
      <c r="I355" s="29">
        <v>44</v>
      </c>
      <c r="J355" s="30" t="s">
        <v>16</v>
      </c>
      <c r="K355" s="30" t="s">
        <v>9</v>
      </c>
      <c r="L355" s="1" t="s">
        <v>972</v>
      </c>
      <c r="M355" s="1" t="s">
        <v>969</v>
      </c>
      <c r="N355" s="16">
        <v>0.7</v>
      </c>
      <c r="P355" s="16">
        <v>0</v>
      </c>
      <c r="R355" s="16">
        <v>0</v>
      </c>
      <c r="T355" s="16">
        <v>0</v>
      </c>
      <c r="V355" s="16">
        <v>0</v>
      </c>
      <c r="X355" s="16">
        <v>0</v>
      </c>
      <c r="Z355" s="16">
        <v>0</v>
      </c>
      <c r="AB355" s="16">
        <v>0</v>
      </c>
      <c r="AD355" s="16">
        <v>0</v>
      </c>
      <c r="AF355" s="1" t="str">
        <f t="shared" si="5"/>
        <v>No</v>
      </c>
    </row>
    <row r="356" spans="1:33">
      <c r="A356" s="2" t="s">
        <v>1062</v>
      </c>
      <c r="B356" s="2" t="s">
        <v>146</v>
      </c>
      <c r="C356" s="30" t="s">
        <v>38</v>
      </c>
      <c r="D356" s="175">
        <v>2099</v>
      </c>
      <c r="E356" s="178">
        <v>20099</v>
      </c>
      <c r="F356" s="30" t="s">
        <v>125</v>
      </c>
      <c r="G356" s="30" t="s">
        <v>123</v>
      </c>
      <c r="H356" s="29">
        <v>18351295</v>
      </c>
      <c r="I356" s="29">
        <v>44</v>
      </c>
      <c r="J356" s="30" t="s">
        <v>16</v>
      </c>
      <c r="K356" s="30" t="s">
        <v>9</v>
      </c>
      <c r="L356" s="1" t="s">
        <v>970</v>
      </c>
      <c r="M356" s="1" t="s">
        <v>969</v>
      </c>
      <c r="N356" s="16">
        <v>10.050000000000001</v>
      </c>
      <c r="P356" s="16">
        <v>0</v>
      </c>
      <c r="R356" s="16">
        <v>0</v>
      </c>
      <c r="T356" s="16">
        <v>1.81</v>
      </c>
      <c r="V356" s="16">
        <v>0</v>
      </c>
      <c r="X356" s="16">
        <v>0</v>
      </c>
      <c r="Z356" s="16">
        <v>1.69</v>
      </c>
      <c r="AB356" s="16">
        <v>0</v>
      </c>
      <c r="AD356" s="16">
        <v>0</v>
      </c>
      <c r="AF356" s="1" t="str">
        <f t="shared" si="5"/>
        <v>No</v>
      </c>
    </row>
    <row r="357" spans="1:33">
      <c r="A357" s="2" t="s">
        <v>1062</v>
      </c>
      <c r="B357" s="2" t="s">
        <v>146</v>
      </c>
      <c r="C357" s="30" t="s">
        <v>38</v>
      </c>
      <c r="D357" s="175">
        <v>2099</v>
      </c>
      <c r="E357" s="178">
        <v>20099</v>
      </c>
      <c r="F357" s="30" t="s">
        <v>125</v>
      </c>
      <c r="G357" s="30" t="s">
        <v>123</v>
      </c>
      <c r="H357" s="29">
        <v>18351295</v>
      </c>
      <c r="I357" s="29">
        <v>44</v>
      </c>
      <c r="J357" s="30" t="s">
        <v>16</v>
      </c>
      <c r="K357" s="30" t="s">
        <v>9</v>
      </c>
      <c r="L357" s="1" t="s">
        <v>1041</v>
      </c>
      <c r="M357" s="1" t="s">
        <v>969</v>
      </c>
      <c r="N357" s="16">
        <v>0</v>
      </c>
      <c r="P357" s="16">
        <v>0</v>
      </c>
      <c r="R357" s="16">
        <v>0</v>
      </c>
      <c r="T357" s="16">
        <v>0</v>
      </c>
      <c r="V357" s="16">
        <v>0</v>
      </c>
      <c r="X357" s="16">
        <v>0</v>
      </c>
      <c r="Z357" s="16">
        <v>1</v>
      </c>
      <c r="AB357" s="16">
        <v>0</v>
      </c>
      <c r="AD357" s="16">
        <v>0</v>
      </c>
      <c r="AF357" s="1" t="str">
        <f t="shared" si="5"/>
        <v>No</v>
      </c>
    </row>
    <row r="358" spans="1:33">
      <c r="A358" s="2" t="s">
        <v>1062</v>
      </c>
      <c r="B358" s="2" t="s">
        <v>146</v>
      </c>
      <c r="C358" s="30" t="s">
        <v>38</v>
      </c>
      <c r="D358" s="175">
        <v>2099</v>
      </c>
      <c r="E358" s="178">
        <v>20099</v>
      </c>
      <c r="F358" s="30" t="s">
        <v>125</v>
      </c>
      <c r="G358" s="30" t="s">
        <v>123</v>
      </c>
      <c r="H358" s="29">
        <v>18351295</v>
      </c>
      <c r="I358" s="29">
        <v>44</v>
      </c>
      <c r="J358" s="30" t="s">
        <v>16</v>
      </c>
      <c r="K358" s="30" t="s">
        <v>9</v>
      </c>
      <c r="L358" s="1" t="s">
        <v>973</v>
      </c>
      <c r="M358" s="1" t="s">
        <v>969</v>
      </c>
      <c r="N358" s="16">
        <v>0</v>
      </c>
      <c r="P358" s="16">
        <v>0</v>
      </c>
      <c r="R358" s="16">
        <v>0</v>
      </c>
      <c r="T358" s="16">
        <v>0</v>
      </c>
      <c r="V358" s="16">
        <v>0</v>
      </c>
      <c r="X358" s="16">
        <v>0.15</v>
      </c>
      <c r="Z358" s="16">
        <v>0.01</v>
      </c>
      <c r="AB358" s="16">
        <v>0.09</v>
      </c>
      <c r="AD358" s="16">
        <v>0.15</v>
      </c>
      <c r="AF358" s="1" t="str">
        <f t="shared" si="5"/>
        <v>No</v>
      </c>
    </row>
    <row r="359" spans="1:33">
      <c r="A359" s="2" t="s">
        <v>177</v>
      </c>
      <c r="B359" s="2" t="s">
        <v>178</v>
      </c>
      <c r="C359" s="30" t="s">
        <v>20</v>
      </c>
      <c r="D359" s="175">
        <v>1102</v>
      </c>
      <c r="E359" s="178">
        <v>10102</v>
      </c>
      <c r="F359" s="30" t="s">
        <v>161</v>
      </c>
      <c r="G359" s="30" t="s">
        <v>123</v>
      </c>
      <c r="H359" s="29">
        <v>924859</v>
      </c>
      <c r="I359" s="29">
        <v>43</v>
      </c>
      <c r="J359" s="30" t="s">
        <v>15</v>
      </c>
      <c r="K359" s="30" t="s">
        <v>13</v>
      </c>
      <c r="L359" s="1" t="s">
        <v>1042</v>
      </c>
      <c r="M359" s="1" t="s">
        <v>968</v>
      </c>
      <c r="N359" s="16">
        <v>0</v>
      </c>
      <c r="P359" s="16">
        <v>0</v>
      </c>
      <c r="R359" s="16">
        <v>0</v>
      </c>
      <c r="T359" s="16">
        <v>0</v>
      </c>
      <c r="V359" s="16">
        <v>0</v>
      </c>
      <c r="X359" s="16">
        <v>0</v>
      </c>
      <c r="Z359" s="16">
        <v>0</v>
      </c>
      <c r="AB359" s="16">
        <v>0</v>
      </c>
      <c r="AD359" s="16">
        <v>100</v>
      </c>
      <c r="AF359" s="1" t="str">
        <f t="shared" si="5"/>
        <v>No</v>
      </c>
      <c r="AG359" s="16"/>
    </row>
    <row r="360" spans="1:33">
      <c r="A360" s="2" t="s">
        <v>177</v>
      </c>
      <c r="B360" s="2" t="s">
        <v>178</v>
      </c>
      <c r="C360" s="30" t="s">
        <v>20</v>
      </c>
      <c r="D360" s="175">
        <v>1102</v>
      </c>
      <c r="E360" s="178">
        <v>10102</v>
      </c>
      <c r="F360" s="30" t="s">
        <v>161</v>
      </c>
      <c r="G360" s="30" t="s">
        <v>123</v>
      </c>
      <c r="H360" s="29">
        <v>924859</v>
      </c>
      <c r="I360" s="29">
        <v>43</v>
      </c>
      <c r="J360" s="30" t="s">
        <v>15</v>
      </c>
      <c r="K360" s="30" t="s">
        <v>13</v>
      </c>
      <c r="L360" s="1" t="s">
        <v>973</v>
      </c>
      <c r="M360" s="1" t="s">
        <v>968</v>
      </c>
      <c r="N360" s="16">
        <v>0</v>
      </c>
      <c r="P360" s="16">
        <v>0</v>
      </c>
      <c r="R360" s="16">
        <v>0</v>
      </c>
      <c r="T360" s="16">
        <v>0</v>
      </c>
      <c r="V360" s="16">
        <v>0</v>
      </c>
      <c r="X360" s="16">
        <v>0</v>
      </c>
      <c r="Z360" s="16">
        <v>0</v>
      </c>
      <c r="AB360" s="16">
        <v>0</v>
      </c>
      <c r="AD360" s="16">
        <v>100</v>
      </c>
      <c r="AF360" s="1" t="str">
        <f t="shared" si="5"/>
        <v>No</v>
      </c>
      <c r="AG360" s="16"/>
    </row>
    <row r="361" spans="1:33">
      <c r="A361" s="2" t="s">
        <v>177</v>
      </c>
      <c r="B361" s="2" t="s">
        <v>178</v>
      </c>
      <c r="C361" s="30" t="s">
        <v>20</v>
      </c>
      <c r="D361" s="175">
        <v>1102</v>
      </c>
      <c r="E361" s="178">
        <v>10102</v>
      </c>
      <c r="F361" s="30" t="s">
        <v>161</v>
      </c>
      <c r="G361" s="30" t="s">
        <v>123</v>
      </c>
      <c r="H361" s="29">
        <v>924859</v>
      </c>
      <c r="I361" s="29">
        <v>43</v>
      </c>
      <c r="J361" s="30" t="s">
        <v>15</v>
      </c>
      <c r="K361" s="30" t="s">
        <v>13</v>
      </c>
      <c r="L361" s="1" t="s">
        <v>970</v>
      </c>
      <c r="M361" s="1" t="s">
        <v>968</v>
      </c>
      <c r="N361" s="16">
        <v>0</v>
      </c>
      <c r="P361" s="16">
        <v>0</v>
      </c>
      <c r="R361" s="16">
        <v>0</v>
      </c>
      <c r="T361" s="16">
        <v>0</v>
      </c>
      <c r="V361" s="16">
        <v>0</v>
      </c>
      <c r="X361" s="16">
        <v>0</v>
      </c>
      <c r="Z361" s="16">
        <v>0</v>
      </c>
      <c r="AB361" s="16">
        <v>0</v>
      </c>
      <c r="AD361" s="16">
        <v>100</v>
      </c>
      <c r="AF361" s="1" t="str">
        <f t="shared" si="5"/>
        <v>No</v>
      </c>
      <c r="AG361" s="16"/>
    </row>
    <row r="362" spans="1:33">
      <c r="A362" s="2" t="s">
        <v>177</v>
      </c>
      <c r="B362" s="2" t="s">
        <v>178</v>
      </c>
      <c r="C362" s="30" t="s">
        <v>20</v>
      </c>
      <c r="D362" s="175">
        <v>1102</v>
      </c>
      <c r="E362" s="178">
        <v>10102</v>
      </c>
      <c r="F362" s="30" t="s">
        <v>161</v>
      </c>
      <c r="G362" s="30" t="s">
        <v>123</v>
      </c>
      <c r="H362" s="29">
        <v>924859</v>
      </c>
      <c r="I362" s="29">
        <v>43</v>
      </c>
      <c r="J362" s="30" t="s">
        <v>15</v>
      </c>
      <c r="K362" s="30" t="s">
        <v>13</v>
      </c>
      <c r="L362" s="1" t="s">
        <v>1041</v>
      </c>
      <c r="M362" s="1" t="s">
        <v>968</v>
      </c>
      <c r="N362" s="16">
        <v>0</v>
      </c>
      <c r="P362" s="16">
        <v>0</v>
      </c>
      <c r="R362" s="16">
        <v>0</v>
      </c>
      <c r="T362" s="16">
        <v>0</v>
      </c>
      <c r="V362" s="16">
        <v>0</v>
      </c>
      <c r="X362" s="16">
        <v>0</v>
      </c>
      <c r="Z362" s="16">
        <v>0</v>
      </c>
      <c r="AB362" s="16">
        <v>0</v>
      </c>
      <c r="AD362" s="16">
        <v>100</v>
      </c>
      <c r="AF362" s="1" t="str">
        <f t="shared" si="5"/>
        <v>No</v>
      </c>
      <c r="AG362" s="16"/>
    </row>
    <row r="363" spans="1:33">
      <c r="A363" s="2" t="s">
        <v>177</v>
      </c>
      <c r="B363" s="2" t="s">
        <v>178</v>
      </c>
      <c r="C363" s="30" t="s">
        <v>20</v>
      </c>
      <c r="D363" s="175">
        <v>1102</v>
      </c>
      <c r="E363" s="178">
        <v>10102</v>
      </c>
      <c r="F363" s="30" t="s">
        <v>161</v>
      </c>
      <c r="G363" s="30" t="s">
        <v>123</v>
      </c>
      <c r="H363" s="29">
        <v>924859</v>
      </c>
      <c r="I363" s="29">
        <v>43</v>
      </c>
      <c r="J363" s="30" t="s">
        <v>15</v>
      </c>
      <c r="K363" s="30" t="s">
        <v>13</v>
      </c>
      <c r="L363" s="1" t="s">
        <v>974</v>
      </c>
      <c r="M363" s="1" t="s">
        <v>968</v>
      </c>
      <c r="N363" s="16">
        <v>0</v>
      </c>
      <c r="P363" s="16">
        <v>0</v>
      </c>
      <c r="R363" s="16">
        <v>0</v>
      </c>
      <c r="T363" s="16">
        <v>0</v>
      </c>
      <c r="V363" s="16">
        <v>0</v>
      </c>
      <c r="X363" s="16">
        <v>0</v>
      </c>
      <c r="Z363" s="16">
        <v>0</v>
      </c>
      <c r="AB363" s="16">
        <v>0</v>
      </c>
      <c r="AD363" s="16">
        <v>100</v>
      </c>
      <c r="AF363" s="1" t="str">
        <f t="shared" si="5"/>
        <v>No</v>
      </c>
      <c r="AG363" s="16"/>
    </row>
    <row r="364" spans="1:33">
      <c r="A364" s="2" t="s">
        <v>69</v>
      </c>
      <c r="B364" s="2" t="s">
        <v>221</v>
      </c>
      <c r="C364" s="30" t="s">
        <v>50</v>
      </c>
      <c r="D364" s="175">
        <v>3107</v>
      </c>
      <c r="E364" s="178">
        <v>30107</v>
      </c>
      <c r="F364" s="30" t="s">
        <v>53</v>
      </c>
      <c r="G364" s="30" t="s">
        <v>123</v>
      </c>
      <c r="H364" s="29">
        <v>70350</v>
      </c>
      <c r="I364" s="29">
        <v>43</v>
      </c>
      <c r="J364" s="30" t="s">
        <v>23</v>
      </c>
      <c r="K364" s="30" t="s">
        <v>9</v>
      </c>
      <c r="L364" s="1" t="s">
        <v>972</v>
      </c>
      <c r="M364" s="1" t="s">
        <v>968</v>
      </c>
      <c r="N364" s="16">
        <v>0</v>
      </c>
      <c r="P364" s="16">
        <v>0</v>
      </c>
      <c r="R364" s="16">
        <v>0</v>
      </c>
      <c r="T364" s="16">
        <v>0</v>
      </c>
      <c r="V364" s="16">
        <v>100</v>
      </c>
      <c r="X364" s="16">
        <v>0</v>
      </c>
      <c r="Z364" s="16">
        <v>0</v>
      </c>
      <c r="AB364" s="16">
        <v>0</v>
      </c>
      <c r="AD364" s="16">
        <v>0</v>
      </c>
      <c r="AF364" s="1" t="str">
        <f t="shared" si="5"/>
        <v>No</v>
      </c>
      <c r="AG364" s="16"/>
    </row>
    <row r="365" spans="1:33">
      <c r="A365" s="2" t="s">
        <v>69</v>
      </c>
      <c r="B365" s="2" t="s">
        <v>221</v>
      </c>
      <c r="C365" s="30" t="s">
        <v>50</v>
      </c>
      <c r="D365" s="175">
        <v>3107</v>
      </c>
      <c r="E365" s="178">
        <v>30107</v>
      </c>
      <c r="F365" s="30" t="s">
        <v>53</v>
      </c>
      <c r="G365" s="30" t="s">
        <v>123</v>
      </c>
      <c r="H365" s="29">
        <v>70350</v>
      </c>
      <c r="I365" s="29">
        <v>43</v>
      </c>
      <c r="J365" s="30" t="s">
        <v>23</v>
      </c>
      <c r="K365" s="30" t="s">
        <v>9</v>
      </c>
      <c r="L365" s="1" t="s">
        <v>967</v>
      </c>
      <c r="M365" s="1" t="s">
        <v>968</v>
      </c>
      <c r="N365" s="16">
        <v>0</v>
      </c>
      <c r="P365" s="16">
        <v>0</v>
      </c>
      <c r="R365" s="16">
        <v>0</v>
      </c>
      <c r="T365" s="16">
        <v>0</v>
      </c>
      <c r="V365" s="16">
        <v>100</v>
      </c>
      <c r="X365" s="16">
        <v>0</v>
      </c>
      <c r="Z365" s="16">
        <v>0</v>
      </c>
      <c r="AB365" s="16">
        <v>0</v>
      </c>
      <c r="AD365" s="16">
        <v>0</v>
      </c>
      <c r="AF365" s="1" t="str">
        <f t="shared" si="5"/>
        <v>No</v>
      </c>
      <c r="AG365" s="16"/>
    </row>
    <row r="366" spans="1:33">
      <c r="A366" s="2" t="s">
        <v>183</v>
      </c>
      <c r="B366" s="2" t="s">
        <v>184</v>
      </c>
      <c r="C366" s="30" t="s">
        <v>41</v>
      </c>
      <c r="D366" s="175">
        <v>3057</v>
      </c>
      <c r="E366" s="178">
        <v>30057</v>
      </c>
      <c r="F366" s="30" t="s">
        <v>161</v>
      </c>
      <c r="G366" s="30" t="s">
        <v>123</v>
      </c>
      <c r="H366" s="29">
        <v>5441567</v>
      </c>
      <c r="I366" s="29">
        <v>40</v>
      </c>
      <c r="J366" s="30" t="s">
        <v>15</v>
      </c>
      <c r="K366" s="30" t="s">
        <v>13</v>
      </c>
      <c r="L366" s="1" t="s">
        <v>973</v>
      </c>
      <c r="M366" s="1" t="s">
        <v>971</v>
      </c>
      <c r="N366" s="16">
        <v>0</v>
      </c>
      <c r="P366" s="16">
        <v>0</v>
      </c>
      <c r="R366" s="16">
        <v>0</v>
      </c>
      <c r="T366" s="16">
        <v>0</v>
      </c>
      <c r="V366" s="16">
        <v>0</v>
      </c>
      <c r="X366" s="16">
        <v>0</v>
      </c>
      <c r="Z366" s="16">
        <v>0</v>
      </c>
      <c r="AB366" s="16">
        <v>6.6</v>
      </c>
      <c r="AD366" s="16">
        <v>0</v>
      </c>
      <c r="AF366" s="1" t="str">
        <f t="shared" si="5"/>
        <v>No</v>
      </c>
    </row>
    <row r="367" spans="1:33">
      <c r="A367" s="2" t="s">
        <v>183</v>
      </c>
      <c r="B367" s="2" t="s">
        <v>184</v>
      </c>
      <c r="C367" s="30" t="s">
        <v>41</v>
      </c>
      <c r="D367" s="175">
        <v>3057</v>
      </c>
      <c r="E367" s="178">
        <v>30057</v>
      </c>
      <c r="F367" s="30" t="s">
        <v>161</v>
      </c>
      <c r="G367" s="30" t="s">
        <v>123</v>
      </c>
      <c r="H367" s="29">
        <v>5441567</v>
      </c>
      <c r="I367" s="29">
        <v>40</v>
      </c>
      <c r="J367" s="30" t="s">
        <v>15</v>
      </c>
      <c r="K367" s="30" t="s">
        <v>13</v>
      </c>
      <c r="L367" s="1" t="s">
        <v>970</v>
      </c>
      <c r="M367" s="1" t="s">
        <v>971</v>
      </c>
      <c r="N367" s="16">
        <v>0</v>
      </c>
      <c r="P367" s="16">
        <v>0</v>
      </c>
      <c r="R367" s="16">
        <v>0</v>
      </c>
      <c r="T367" s="16">
        <v>0</v>
      </c>
      <c r="V367" s="16">
        <v>0</v>
      </c>
      <c r="X367" s="16">
        <v>0</v>
      </c>
      <c r="Z367" s="16">
        <v>0</v>
      </c>
      <c r="AB367" s="16">
        <v>137.80000000000001</v>
      </c>
      <c r="AD367" s="16">
        <v>0</v>
      </c>
      <c r="AF367" s="1" t="str">
        <f t="shared" si="5"/>
        <v>No</v>
      </c>
    </row>
    <row r="368" spans="1:33">
      <c r="A368" s="2" t="s">
        <v>183</v>
      </c>
      <c r="B368" s="2" t="s">
        <v>184</v>
      </c>
      <c r="C368" s="30" t="s">
        <v>41</v>
      </c>
      <c r="D368" s="175">
        <v>3057</v>
      </c>
      <c r="E368" s="178">
        <v>30057</v>
      </c>
      <c r="F368" s="30" t="s">
        <v>161</v>
      </c>
      <c r="G368" s="30" t="s">
        <v>123</v>
      </c>
      <c r="H368" s="29">
        <v>5441567</v>
      </c>
      <c r="I368" s="29">
        <v>40</v>
      </c>
      <c r="J368" s="30" t="s">
        <v>15</v>
      </c>
      <c r="K368" s="30" t="s">
        <v>13</v>
      </c>
      <c r="L368" s="1" t="s">
        <v>974</v>
      </c>
      <c r="M368" s="1" t="s">
        <v>971</v>
      </c>
      <c r="N368" s="16">
        <v>0</v>
      </c>
      <c r="P368" s="16">
        <v>0</v>
      </c>
      <c r="R368" s="16">
        <v>0</v>
      </c>
      <c r="T368" s="16">
        <v>0</v>
      </c>
      <c r="V368" s="16">
        <v>0</v>
      </c>
      <c r="X368" s="16">
        <v>0</v>
      </c>
      <c r="Z368" s="16">
        <v>0</v>
      </c>
      <c r="AB368" s="16">
        <v>0</v>
      </c>
      <c r="AD368" s="16">
        <v>0</v>
      </c>
      <c r="AF368" s="1" t="str">
        <f t="shared" si="5"/>
        <v>No</v>
      </c>
    </row>
    <row r="369" spans="1:33">
      <c r="A369" s="2" t="s">
        <v>183</v>
      </c>
      <c r="B369" s="2" t="s">
        <v>184</v>
      </c>
      <c r="C369" s="30" t="s">
        <v>41</v>
      </c>
      <c r="D369" s="175">
        <v>3057</v>
      </c>
      <c r="E369" s="178">
        <v>30057</v>
      </c>
      <c r="F369" s="30" t="s">
        <v>161</v>
      </c>
      <c r="G369" s="30" t="s">
        <v>123</v>
      </c>
      <c r="H369" s="29">
        <v>5441567</v>
      </c>
      <c r="I369" s="29">
        <v>40</v>
      </c>
      <c r="J369" s="30" t="s">
        <v>15</v>
      </c>
      <c r="K369" s="30" t="s">
        <v>13</v>
      </c>
      <c r="L369" s="1" t="s">
        <v>1041</v>
      </c>
      <c r="M369" s="1" t="s">
        <v>971</v>
      </c>
      <c r="N369" s="16">
        <v>0</v>
      </c>
      <c r="P369" s="16">
        <v>0</v>
      </c>
      <c r="R369" s="16">
        <v>0</v>
      </c>
      <c r="T369" s="16">
        <v>0</v>
      </c>
      <c r="V369" s="16">
        <v>0</v>
      </c>
      <c r="X369" s="16">
        <v>0</v>
      </c>
      <c r="Z369" s="16">
        <v>0</v>
      </c>
      <c r="AB369" s="16">
        <v>0</v>
      </c>
      <c r="AD369" s="16">
        <v>0</v>
      </c>
      <c r="AF369" s="1" t="str">
        <f t="shared" si="5"/>
        <v>No</v>
      </c>
    </row>
    <row r="370" spans="1:33">
      <c r="A370" s="2" t="s">
        <v>224</v>
      </c>
      <c r="B370" s="2" t="s">
        <v>225</v>
      </c>
      <c r="C370" s="30" t="s">
        <v>11</v>
      </c>
      <c r="D370" s="175">
        <v>9209</v>
      </c>
      <c r="E370" s="178">
        <v>90209</v>
      </c>
      <c r="F370" s="30" t="s">
        <v>137</v>
      </c>
      <c r="G370" s="30" t="s">
        <v>123</v>
      </c>
      <c r="H370" s="29">
        <v>3629114</v>
      </c>
      <c r="I370" s="29">
        <v>38</v>
      </c>
      <c r="J370" s="30" t="s">
        <v>12</v>
      </c>
      <c r="K370" s="30" t="s">
        <v>13</v>
      </c>
      <c r="L370" s="1" t="s">
        <v>967</v>
      </c>
      <c r="M370" s="1" t="s">
        <v>968</v>
      </c>
      <c r="N370" s="16">
        <v>0</v>
      </c>
      <c r="P370" s="16">
        <v>0</v>
      </c>
      <c r="R370" s="16">
        <v>0</v>
      </c>
      <c r="T370" s="16">
        <v>0</v>
      </c>
      <c r="V370" s="16">
        <v>0</v>
      </c>
      <c r="X370" s="16">
        <v>0</v>
      </c>
      <c r="Z370" s="16">
        <v>0</v>
      </c>
      <c r="AB370" s="16">
        <v>78.099999999999994</v>
      </c>
      <c r="AD370" s="16">
        <v>21.9</v>
      </c>
      <c r="AF370" s="1" t="str">
        <f t="shared" si="5"/>
        <v>No</v>
      </c>
      <c r="AG370" s="16"/>
    </row>
    <row r="371" spans="1:33">
      <c r="A371" s="2" t="s">
        <v>224</v>
      </c>
      <c r="B371" s="2" t="s">
        <v>225</v>
      </c>
      <c r="C371" s="30" t="s">
        <v>11</v>
      </c>
      <c r="D371" s="175">
        <v>9209</v>
      </c>
      <c r="E371" s="178">
        <v>90209</v>
      </c>
      <c r="F371" s="30" t="s">
        <v>137</v>
      </c>
      <c r="G371" s="30" t="s">
        <v>123</v>
      </c>
      <c r="H371" s="29">
        <v>3629114</v>
      </c>
      <c r="I371" s="29">
        <v>38</v>
      </c>
      <c r="J371" s="30" t="s">
        <v>12</v>
      </c>
      <c r="K371" s="30" t="s">
        <v>13</v>
      </c>
      <c r="L371" s="1" t="s">
        <v>973</v>
      </c>
      <c r="M371" s="1" t="s">
        <v>968</v>
      </c>
      <c r="N371" s="16">
        <v>0</v>
      </c>
      <c r="P371" s="16">
        <v>0</v>
      </c>
      <c r="R371" s="16">
        <v>0</v>
      </c>
      <c r="T371" s="16">
        <v>0</v>
      </c>
      <c r="V371" s="16">
        <v>0</v>
      </c>
      <c r="X371" s="16">
        <v>0</v>
      </c>
      <c r="Z371" s="16">
        <v>0</v>
      </c>
      <c r="AB371" s="16">
        <v>100</v>
      </c>
      <c r="AD371" s="16">
        <v>0</v>
      </c>
      <c r="AF371" s="1" t="str">
        <f t="shared" si="5"/>
        <v>No</v>
      </c>
      <c r="AG371" s="16"/>
    </row>
    <row r="372" spans="1:33">
      <c r="A372" s="3" t="s">
        <v>210</v>
      </c>
      <c r="B372" s="3" t="s">
        <v>211</v>
      </c>
      <c r="C372" s="57" t="s">
        <v>7</v>
      </c>
      <c r="D372" s="174">
        <v>41</v>
      </c>
      <c r="E372" s="177">
        <v>41</v>
      </c>
      <c r="F372" s="31" t="s">
        <v>161</v>
      </c>
      <c r="G372" s="31" t="s">
        <v>123</v>
      </c>
      <c r="H372" s="22">
        <v>251243</v>
      </c>
      <c r="I372" s="22">
        <v>37</v>
      </c>
      <c r="J372" s="57" t="s">
        <v>8</v>
      </c>
      <c r="K372" s="57" t="s">
        <v>9</v>
      </c>
      <c r="L372" s="5" t="s">
        <v>970</v>
      </c>
      <c r="M372" s="5" t="s">
        <v>968</v>
      </c>
      <c r="N372" s="6">
        <v>0</v>
      </c>
      <c r="O372" s="6"/>
      <c r="P372" s="6">
        <v>2</v>
      </c>
      <c r="Q372" s="6"/>
      <c r="R372" s="6">
        <v>6</v>
      </c>
      <c r="S372" s="6"/>
      <c r="T372" s="6">
        <v>6</v>
      </c>
      <c r="U372" s="6"/>
      <c r="V372" s="6">
        <v>8</v>
      </c>
      <c r="W372" s="6"/>
      <c r="X372" s="6">
        <v>26</v>
      </c>
      <c r="Z372" s="16">
        <v>28</v>
      </c>
      <c r="AB372" s="16">
        <v>15</v>
      </c>
      <c r="AD372" s="16">
        <v>9</v>
      </c>
      <c r="AF372" s="1" t="str">
        <f t="shared" si="5"/>
        <v>No</v>
      </c>
      <c r="AG372" s="16"/>
    </row>
    <row r="373" spans="1:33">
      <c r="A373" s="3" t="s">
        <v>210</v>
      </c>
      <c r="B373" s="3" t="s">
        <v>211</v>
      </c>
      <c r="C373" s="57" t="s">
        <v>7</v>
      </c>
      <c r="D373" s="174">
        <v>41</v>
      </c>
      <c r="E373" s="177">
        <v>41</v>
      </c>
      <c r="F373" s="31" t="s">
        <v>161</v>
      </c>
      <c r="G373" s="31" t="s">
        <v>123</v>
      </c>
      <c r="H373" s="22">
        <v>251243</v>
      </c>
      <c r="I373" s="22">
        <v>37</v>
      </c>
      <c r="J373" s="57" t="s">
        <v>8</v>
      </c>
      <c r="K373" s="57" t="s">
        <v>9</v>
      </c>
      <c r="L373" s="5" t="s">
        <v>1040</v>
      </c>
      <c r="M373" s="5" t="s">
        <v>968</v>
      </c>
      <c r="N373" s="6">
        <v>0</v>
      </c>
      <c r="O373" s="6"/>
      <c r="P373" s="6">
        <v>0</v>
      </c>
      <c r="Q373" s="6"/>
      <c r="R373" s="6">
        <v>0</v>
      </c>
      <c r="S373" s="6"/>
      <c r="T373" s="6">
        <v>0</v>
      </c>
      <c r="U373" s="6"/>
      <c r="V373" s="6">
        <v>0</v>
      </c>
      <c r="W373" s="6"/>
      <c r="X373" s="6">
        <v>0</v>
      </c>
      <c r="Z373" s="16">
        <v>0</v>
      </c>
      <c r="AB373" s="16">
        <v>25</v>
      </c>
      <c r="AD373" s="16">
        <v>75</v>
      </c>
      <c r="AF373" s="1" t="str">
        <f t="shared" si="5"/>
        <v>No</v>
      </c>
      <c r="AG373" s="16"/>
    </row>
    <row r="374" spans="1:33">
      <c r="A374" s="3" t="s">
        <v>210</v>
      </c>
      <c r="B374" s="3" t="s">
        <v>211</v>
      </c>
      <c r="C374" s="57" t="s">
        <v>7</v>
      </c>
      <c r="D374" s="174">
        <v>41</v>
      </c>
      <c r="E374" s="177">
        <v>41</v>
      </c>
      <c r="F374" s="31" t="s">
        <v>161</v>
      </c>
      <c r="G374" s="31" t="s">
        <v>123</v>
      </c>
      <c r="H374" s="22">
        <v>251243</v>
      </c>
      <c r="I374" s="22">
        <v>37</v>
      </c>
      <c r="J374" s="57" t="s">
        <v>8</v>
      </c>
      <c r="K374" s="57" t="s">
        <v>9</v>
      </c>
      <c r="L374" s="5" t="s">
        <v>967</v>
      </c>
      <c r="M374" s="5" t="s">
        <v>968</v>
      </c>
      <c r="N374" s="6">
        <v>0</v>
      </c>
      <c r="O374" s="6"/>
      <c r="P374" s="6">
        <v>0</v>
      </c>
      <c r="Q374" s="6"/>
      <c r="R374" s="6">
        <v>0</v>
      </c>
      <c r="S374" s="6"/>
      <c r="T374" s="6">
        <v>0</v>
      </c>
      <c r="U374" s="6"/>
      <c r="V374" s="6">
        <v>0</v>
      </c>
      <c r="W374" s="6"/>
      <c r="X374" s="6">
        <v>5</v>
      </c>
      <c r="Z374" s="16">
        <v>45</v>
      </c>
      <c r="AB374" s="16">
        <v>25</v>
      </c>
      <c r="AD374" s="16">
        <v>25</v>
      </c>
      <c r="AF374" s="1" t="str">
        <f t="shared" si="5"/>
        <v>No</v>
      </c>
      <c r="AG374" s="16"/>
    </row>
    <row r="375" spans="1:33">
      <c r="A375" s="3" t="s">
        <v>210</v>
      </c>
      <c r="B375" s="3" t="s">
        <v>211</v>
      </c>
      <c r="C375" s="57" t="s">
        <v>7</v>
      </c>
      <c r="D375" s="174">
        <v>41</v>
      </c>
      <c r="E375" s="177">
        <v>41</v>
      </c>
      <c r="F375" s="31" t="s">
        <v>161</v>
      </c>
      <c r="G375" s="31" t="s">
        <v>123</v>
      </c>
      <c r="H375" s="22">
        <v>251243</v>
      </c>
      <c r="I375" s="22">
        <v>37</v>
      </c>
      <c r="J375" s="57" t="s">
        <v>8</v>
      </c>
      <c r="K375" s="57" t="s">
        <v>9</v>
      </c>
      <c r="L375" s="5" t="s">
        <v>973</v>
      </c>
      <c r="M375" s="5" t="s">
        <v>968</v>
      </c>
      <c r="N375" s="6">
        <v>0</v>
      </c>
      <c r="O375" s="6"/>
      <c r="P375" s="6">
        <v>0</v>
      </c>
      <c r="Q375" s="6"/>
      <c r="R375" s="6">
        <v>0</v>
      </c>
      <c r="S375" s="6"/>
      <c r="T375" s="6">
        <v>0</v>
      </c>
      <c r="U375" s="6"/>
      <c r="V375" s="6">
        <v>0</v>
      </c>
      <c r="W375" s="6"/>
      <c r="X375" s="6">
        <v>20</v>
      </c>
      <c r="Z375" s="16">
        <v>20</v>
      </c>
      <c r="AB375" s="16">
        <v>30</v>
      </c>
      <c r="AD375" s="16">
        <v>30</v>
      </c>
      <c r="AF375" s="1" t="str">
        <f t="shared" si="5"/>
        <v>No</v>
      </c>
      <c r="AG375" s="16"/>
    </row>
    <row r="376" spans="1:33">
      <c r="A376" s="2" t="s">
        <v>179</v>
      </c>
      <c r="B376" s="2" t="s">
        <v>180</v>
      </c>
      <c r="C376" s="30" t="s">
        <v>14</v>
      </c>
      <c r="D376" s="175">
        <v>9182</v>
      </c>
      <c r="E376" s="178">
        <v>90182</v>
      </c>
      <c r="F376" s="30" t="s">
        <v>125</v>
      </c>
      <c r="G376" s="30" t="s">
        <v>123</v>
      </c>
      <c r="H376" s="29">
        <v>370583</v>
      </c>
      <c r="I376" s="29">
        <v>34</v>
      </c>
      <c r="J376" s="30" t="s">
        <v>15</v>
      </c>
      <c r="K376" s="30" t="s">
        <v>13</v>
      </c>
      <c r="L376" s="1" t="s">
        <v>970</v>
      </c>
      <c r="M376" s="1" t="s">
        <v>971</v>
      </c>
      <c r="N376" s="16">
        <v>130.5</v>
      </c>
      <c r="P376" s="16">
        <v>0</v>
      </c>
      <c r="R376" s="16">
        <v>0</v>
      </c>
      <c r="T376" s="16">
        <v>0</v>
      </c>
      <c r="V376" s="16">
        <v>0</v>
      </c>
      <c r="X376" s="16">
        <v>0</v>
      </c>
      <c r="Z376" s="16">
        <v>0</v>
      </c>
      <c r="AB376" s="16">
        <v>0</v>
      </c>
      <c r="AD376" s="16">
        <v>0</v>
      </c>
      <c r="AF376" s="1" t="str">
        <f t="shared" si="5"/>
        <v>No</v>
      </c>
    </row>
    <row r="377" spans="1:33">
      <c r="A377" s="2" t="s">
        <v>179</v>
      </c>
      <c r="B377" s="2" t="s">
        <v>180</v>
      </c>
      <c r="C377" s="30" t="s">
        <v>14</v>
      </c>
      <c r="D377" s="175">
        <v>9182</v>
      </c>
      <c r="E377" s="178">
        <v>90182</v>
      </c>
      <c r="F377" s="30" t="s">
        <v>125</v>
      </c>
      <c r="G377" s="30" t="s">
        <v>123</v>
      </c>
      <c r="H377" s="29">
        <v>370583</v>
      </c>
      <c r="I377" s="29">
        <v>34</v>
      </c>
      <c r="J377" s="30" t="s">
        <v>15</v>
      </c>
      <c r="K377" s="30" t="s">
        <v>13</v>
      </c>
      <c r="L377" s="1" t="s">
        <v>972</v>
      </c>
      <c r="M377" s="1" t="s">
        <v>971</v>
      </c>
      <c r="N377" s="16">
        <v>3.3</v>
      </c>
      <c r="P377" s="16">
        <v>0</v>
      </c>
      <c r="R377" s="16">
        <v>0</v>
      </c>
      <c r="T377" s="16">
        <v>0</v>
      </c>
      <c r="V377" s="16">
        <v>0</v>
      </c>
      <c r="X377" s="16">
        <v>0</v>
      </c>
      <c r="Z377" s="16">
        <v>0</v>
      </c>
      <c r="AB377" s="16">
        <v>0</v>
      </c>
      <c r="AD377" s="16">
        <v>0</v>
      </c>
      <c r="AF377" s="1" t="str">
        <f t="shared" si="5"/>
        <v>No</v>
      </c>
    </row>
    <row r="378" spans="1:33">
      <c r="A378" s="2" t="s">
        <v>179</v>
      </c>
      <c r="B378" s="2" t="s">
        <v>180</v>
      </c>
      <c r="C378" s="30" t="s">
        <v>14</v>
      </c>
      <c r="D378" s="175">
        <v>9182</v>
      </c>
      <c r="E378" s="178">
        <v>90182</v>
      </c>
      <c r="F378" s="30" t="s">
        <v>125</v>
      </c>
      <c r="G378" s="30" t="s">
        <v>123</v>
      </c>
      <c r="H378" s="29">
        <v>370583</v>
      </c>
      <c r="I378" s="29">
        <v>34</v>
      </c>
      <c r="J378" s="30" t="s">
        <v>15</v>
      </c>
      <c r="K378" s="30" t="s">
        <v>13</v>
      </c>
      <c r="L378" s="1" t="s">
        <v>1041</v>
      </c>
      <c r="M378" s="1" t="s">
        <v>971</v>
      </c>
      <c r="N378" s="16">
        <v>2</v>
      </c>
      <c r="P378" s="16">
        <v>0</v>
      </c>
      <c r="R378" s="16">
        <v>0</v>
      </c>
      <c r="T378" s="16">
        <v>0</v>
      </c>
      <c r="V378" s="16">
        <v>0</v>
      </c>
      <c r="X378" s="16">
        <v>0</v>
      </c>
      <c r="Z378" s="16">
        <v>0</v>
      </c>
      <c r="AB378" s="16">
        <v>0</v>
      </c>
      <c r="AD378" s="16">
        <v>0</v>
      </c>
      <c r="AF378" s="1" t="str">
        <f t="shared" si="5"/>
        <v>No</v>
      </c>
    </row>
    <row r="379" spans="1:33">
      <c r="A379" s="2" t="s">
        <v>179</v>
      </c>
      <c r="B379" s="2" t="s">
        <v>180</v>
      </c>
      <c r="C379" s="30" t="s">
        <v>14</v>
      </c>
      <c r="D379" s="175">
        <v>9182</v>
      </c>
      <c r="E379" s="178">
        <v>90182</v>
      </c>
      <c r="F379" s="30" t="s">
        <v>125</v>
      </c>
      <c r="G379" s="30" t="s">
        <v>123</v>
      </c>
      <c r="H379" s="29">
        <v>370583</v>
      </c>
      <c r="I379" s="29">
        <v>34</v>
      </c>
      <c r="J379" s="30" t="s">
        <v>15</v>
      </c>
      <c r="K379" s="30" t="s">
        <v>13</v>
      </c>
      <c r="L379" s="1" t="s">
        <v>974</v>
      </c>
      <c r="M379" s="1" t="s">
        <v>971</v>
      </c>
      <c r="N379" s="16">
        <v>6.6</v>
      </c>
      <c r="P379" s="16">
        <v>0</v>
      </c>
      <c r="R379" s="16">
        <v>0</v>
      </c>
      <c r="T379" s="16">
        <v>0</v>
      </c>
      <c r="V379" s="16">
        <v>0</v>
      </c>
      <c r="X379" s="16">
        <v>0</v>
      </c>
      <c r="Z379" s="16">
        <v>0</v>
      </c>
      <c r="AB379" s="16">
        <v>0</v>
      </c>
      <c r="AD379" s="16">
        <v>0</v>
      </c>
      <c r="AF379" s="1" t="str">
        <f t="shared" si="5"/>
        <v>No</v>
      </c>
    </row>
    <row r="380" spans="1:33">
      <c r="A380" s="2" t="s">
        <v>171</v>
      </c>
      <c r="B380" s="2" t="s">
        <v>172</v>
      </c>
      <c r="C380" s="30" t="s">
        <v>30</v>
      </c>
      <c r="D380" s="175">
        <v>1115</v>
      </c>
      <c r="E380" s="178">
        <v>10115</v>
      </c>
      <c r="F380" s="30" t="s">
        <v>125</v>
      </c>
      <c r="G380" s="30" t="s">
        <v>123</v>
      </c>
      <c r="H380" s="29">
        <v>203914</v>
      </c>
      <c r="I380" s="29">
        <v>21</v>
      </c>
      <c r="J380" s="30" t="s">
        <v>15</v>
      </c>
      <c r="K380" s="30" t="s">
        <v>13</v>
      </c>
      <c r="L380" s="1" t="s">
        <v>970</v>
      </c>
      <c r="M380" s="1" t="s">
        <v>971</v>
      </c>
      <c r="N380" s="16">
        <v>196.6</v>
      </c>
      <c r="P380" s="16">
        <v>0</v>
      </c>
      <c r="R380" s="16">
        <v>0</v>
      </c>
      <c r="T380" s="16">
        <v>0</v>
      </c>
      <c r="V380" s="16">
        <v>0</v>
      </c>
      <c r="X380" s="16">
        <v>0</v>
      </c>
      <c r="Z380" s="16">
        <v>0</v>
      </c>
      <c r="AB380" s="16">
        <v>0</v>
      </c>
      <c r="AD380" s="16">
        <v>1.1000000000000001</v>
      </c>
      <c r="AF380" s="1" t="str">
        <f t="shared" si="5"/>
        <v>No</v>
      </c>
    </row>
    <row r="381" spans="1:33">
      <c r="A381" s="2" t="s">
        <v>173</v>
      </c>
      <c r="B381" s="2" t="s">
        <v>174</v>
      </c>
      <c r="C381" s="30" t="s">
        <v>22</v>
      </c>
      <c r="D381" s="175">
        <v>4232</v>
      </c>
      <c r="E381" s="178">
        <v>40232</v>
      </c>
      <c r="F381" s="30" t="s">
        <v>161</v>
      </c>
      <c r="G381" s="30" t="s">
        <v>123</v>
      </c>
      <c r="H381" s="29">
        <v>1510516</v>
      </c>
      <c r="I381" s="29">
        <v>17</v>
      </c>
      <c r="J381" s="30" t="s">
        <v>15</v>
      </c>
      <c r="K381" s="30" t="s">
        <v>13</v>
      </c>
      <c r="L381" s="1" t="s">
        <v>973</v>
      </c>
      <c r="M381" s="1" t="s">
        <v>968</v>
      </c>
      <c r="N381" s="16">
        <v>11.9</v>
      </c>
      <c r="P381" s="16">
        <v>0</v>
      </c>
      <c r="R381" s="16">
        <v>42.7</v>
      </c>
      <c r="T381" s="16">
        <v>9.6999999999999993</v>
      </c>
      <c r="V381" s="16">
        <v>0</v>
      </c>
      <c r="X381" s="16">
        <v>0</v>
      </c>
      <c r="Z381" s="16">
        <v>3.8</v>
      </c>
      <c r="AB381" s="16">
        <v>0</v>
      </c>
      <c r="AD381" s="16">
        <v>31.9</v>
      </c>
      <c r="AF381" s="1" t="str">
        <f t="shared" si="5"/>
        <v>No</v>
      </c>
      <c r="AG381" s="16"/>
    </row>
    <row r="382" spans="1:33">
      <c r="A382" s="2" t="s">
        <v>173</v>
      </c>
      <c r="B382" s="2" t="s">
        <v>174</v>
      </c>
      <c r="C382" s="30" t="s">
        <v>22</v>
      </c>
      <c r="D382" s="175">
        <v>4232</v>
      </c>
      <c r="E382" s="178">
        <v>40232</v>
      </c>
      <c r="F382" s="30" t="s">
        <v>161</v>
      </c>
      <c r="G382" s="30" t="s">
        <v>123</v>
      </c>
      <c r="H382" s="29">
        <v>1510516</v>
      </c>
      <c r="I382" s="29">
        <v>17</v>
      </c>
      <c r="J382" s="30" t="s">
        <v>15</v>
      </c>
      <c r="K382" s="30" t="s">
        <v>13</v>
      </c>
      <c r="L382" s="1" t="s">
        <v>970</v>
      </c>
      <c r="M382" s="1" t="s">
        <v>968</v>
      </c>
      <c r="N382" s="16">
        <v>0</v>
      </c>
      <c r="P382" s="16">
        <v>0</v>
      </c>
      <c r="R382" s="16">
        <v>0</v>
      </c>
      <c r="T382" s="16">
        <v>0</v>
      </c>
      <c r="V382" s="16">
        <v>0</v>
      </c>
      <c r="X382" s="16">
        <v>51.3</v>
      </c>
      <c r="Z382" s="16">
        <v>1</v>
      </c>
      <c r="AB382" s="16">
        <v>15</v>
      </c>
      <c r="AD382" s="16">
        <v>32.700000000000003</v>
      </c>
      <c r="AF382" s="1" t="str">
        <f t="shared" si="5"/>
        <v>No</v>
      </c>
      <c r="AG382" s="16"/>
    </row>
    <row r="383" spans="1:33">
      <c r="A383" s="3" t="s">
        <v>226</v>
      </c>
      <c r="B383" s="3" t="s">
        <v>172</v>
      </c>
      <c r="C383" s="57" t="s">
        <v>40</v>
      </c>
      <c r="D383" s="174">
        <v>58</v>
      </c>
      <c r="E383" s="177">
        <v>58</v>
      </c>
      <c r="F383" s="31" t="s">
        <v>122</v>
      </c>
      <c r="G383" s="31" t="s">
        <v>123</v>
      </c>
      <c r="H383" s="22">
        <v>1849898</v>
      </c>
      <c r="I383" s="22">
        <v>16</v>
      </c>
      <c r="J383" s="57" t="s">
        <v>10</v>
      </c>
      <c r="K383" s="57" t="s">
        <v>13</v>
      </c>
      <c r="L383" s="5" t="s">
        <v>970</v>
      </c>
      <c r="M383" s="5" t="s">
        <v>968</v>
      </c>
      <c r="N383" s="6">
        <v>0</v>
      </c>
      <c r="O383" s="6"/>
      <c r="P383" s="6">
        <v>0</v>
      </c>
      <c r="Q383" s="6"/>
      <c r="R383" s="6">
        <v>0</v>
      </c>
      <c r="S383" s="6"/>
      <c r="T383" s="6">
        <v>0</v>
      </c>
      <c r="U383" s="6"/>
      <c r="V383" s="6">
        <v>0</v>
      </c>
      <c r="W383" s="6"/>
      <c r="X383" s="6">
        <v>0</v>
      </c>
      <c r="Z383" s="16">
        <v>0</v>
      </c>
      <c r="AB383" s="16">
        <v>63</v>
      </c>
      <c r="AD383" s="16">
        <v>37</v>
      </c>
      <c r="AF383" s="1" t="str">
        <f t="shared" si="5"/>
        <v>No</v>
      </c>
      <c r="AG383" s="16"/>
    </row>
    <row r="384" spans="1:33">
      <c r="A384" s="3" t="s">
        <v>226</v>
      </c>
      <c r="B384" s="3" t="s">
        <v>172</v>
      </c>
      <c r="C384" s="57" t="s">
        <v>40</v>
      </c>
      <c r="D384" s="174">
        <v>58</v>
      </c>
      <c r="E384" s="177">
        <v>58</v>
      </c>
      <c r="F384" s="31" t="s">
        <v>122</v>
      </c>
      <c r="G384" s="31" t="s">
        <v>123</v>
      </c>
      <c r="H384" s="22">
        <v>1849898</v>
      </c>
      <c r="I384" s="22">
        <v>16</v>
      </c>
      <c r="J384" s="57" t="s">
        <v>10</v>
      </c>
      <c r="K384" s="57" t="s">
        <v>13</v>
      </c>
      <c r="L384" s="5" t="s">
        <v>972</v>
      </c>
      <c r="M384" s="5" t="s">
        <v>968</v>
      </c>
      <c r="N384" s="6">
        <v>0</v>
      </c>
      <c r="O384" s="6"/>
      <c r="P384" s="6">
        <v>0</v>
      </c>
      <c r="Q384" s="6"/>
      <c r="R384" s="6">
        <v>0</v>
      </c>
      <c r="S384" s="6"/>
      <c r="T384" s="6">
        <v>0</v>
      </c>
      <c r="U384" s="6"/>
      <c r="V384" s="6">
        <v>0</v>
      </c>
      <c r="W384" s="6"/>
      <c r="X384" s="6">
        <v>0</v>
      </c>
      <c r="Z384" s="16">
        <v>0</v>
      </c>
      <c r="AB384" s="16">
        <v>0</v>
      </c>
      <c r="AD384" s="16">
        <v>100</v>
      </c>
      <c r="AF384" s="1" t="str">
        <f t="shared" si="5"/>
        <v>No</v>
      </c>
      <c r="AG384" s="16"/>
    </row>
    <row r="385" spans="1:33">
      <c r="A385" s="3" t="s">
        <v>226</v>
      </c>
      <c r="B385" s="3" t="s">
        <v>172</v>
      </c>
      <c r="C385" s="57" t="s">
        <v>40</v>
      </c>
      <c r="D385" s="174">
        <v>58</v>
      </c>
      <c r="E385" s="177">
        <v>58</v>
      </c>
      <c r="F385" s="31" t="s">
        <v>122</v>
      </c>
      <c r="G385" s="31" t="s">
        <v>123</v>
      </c>
      <c r="H385" s="22">
        <v>1849898</v>
      </c>
      <c r="I385" s="22">
        <v>16</v>
      </c>
      <c r="J385" s="57" t="s">
        <v>10</v>
      </c>
      <c r="K385" s="57" t="s">
        <v>13</v>
      </c>
      <c r="L385" s="5" t="s">
        <v>973</v>
      </c>
      <c r="M385" s="5" t="s">
        <v>968</v>
      </c>
      <c r="N385" s="6">
        <v>0</v>
      </c>
      <c r="O385" s="6"/>
      <c r="P385" s="6">
        <v>0</v>
      </c>
      <c r="Q385" s="6"/>
      <c r="R385" s="6">
        <v>0</v>
      </c>
      <c r="S385" s="6"/>
      <c r="T385" s="6">
        <v>0</v>
      </c>
      <c r="U385" s="6"/>
      <c r="V385" s="6">
        <v>0</v>
      </c>
      <c r="W385" s="6"/>
      <c r="X385" s="6">
        <v>0</v>
      </c>
      <c r="Z385" s="16">
        <v>0</v>
      </c>
      <c r="AB385" s="16">
        <v>0</v>
      </c>
      <c r="AD385" s="16">
        <v>100</v>
      </c>
      <c r="AF385" s="1" t="str">
        <f t="shared" si="5"/>
        <v>No</v>
      </c>
      <c r="AG385" s="16"/>
    </row>
    <row r="386" spans="1:33">
      <c r="A386" s="3" t="s">
        <v>226</v>
      </c>
      <c r="B386" s="3" t="s">
        <v>172</v>
      </c>
      <c r="C386" s="57" t="s">
        <v>40</v>
      </c>
      <c r="D386" s="174">
        <v>58</v>
      </c>
      <c r="E386" s="177">
        <v>58</v>
      </c>
      <c r="F386" s="31" t="s">
        <v>122</v>
      </c>
      <c r="G386" s="31" t="s">
        <v>123</v>
      </c>
      <c r="H386" s="22">
        <v>1849898</v>
      </c>
      <c r="I386" s="22">
        <v>16</v>
      </c>
      <c r="J386" s="57" t="s">
        <v>10</v>
      </c>
      <c r="K386" s="57" t="s">
        <v>13</v>
      </c>
      <c r="L386" s="5" t="s">
        <v>967</v>
      </c>
      <c r="M386" s="5" t="s">
        <v>968</v>
      </c>
      <c r="N386" s="6">
        <v>0</v>
      </c>
      <c r="O386" s="6"/>
      <c r="P386" s="6">
        <v>0</v>
      </c>
      <c r="Q386" s="6"/>
      <c r="R386" s="6">
        <v>0</v>
      </c>
      <c r="S386" s="6"/>
      <c r="T386" s="6">
        <v>0</v>
      </c>
      <c r="U386" s="6"/>
      <c r="V386" s="6">
        <v>0</v>
      </c>
      <c r="W386" s="6"/>
      <c r="X386" s="6">
        <v>0</v>
      </c>
      <c r="Z386" s="16">
        <v>0</v>
      </c>
      <c r="AB386" s="16">
        <v>62.7</v>
      </c>
      <c r="AD386" s="16">
        <v>37.299999999999997</v>
      </c>
      <c r="AF386" s="1" t="str">
        <f t="shared" ref="AF386:AF398" si="6">IF(AE386&amp;AC386&amp;AA386&amp;Y386&amp;W386&amp;U386&amp;S386&amp;Q386&amp;O386&lt;&gt;"","Yes","No")</f>
        <v>No</v>
      </c>
      <c r="AG386" s="16"/>
    </row>
    <row r="387" spans="1:33">
      <c r="A387" s="3" t="s">
        <v>226</v>
      </c>
      <c r="B387" s="3" t="s">
        <v>172</v>
      </c>
      <c r="C387" s="57" t="s">
        <v>40</v>
      </c>
      <c r="D387" s="174">
        <v>58</v>
      </c>
      <c r="E387" s="177">
        <v>58</v>
      </c>
      <c r="F387" s="31" t="s">
        <v>122</v>
      </c>
      <c r="G387" s="31" t="s">
        <v>123</v>
      </c>
      <c r="H387" s="22">
        <v>1849898</v>
      </c>
      <c r="I387" s="22">
        <v>16</v>
      </c>
      <c r="J387" s="57" t="s">
        <v>10</v>
      </c>
      <c r="K387" s="57" t="s">
        <v>13</v>
      </c>
      <c r="L387" s="5" t="s">
        <v>974</v>
      </c>
      <c r="M387" s="5" t="s">
        <v>968</v>
      </c>
      <c r="N387" s="6">
        <v>0</v>
      </c>
      <c r="O387" s="6"/>
      <c r="P387" s="6">
        <v>0</v>
      </c>
      <c r="Q387" s="6"/>
      <c r="R387" s="6">
        <v>0</v>
      </c>
      <c r="S387" s="6"/>
      <c r="T387" s="6">
        <v>0</v>
      </c>
      <c r="U387" s="6"/>
      <c r="V387" s="6">
        <v>0</v>
      </c>
      <c r="W387" s="6"/>
      <c r="X387" s="6">
        <v>0</v>
      </c>
      <c r="Z387" s="16">
        <v>0</v>
      </c>
      <c r="AB387" s="16">
        <v>0</v>
      </c>
      <c r="AD387" s="16">
        <v>100</v>
      </c>
      <c r="AF387" s="1" t="str">
        <f t="shared" si="6"/>
        <v>No</v>
      </c>
      <c r="AG387" s="16"/>
    </row>
    <row r="388" spans="1:33">
      <c r="A388" s="2" t="s">
        <v>1004</v>
      </c>
      <c r="B388" s="2" t="s">
        <v>268</v>
      </c>
      <c r="C388" s="30" t="s">
        <v>14</v>
      </c>
      <c r="E388" s="178">
        <v>90299</v>
      </c>
      <c r="F388" s="30" t="s">
        <v>125</v>
      </c>
      <c r="G388" s="30" t="s">
        <v>123</v>
      </c>
      <c r="H388" s="29">
        <v>308231</v>
      </c>
      <c r="I388" s="29">
        <v>11</v>
      </c>
      <c r="J388" s="30" t="s">
        <v>15</v>
      </c>
      <c r="K388" s="30" t="s">
        <v>9</v>
      </c>
      <c r="L388" s="1" t="s">
        <v>1040</v>
      </c>
      <c r="M388" s="1" t="s">
        <v>971</v>
      </c>
      <c r="N388" s="16">
        <v>0</v>
      </c>
      <c r="P388" s="16">
        <v>0</v>
      </c>
      <c r="R388" s="16">
        <v>0</v>
      </c>
      <c r="T388" s="16">
        <v>0</v>
      </c>
      <c r="V388" s="16">
        <v>0</v>
      </c>
      <c r="X388" s="16">
        <v>0</v>
      </c>
      <c r="Z388" s="16">
        <v>0</v>
      </c>
      <c r="AB388" s="16">
        <v>0</v>
      </c>
      <c r="AD388" s="16">
        <v>0.26</v>
      </c>
      <c r="AF388" s="1" t="str">
        <f t="shared" si="6"/>
        <v>No</v>
      </c>
    </row>
    <row r="389" spans="1:33">
      <c r="A389" s="2" t="s">
        <v>1004</v>
      </c>
      <c r="B389" s="2" t="s">
        <v>268</v>
      </c>
      <c r="C389" s="30" t="s">
        <v>14</v>
      </c>
      <c r="E389" s="178">
        <v>90299</v>
      </c>
      <c r="F389" s="30" t="s">
        <v>125</v>
      </c>
      <c r="G389" s="30" t="s">
        <v>123</v>
      </c>
      <c r="H389" s="29">
        <v>308231</v>
      </c>
      <c r="I389" s="29">
        <v>11</v>
      </c>
      <c r="J389" s="30" t="s">
        <v>15</v>
      </c>
      <c r="K389" s="30" t="s">
        <v>9</v>
      </c>
      <c r="L389" s="1" t="s">
        <v>970</v>
      </c>
      <c r="M389" s="1" t="s">
        <v>971</v>
      </c>
      <c r="N389" s="16">
        <v>0</v>
      </c>
      <c r="P389" s="16">
        <v>0</v>
      </c>
      <c r="R389" s="16">
        <v>0</v>
      </c>
      <c r="T389" s="16">
        <v>0</v>
      </c>
      <c r="V389" s="16">
        <v>0</v>
      </c>
      <c r="X389" s="16">
        <v>0</v>
      </c>
      <c r="Z389" s="16">
        <v>0.59</v>
      </c>
      <c r="AB389" s="16">
        <v>0</v>
      </c>
      <c r="AD389" s="16">
        <v>48.78</v>
      </c>
      <c r="AF389" s="1" t="str">
        <f t="shared" si="6"/>
        <v>No</v>
      </c>
    </row>
    <row r="390" spans="1:33">
      <c r="A390" s="2" t="s">
        <v>1004</v>
      </c>
      <c r="B390" s="2" t="s">
        <v>268</v>
      </c>
      <c r="C390" s="30" t="s">
        <v>14</v>
      </c>
      <c r="E390" s="178">
        <v>90299</v>
      </c>
      <c r="F390" s="30" t="s">
        <v>125</v>
      </c>
      <c r="G390" s="30" t="s">
        <v>123</v>
      </c>
      <c r="H390" s="29">
        <v>308231</v>
      </c>
      <c r="I390" s="29">
        <v>11</v>
      </c>
      <c r="J390" s="30" t="s">
        <v>15</v>
      </c>
      <c r="K390" s="30" t="s">
        <v>9</v>
      </c>
      <c r="L390" s="1" t="s">
        <v>973</v>
      </c>
      <c r="M390" s="1" t="s">
        <v>971</v>
      </c>
      <c r="N390" s="16">
        <v>0</v>
      </c>
      <c r="P390" s="16">
        <v>0</v>
      </c>
      <c r="R390" s="16">
        <v>0</v>
      </c>
      <c r="T390" s="16">
        <v>0</v>
      </c>
      <c r="V390" s="16">
        <v>0</v>
      </c>
      <c r="X390" s="16">
        <v>0</v>
      </c>
      <c r="Z390" s="16">
        <v>0.04</v>
      </c>
      <c r="AB390" s="16">
        <v>0</v>
      </c>
      <c r="AD390" s="16">
        <v>0.46</v>
      </c>
      <c r="AF390" s="1" t="str">
        <f t="shared" si="6"/>
        <v>No</v>
      </c>
    </row>
    <row r="391" spans="1:33">
      <c r="A391" s="2" t="s">
        <v>219</v>
      </c>
      <c r="B391" s="2" t="s">
        <v>220</v>
      </c>
      <c r="C391" s="30" t="s">
        <v>31</v>
      </c>
      <c r="D391" s="175">
        <v>5141</v>
      </c>
      <c r="E391" s="178">
        <v>50141</v>
      </c>
      <c r="F391" s="30" t="s">
        <v>125</v>
      </c>
      <c r="G391" s="30" t="s">
        <v>123</v>
      </c>
      <c r="H391" s="29">
        <v>3734090</v>
      </c>
      <c r="I391" s="29">
        <v>10</v>
      </c>
      <c r="J391" s="30" t="s">
        <v>23</v>
      </c>
      <c r="K391" s="30" t="s">
        <v>9</v>
      </c>
      <c r="L391" s="1" t="s">
        <v>972</v>
      </c>
      <c r="M391" s="1" t="s">
        <v>969</v>
      </c>
      <c r="N391" s="16">
        <v>0</v>
      </c>
      <c r="P391" s="16">
        <v>0</v>
      </c>
      <c r="R391" s="16">
        <v>0</v>
      </c>
      <c r="T391" s="16">
        <v>0</v>
      </c>
      <c r="V391" s="16">
        <v>0</v>
      </c>
      <c r="X391" s="16">
        <v>2.9</v>
      </c>
      <c r="Z391" s="16">
        <v>0</v>
      </c>
      <c r="AB391" s="16">
        <v>0</v>
      </c>
      <c r="AD391" s="16">
        <v>0</v>
      </c>
      <c r="AF391" s="1" t="str">
        <f t="shared" si="6"/>
        <v>No</v>
      </c>
    </row>
    <row r="392" spans="1:33">
      <c r="A392" s="3" t="s">
        <v>1063</v>
      </c>
      <c r="B392" s="3" t="s">
        <v>187</v>
      </c>
      <c r="C392" s="57" t="s">
        <v>48</v>
      </c>
      <c r="D392" s="174">
        <v>23</v>
      </c>
      <c r="E392" s="177">
        <v>23</v>
      </c>
      <c r="F392" s="31" t="s">
        <v>122</v>
      </c>
      <c r="G392" s="31" t="s">
        <v>123</v>
      </c>
      <c r="H392" s="22">
        <v>3059393</v>
      </c>
      <c r="I392" s="22">
        <v>8</v>
      </c>
      <c r="J392" s="57" t="s">
        <v>23</v>
      </c>
      <c r="K392" s="57" t="s">
        <v>13</v>
      </c>
      <c r="L392" s="5" t="s">
        <v>972</v>
      </c>
      <c r="M392" s="5" t="s">
        <v>968</v>
      </c>
      <c r="N392" s="6">
        <v>0</v>
      </c>
      <c r="O392" s="6"/>
      <c r="P392" s="6">
        <v>0</v>
      </c>
      <c r="Q392" s="6"/>
      <c r="R392" s="6">
        <v>0</v>
      </c>
      <c r="S392" s="6"/>
      <c r="T392" s="6">
        <v>85</v>
      </c>
      <c r="U392" s="6"/>
      <c r="V392" s="6">
        <v>0</v>
      </c>
      <c r="W392" s="6"/>
      <c r="X392" s="6">
        <v>15</v>
      </c>
      <c r="Z392" s="16">
        <v>0</v>
      </c>
      <c r="AB392" s="16">
        <v>0</v>
      </c>
      <c r="AD392" s="16">
        <v>0</v>
      </c>
      <c r="AF392" s="1" t="str">
        <f t="shared" si="6"/>
        <v>No</v>
      </c>
      <c r="AG392" s="16"/>
    </row>
    <row r="393" spans="1:33">
      <c r="A393" s="2" t="s">
        <v>1064</v>
      </c>
      <c r="B393" s="2" t="s">
        <v>220</v>
      </c>
      <c r="C393" s="30" t="s">
        <v>31</v>
      </c>
      <c r="D393" s="175">
        <v>5213</v>
      </c>
      <c r="E393" s="178">
        <v>50213</v>
      </c>
      <c r="F393" s="30" t="s">
        <v>214</v>
      </c>
      <c r="G393" s="30" t="s">
        <v>123</v>
      </c>
      <c r="H393" s="29">
        <v>3734090</v>
      </c>
      <c r="I393" s="29">
        <v>5</v>
      </c>
      <c r="J393" s="30" t="s">
        <v>10</v>
      </c>
      <c r="K393" s="30" t="s">
        <v>13</v>
      </c>
      <c r="L393" s="1" t="s">
        <v>970</v>
      </c>
      <c r="M393" s="1" t="s">
        <v>969</v>
      </c>
      <c r="N393" s="16">
        <v>0</v>
      </c>
      <c r="P393" s="16">
        <v>0</v>
      </c>
      <c r="R393" s="16">
        <v>0</v>
      </c>
      <c r="T393" s="16">
        <v>0</v>
      </c>
      <c r="V393" s="16">
        <v>0</v>
      </c>
      <c r="X393" s="16">
        <v>0</v>
      </c>
      <c r="Z393" s="16">
        <v>0</v>
      </c>
      <c r="AB393" s="16">
        <v>0</v>
      </c>
      <c r="AD393" s="16">
        <v>0.05</v>
      </c>
      <c r="AF393" s="1" t="str">
        <f t="shared" si="6"/>
        <v>No</v>
      </c>
    </row>
    <row r="394" spans="1:33">
      <c r="A394" s="2" t="s">
        <v>1064</v>
      </c>
      <c r="B394" s="2" t="s">
        <v>220</v>
      </c>
      <c r="C394" s="30" t="s">
        <v>31</v>
      </c>
      <c r="D394" s="175">
        <v>5213</v>
      </c>
      <c r="E394" s="178">
        <v>50213</v>
      </c>
      <c r="F394" s="30" t="s">
        <v>214</v>
      </c>
      <c r="G394" s="30" t="s">
        <v>123</v>
      </c>
      <c r="H394" s="29">
        <v>3734090</v>
      </c>
      <c r="I394" s="29">
        <v>5</v>
      </c>
      <c r="J394" s="30" t="s">
        <v>10</v>
      </c>
      <c r="K394" s="30" t="s">
        <v>13</v>
      </c>
      <c r="L394" s="1" t="s">
        <v>967</v>
      </c>
      <c r="M394" s="1" t="s">
        <v>969</v>
      </c>
      <c r="N394" s="16">
        <v>0</v>
      </c>
      <c r="P394" s="16">
        <v>0</v>
      </c>
      <c r="R394" s="16">
        <v>0</v>
      </c>
      <c r="T394" s="16">
        <v>0</v>
      </c>
      <c r="V394" s="16">
        <v>0</v>
      </c>
      <c r="X394" s="16">
        <v>0</v>
      </c>
      <c r="Z394" s="16">
        <v>0</v>
      </c>
      <c r="AB394" s="16">
        <v>0</v>
      </c>
      <c r="AD394" s="16">
        <v>6.86</v>
      </c>
      <c r="AF394" s="1" t="str">
        <f t="shared" si="6"/>
        <v>No</v>
      </c>
    </row>
    <row r="395" spans="1:33">
      <c r="A395" s="2" t="s">
        <v>1065</v>
      </c>
      <c r="B395" s="2" t="s">
        <v>502</v>
      </c>
      <c r="C395" s="30" t="s">
        <v>33</v>
      </c>
      <c r="E395" s="178">
        <v>70271</v>
      </c>
      <c r="F395" s="30" t="s">
        <v>122</v>
      </c>
      <c r="G395" s="30" t="s">
        <v>123</v>
      </c>
      <c r="H395" s="29">
        <v>1519417</v>
      </c>
      <c r="I395" s="29">
        <v>4</v>
      </c>
      <c r="J395" s="30" t="s">
        <v>10</v>
      </c>
      <c r="K395" s="30" t="s">
        <v>13</v>
      </c>
      <c r="L395" s="1" t="s">
        <v>967</v>
      </c>
      <c r="M395" s="1" t="s">
        <v>968</v>
      </c>
      <c r="N395" s="16">
        <v>0</v>
      </c>
      <c r="P395" s="16">
        <v>0</v>
      </c>
      <c r="R395" s="16">
        <v>0</v>
      </c>
      <c r="T395" s="16">
        <v>0</v>
      </c>
      <c r="V395" s="16">
        <v>0</v>
      </c>
      <c r="X395" s="16">
        <v>0</v>
      </c>
      <c r="Z395" s="16">
        <v>0</v>
      </c>
      <c r="AB395" s="16">
        <v>0</v>
      </c>
      <c r="AD395" s="16">
        <v>100</v>
      </c>
      <c r="AF395" s="1" t="str">
        <f t="shared" si="6"/>
        <v>No</v>
      </c>
      <c r="AG395" s="16"/>
    </row>
    <row r="396" spans="1:33">
      <c r="A396" s="2" t="s">
        <v>1066</v>
      </c>
      <c r="B396" s="2" t="s">
        <v>148</v>
      </c>
      <c r="C396" s="30" t="s">
        <v>24</v>
      </c>
      <c r="D396" s="175">
        <v>4230</v>
      </c>
      <c r="E396" s="178">
        <v>40230</v>
      </c>
      <c r="F396" s="30" t="s">
        <v>122</v>
      </c>
      <c r="G396" s="30" t="s">
        <v>123</v>
      </c>
      <c r="H396" s="29">
        <v>4515419</v>
      </c>
      <c r="I396" s="29">
        <v>3</v>
      </c>
      <c r="J396" s="30" t="s">
        <v>10</v>
      </c>
      <c r="K396" s="30" t="s">
        <v>9</v>
      </c>
      <c r="L396" s="1" t="s">
        <v>967</v>
      </c>
      <c r="M396" s="1" t="s">
        <v>971</v>
      </c>
      <c r="N396" s="16">
        <v>0</v>
      </c>
      <c r="P396" s="16">
        <v>0</v>
      </c>
      <c r="R396" s="16">
        <v>0</v>
      </c>
      <c r="T396" s="16">
        <v>0</v>
      </c>
      <c r="V396" s="16">
        <v>0</v>
      </c>
      <c r="X396" s="16">
        <v>0</v>
      </c>
      <c r="Z396" s="16">
        <v>0</v>
      </c>
      <c r="AB396" s="16">
        <v>0</v>
      </c>
      <c r="AD396" s="16">
        <v>2.7</v>
      </c>
      <c r="AF396" s="1" t="str">
        <f t="shared" si="6"/>
        <v>No</v>
      </c>
    </row>
    <row r="397" spans="1:33">
      <c r="A397" s="2" t="s">
        <v>1005</v>
      </c>
      <c r="B397" s="2" t="s">
        <v>544</v>
      </c>
      <c r="C397" s="30" t="s">
        <v>49</v>
      </c>
      <c r="E397" s="178">
        <v>55312</v>
      </c>
      <c r="F397" s="30" t="s">
        <v>122</v>
      </c>
      <c r="G397" s="30" t="s">
        <v>123</v>
      </c>
      <c r="H397" s="29">
        <v>1376476</v>
      </c>
      <c r="I397" s="29">
        <v>3</v>
      </c>
      <c r="J397" s="30" t="s">
        <v>10</v>
      </c>
      <c r="K397" s="30" t="s">
        <v>13</v>
      </c>
      <c r="L397" s="1" t="s">
        <v>967</v>
      </c>
      <c r="M397" s="1" t="s">
        <v>971</v>
      </c>
      <c r="N397" s="16">
        <v>0</v>
      </c>
      <c r="P397" s="16">
        <v>0</v>
      </c>
      <c r="R397" s="16">
        <v>0</v>
      </c>
      <c r="T397" s="16">
        <v>0</v>
      </c>
      <c r="V397" s="16">
        <v>0</v>
      </c>
      <c r="X397" s="16">
        <v>0</v>
      </c>
      <c r="Z397" s="16">
        <v>0</v>
      </c>
      <c r="AB397" s="16">
        <v>0</v>
      </c>
      <c r="AD397" s="16">
        <v>3.9</v>
      </c>
      <c r="AF397" s="1" t="str">
        <f t="shared" si="6"/>
        <v>No</v>
      </c>
    </row>
    <row r="398" spans="1:33">
      <c r="A398" s="2" t="s">
        <v>213</v>
      </c>
      <c r="B398" s="2" t="s">
        <v>191</v>
      </c>
      <c r="C398" s="30" t="s">
        <v>45</v>
      </c>
      <c r="D398" s="175">
        <v>6133</v>
      </c>
      <c r="E398" s="178">
        <v>60133</v>
      </c>
      <c r="F398" s="30" t="s">
        <v>214</v>
      </c>
      <c r="G398" s="30" t="s">
        <v>123</v>
      </c>
      <c r="H398" s="29">
        <v>5121892</v>
      </c>
      <c r="I398" s="29">
        <v>3</v>
      </c>
      <c r="J398" s="30" t="s">
        <v>10</v>
      </c>
      <c r="K398" s="30" t="s">
        <v>9</v>
      </c>
      <c r="L398" s="1" t="s">
        <v>967</v>
      </c>
      <c r="M398" s="1" t="s">
        <v>971</v>
      </c>
      <c r="N398" s="16">
        <v>0</v>
      </c>
      <c r="P398" s="16">
        <v>0</v>
      </c>
      <c r="R398" s="16">
        <v>0</v>
      </c>
      <c r="T398" s="16">
        <v>0</v>
      </c>
      <c r="V398" s="16">
        <v>0</v>
      </c>
      <c r="X398" s="16">
        <v>2.4300000000000002</v>
      </c>
      <c r="Z398" s="16">
        <v>1.2</v>
      </c>
      <c r="AB398" s="16">
        <v>0.9</v>
      </c>
      <c r="AD398" s="16">
        <v>0</v>
      </c>
      <c r="AF398" s="1" t="str">
        <f t="shared" si="6"/>
        <v>No</v>
      </c>
    </row>
    <row r="399" spans="1:33">
      <c r="A399" s="2" t="s">
        <v>1067</v>
      </c>
      <c r="B399" s="2" t="s">
        <v>196</v>
      </c>
      <c r="C399" s="30" t="s">
        <v>33</v>
      </c>
      <c r="D399" s="175">
        <v>7057</v>
      </c>
      <c r="E399" s="178">
        <v>70057</v>
      </c>
      <c r="F399" s="30" t="s">
        <v>125</v>
      </c>
      <c r="G399" s="30" t="s">
        <v>1068</v>
      </c>
      <c r="H399" s="29">
        <v>2150706</v>
      </c>
      <c r="I399" s="29">
        <v>0</v>
      </c>
      <c r="J399" s="30" t="s">
        <v>10</v>
      </c>
      <c r="K399" s="30" t="s">
        <v>13</v>
      </c>
      <c r="L399" s="1" t="s">
        <v>967</v>
      </c>
      <c r="M399" s="1" t="s">
        <v>968</v>
      </c>
      <c r="N399" s="16">
        <v>0</v>
      </c>
      <c r="P399" s="16">
        <v>0</v>
      </c>
      <c r="R399" s="16">
        <v>0</v>
      </c>
      <c r="T399" s="16">
        <v>0</v>
      </c>
      <c r="V399" s="16">
        <v>0</v>
      </c>
      <c r="X399" s="16">
        <v>0</v>
      </c>
      <c r="Z399" s="16">
        <v>0</v>
      </c>
      <c r="AB399" s="16">
        <v>0</v>
      </c>
      <c r="AD399" s="16">
        <v>100</v>
      </c>
      <c r="AG399" s="16"/>
    </row>
  </sheetData>
  <autoFilter ref="A1:AF399" xr:uid="{00000000-0009-0000-0000-000004000000}">
    <sortState xmlns:xlrd2="http://schemas.microsoft.com/office/spreadsheetml/2017/richdata2" ref="A2:AF398">
      <sortCondition descending="1" ref="I1"/>
    </sortState>
  </autoFilter>
  <conditionalFormatting sqref="A1:AE1 AG1:XFD1 A2:XFD1048576">
    <cfRule type="expression" dxfId="108" priority="2">
      <formula>MOD(ROW(),2)=0</formula>
    </cfRule>
  </conditionalFormatting>
  <conditionalFormatting sqref="AF1">
    <cfRule type="expression" dxfId="107" priority="1">
      <formula>MOD(ROW(),2)=0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Drop Down 1">
              <controlPr defaultSize="0" autoLine="0" autoPict="0" macro="[0]!ThisWorkbook.DropDown2_Change">
                <anchor moveWithCells="1">
                  <from>
                    <xdr:col>32</xdr:col>
                    <xdr:colOff>409575</xdr:colOff>
                    <xdr:row>0</xdr:row>
                    <xdr:rowOff>57150</xdr:rowOff>
                  </from>
                  <to>
                    <xdr:col>36</xdr:col>
                    <xdr:colOff>209550</xdr:colOff>
                    <xdr:row>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G140"/>
  <sheetViews>
    <sheetView workbookViewId="0">
      <pane xSplit="3" ySplit="1" topLeftCell="D2" activePane="bottomRight" state="frozen"/>
      <selection pane="topRight" activeCell="D1" sqref="D1"/>
      <selection pane="bottomLeft" activeCell="A2" sqref="A2"/>
      <selection pane="bottomRight"/>
    </sheetView>
  </sheetViews>
  <sheetFormatPr defaultColWidth="8.85546875" defaultRowHeight="11.25"/>
  <cols>
    <col min="1" max="1" width="33.85546875" style="24" customWidth="1"/>
    <col min="2" max="2" width="15.42578125" style="24" customWidth="1"/>
    <col min="3" max="3" width="7.28515625" style="39" customWidth="1"/>
    <col min="4" max="4" width="8.7109375" style="179" customWidth="1"/>
    <col min="5" max="5" width="8.7109375" style="180" customWidth="1"/>
    <col min="6" max="6" width="19.7109375" style="39" customWidth="1"/>
    <col min="7" max="7" width="14.5703125" style="39" customWidth="1"/>
    <col min="8" max="8" width="12.85546875" style="42" customWidth="1"/>
    <col min="9" max="9" width="9.140625" style="43" customWidth="1"/>
    <col min="10" max="10" width="8.42578125" style="49" bestFit="1" customWidth="1"/>
    <col min="11" max="11" width="8.85546875" style="8"/>
    <col min="12" max="12" width="12.140625" style="8" hidden="1" customWidth="1"/>
    <col min="13" max="13" width="12.42578125" style="8" customWidth="1"/>
    <col min="14" max="14" width="12.42578125" style="8" hidden="1" customWidth="1"/>
    <col min="15" max="15" width="10" style="113" customWidth="1"/>
    <col min="16" max="16" width="14" style="8" customWidth="1"/>
    <col min="17" max="17" width="14" style="8" hidden="1" customWidth="1"/>
    <col min="18" max="18" width="11.85546875" style="8" customWidth="1"/>
    <col min="19" max="19" width="11.85546875" style="8" hidden="1" customWidth="1"/>
    <col min="20" max="20" width="13.85546875" style="8" customWidth="1"/>
    <col min="21" max="21" width="13.85546875" style="8" hidden="1" customWidth="1"/>
    <col min="22" max="22" width="9.140625" style="24" bestFit="1" customWidth="1"/>
    <col min="23" max="23" width="15.140625" style="7" customWidth="1"/>
    <col min="24" max="24" width="15.140625" style="7" hidden="1" customWidth="1"/>
    <col min="25" max="25" width="10.5703125" style="7" bestFit="1" customWidth="1"/>
    <col min="26" max="26" width="12.42578125" style="7" hidden="1" customWidth="1"/>
    <col min="27" max="27" width="14.140625" style="7" customWidth="1"/>
    <col min="28" max="28" width="14.140625" style="7" hidden="1" customWidth="1"/>
    <col min="29" max="29" width="10.5703125" style="7" customWidth="1"/>
    <col min="30" max="30" width="11.5703125" style="7" hidden="1" customWidth="1"/>
    <col min="31" max="31" width="10.5703125" style="7" customWidth="1"/>
    <col min="32" max="32" width="11" style="7" hidden="1" customWidth="1"/>
    <col min="33" max="33" width="14.85546875" style="24" customWidth="1"/>
    <col min="34" max="34" width="10.85546875" style="113" bestFit="1" customWidth="1"/>
    <col min="35" max="35" width="12.42578125" style="113" hidden="1" customWidth="1"/>
    <col min="36" max="36" width="12.7109375" style="8" customWidth="1"/>
    <col min="37" max="37" width="12.7109375" style="8" hidden="1" customWidth="1"/>
    <col min="38" max="38" width="12" style="8" customWidth="1"/>
    <col min="39" max="39" width="12" style="8" hidden="1" customWidth="1"/>
    <col min="40" max="40" width="11.85546875" style="185" bestFit="1" customWidth="1"/>
    <col min="41" max="41" width="12.42578125" style="23" hidden="1" customWidth="1"/>
    <col min="42" max="43" width="8.85546875" style="23"/>
    <col min="44" max="44" width="8.85546875" style="23" hidden="1" customWidth="1"/>
    <col min="45" max="45" width="8.85546875" style="23" customWidth="1"/>
    <col min="46" max="16384" width="8.85546875" style="23"/>
  </cols>
  <sheetData>
    <row r="1" spans="1:59" s="26" customFormat="1" ht="56.25">
      <c r="A1" s="38" t="s">
        <v>716</v>
      </c>
      <c r="B1" s="38" t="s">
        <v>52</v>
      </c>
      <c r="C1" s="56" t="s">
        <v>0</v>
      </c>
      <c r="D1" s="173" t="s">
        <v>904</v>
      </c>
      <c r="E1" s="176" t="s">
        <v>905</v>
      </c>
      <c r="F1" s="25" t="s">
        <v>723</v>
      </c>
      <c r="G1" s="25" t="s">
        <v>68</v>
      </c>
      <c r="H1" s="40" t="s">
        <v>70</v>
      </c>
      <c r="I1" s="40" t="s">
        <v>920</v>
      </c>
      <c r="J1" s="50" t="s">
        <v>1020</v>
      </c>
      <c r="K1" s="182" t="s">
        <v>921</v>
      </c>
      <c r="L1" s="182" t="s">
        <v>1015</v>
      </c>
      <c r="M1" s="182" t="s">
        <v>922</v>
      </c>
      <c r="N1" s="182" t="s">
        <v>978</v>
      </c>
      <c r="O1" s="182" t="s">
        <v>923</v>
      </c>
      <c r="P1" s="182" t="s">
        <v>924</v>
      </c>
      <c r="Q1" s="182" t="s">
        <v>1016</v>
      </c>
      <c r="R1" s="182" t="s">
        <v>925</v>
      </c>
      <c r="S1" s="182" t="s">
        <v>1017</v>
      </c>
      <c r="T1" s="182" t="s">
        <v>926</v>
      </c>
      <c r="U1" s="182" t="s">
        <v>1018</v>
      </c>
      <c r="V1" s="183" t="s">
        <v>927</v>
      </c>
      <c r="W1" s="183" t="s">
        <v>928</v>
      </c>
      <c r="X1" s="183" t="s">
        <v>981</v>
      </c>
      <c r="Y1" s="183" t="s">
        <v>929</v>
      </c>
      <c r="Z1" s="183" t="s">
        <v>982</v>
      </c>
      <c r="AA1" s="183" t="s">
        <v>930</v>
      </c>
      <c r="AB1" s="183" t="s">
        <v>983</v>
      </c>
      <c r="AC1" s="183" t="s">
        <v>931</v>
      </c>
      <c r="AD1" s="183" t="s">
        <v>984</v>
      </c>
      <c r="AE1" s="183" t="s">
        <v>956</v>
      </c>
      <c r="AF1" s="183" t="s">
        <v>985</v>
      </c>
      <c r="AG1" s="181" t="s">
        <v>932</v>
      </c>
      <c r="AH1" s="182" t="s">
        <v>936</v>
      </c>
      <c r="AI1" s="182" t="s">
        <v>953</v>
      </c>
      <c r="AJ1" s="182" t="s">
        <v>933</v>
      </c>
      <c r="AK1" s="182" t="s">
        <v>939</v>
      </c>
      <c r="AL1" s="182" t="s">
        <v>934</v>
      </c>
      <c r="AM1" s="182" t="s">
        <v>940</v>
      </c>
      <c r="AN1" s="184" t="s">
        <v>5</v>
      </c>
      <c r="AO1" s="33" t="s">
        <v>800</v>
      </c>
      <c r="AR1" s="26">
        <f>2-AR4</f>
        <v>1</v>
      </c>
    </row>
    <row r="2" spans="1:59" s="1" customFormat="1">
      <c r="A2" s="24" t="s">
        <v>140</v>
      </c>
      <c r="B2" s="24" t="s">
        <v>129</v>
      </c>
      <c r="C2" s="39" t="s">
        <v>38</v>
      </c>
      <c r="D2" s="179">
        <v>2008</v>
      </c>
      <c r="E2" s="180">
        <v>20008</v>
      </c>
      <c r="F2" s="39" t="s">
        <v>130</v>
      </c>
      <c r="G2" s="39" t="s">
        <v>123</v>
      </c>
      <c r="H2" s="42">
        <v>18351295</v>
      </c>
      <c r="I2" s="43">
        <v>10856</v>
      </c>
      <c r="J2" s="49"/>
      <c r="K2" s="8">
        <v>453</v>
      </c>
      <c r="L2" s="8"/>
      <c r="M2" s="8">
        <v>184</v>
      </c>
      <c r="N2" s="8"/>
      <c r="O2" s="113">
        <v>637</v>
      </c>
      <c r="P2" s="8">
        <v>0</v>
      </c>
      <c r="Q2" s="8"/>
      <c r="R2" s="8">
        <v>141</v>
      </c>
      <c r="S2" s="8"/>
      <c r="T2" s="8">
        <v>14.44</v>
      </c>
      <c r="U2" s="8"/>
      <c r="V2" s="24"/>
      <c r="W2" s="7">
        <v>1040</v>
      </c>
      <c r="X2" s="7"/>
      <c r="Y2" s="7">
        <v>5</v>
      </c>
      <c r="Z2" s="7"/>
      <c r="AA2" s="7">
        <v>387</v>
      </c>
      <c r="AB2" s="7"/>
      <c r="AC2" s="7">
        <v>0</v>
      </c>
      <c r="AD2" s="7"/>
      <c r="AE2" s="7">
        <v>0</v>
      </c>
      <c r="AF2" s="7"/>
      <c r="AG2" s="24"/>
      <c r="AH2" s="8">
        <v>104.399999999999</v>
      </c>
      <c r="AI2" s="113"/>
      <c r="AJ2" s="8">
        <v>11.3</v>
      </c>
      <c r="AK2" s="8"/>
      <c r="AL2" s="8">
        <v>92.4</v>
      </c>
      <c r="AM2" s="8"/>
      <c r="AN2" s="185">
        <v>208.1</v>
      </c>
      <c r="AO2" s="1" t="str">
        <f>IF(AF2&amp;AD2&amp;AB2&amp;Z2&amp;X2&amp;L2&amp;N2&amp;Q2&amp;S2&amp;U2&amp;AI2&amp;AK2&amp;AM2&lt;&gt;"","Yes","No")</f>
        <v>No</v>
      </c>
      <c r="AR2" s="1" t="s">
        <v>877</v>
      </c>
    </row>
    <row r="3" spans="1:59" s="1" customFormat="1">
      <c r="A3" s="24" t="s">
        <v>135</v>
      </c>
      <c r="B3" s="24" t="s">
        <v>136</v>
      </c>
      <c r="C3" s="39" t="s">
        <v>35</v>
      </c>
      <c r="D3" s="179">
        <v>2080</v>
      </c>
      <c r="E3" s="180">
        <v>20080</v>
      </c>
      <c r="F3" s="39" t="s">
        <v>137</v>
      </c>
      <c r="G3" s="39" t="s">
        <v>123</v>
      </c>
      <c r="H3" s="42">
        <v>18351295</v>
      </c>
      <c r="I3" s="43">
        <v>3873</v>
      </c>
      <c r="J3" s="49"/>
      <c r="K3" s="8">
        <v>691.13</v>
      </c>
      <c r="L3" s="8"/>
      <c r="M3" s="8">
        <v>299.58999999999997</v>
      </c>
      <c r="N3" s="8"/>
      <c r="O3" s="113">
        <v>990.719999999999</v>
      </c>
      <c r="P3" s="8">
        <v>346.7</v>
      </c>
      <c r="Q3" s="8"/>
      <c r="R3" s="8">
        <v>65.319999999999993</v>
      </c>
      <c r="S3" s="8"/>
      <c r="T3" s="8">
        <v>6.12</v>
      </c>
      <c r="U3" s="8"/>
      <c r="V3" s="24"/>
      <c r="W3" s="7">
        <v>469</v>
      </c>
      <c r="X3" s="7"/>
      <c r="Y3" s="7">
        <v>417</v>
      </c>
      <c r="Z3" s="7"/>
      <c r="AA3" s="7">
        <v>312</v>
      </c>
      <c r="AB3" s="7"/>
      <c r="AC3" s="7">
        <v>20</v>
      </c>
      <c r="AD3" s="7"/>
      <c r="AE3" s="7">
        <v>1</v>
      </c>
      <c r="AF3" s="7"/>
      <c r="AG3" s="24"/>
      <c r="AH3" s="8">
        <v>0.5</v>
      </c>
      <c r="AI3" s="113"/>
      <c r="AJ3" s="8">
        <v>0</v>
      </c>
      <c r="AK3" s="8"/>
      <c r="AL3" s="8">
        <v>35.799999999999997</v>
      </c>
      <c r="AM3" s="8"/>
      <c r="AN3" s="185">
        <v>36.299999999999997</v>
      </c>
      <c r="AO3" s="1" t="str">
        <f t="shared" ref="AO3:AO66" si="0">IF(AF3&amp;AD3&amp;AB3&amp;Z3&amp;X3&amp;L3&amp;N3&amp;Q3&amp;S3&amp;U3&amp;AI3&amp;AK3&amp;AM3&lt;&gt;"","Yes","No")</f>
        <v>No</v>
      </c>
      <c r="AR3" s="1" t="s">
        <v>878</v>
      </c>
    </row>
    <row r="4" spans="1:59" s="1" customFormat="1">
      <c r="A4" s="3" t="s">
        <v>1046</v>
      </c>
      <c r="B4" s="3" t="s">
        <v>156</v>
      </c>
      <c r="C4" s="57" t="s">
        <v>14</v>
      </c>
      <c r="D4" s="174">
        <v>9154</v>
      </c>
      <c r="E4" s="177">
        <v>90154</v>
      </c>
      <c r="F4" s="31" t="s">
        <v>125</v>
      </c>
      <c r="G4" s="31" t="s">
        <v>123</v>
      </c>
      <c r="H4" s="41">
        <v>12150996</v>
      </c>
      <c r="I4" s="22">
        <v>3458</v>
      </c>
      <c r="J4" s="48"/>
      <c r="K4" s="8">
        <v>131.4</v>
      </c>
      <c r="L4" s="8"/>
      <c r="M4" s="8">
        <v>72.17</v>
      </c>
      <c r="N4" s="8"/>
      <c r="O4" s="113">
        <v>203.57</v>
      </c>
      <c r="P4" s="8">
        <v>0</v>
      </c>
      <c r="Q4" s="8"/>
      <c r="R4" s="8">
        <v>38.489999999999903</v>
      </c>
      <c r="S4" s="8"/>
      <c r="T4" s="8">
        <v>3.88</v>
      </c>
      <c r="U4" s="8"/>
      <c r="V4" s="8"/>
      <c r="W4" s="7">
        <v>292</v>
      </c>
      <c r="X4" s="7"/>
      <c r="Y4" s="7">
        <v>197</v>
      </c>
      <c r="Z4" s="7"/>
      <c r="AA4" s="7">
        <v>78</v>
      </c>
      <c r="AB4" s="7"/>
      <c r="AC4" s="7">
        <v>25</v>
      </c>
      <c r="AD4" s="7"/>
      <c r="AE4" s="7">
        <v>0</v>
      </c>
      <c r="AF4" s="7"/>
      <c r="AG4" s="8"/>
      <c r="AH4" s="8">
        <v>40.5</v>
      </c>
      <c r="AI4" s="113"/>
      <c r="AJ4" s="8">
        <v>125.8</v>
      </c>
      <c r="AK4" s="8"/>
      <c r="AL4" s="8">
        <v>13.5</v>
      </c>
      <c r="AM4" s="8"/>
      <c r="AN4" s="185">
        <v>179.8</v>
      </c>
      <c r="AO4" s="1" t="str">
        <f t="shared" si="0"/>
        <v>No</v>
      </c>
      <c r="AR4" s="1">
        <v>1</v>
      </c>
      <c r="BG4" s="1">
        <v>1</v>
      </c>
    </row>
    <row r="5" spans="1:59" s="1" customFormat="1">
      <c r="A5" s="3" t="s">
        <v>1047</v>
      </c>
      <c r="B5" s="3" t="s">
        <v>187</v>
      </c>
      <c r="C5" s="57" t="s">
        <v>48</v>
      </c>
      <c r="D5" s="174">
        <v>1</v>
      </c>
      <c r="E5" s="177">
        <v>1</v>
      </c>
      <c r="F5" s="31" t="s">
        <v>122</v>
      </c>
      <c r="G5" s="31" t="s">
        <v>123</v>
      </c>
      <c r="H5" s="41">
        <v>3059393</v>
      </c>
      <c r="I5" s="22">
        <v>3150</v>
      </c>
      <c r="J5" s="48"/>
      <c r="K5" s="8">
        <v>7.85</v>
      </c>
      <c r="L5" s="8"/>
      <c r="M5" s="8">
        <v>0</v>
      </c>
      <c r="N5" s="8" t="s">
        <v>1003</v>
      </c>
      <c r="O5" s="113">
        <v>7.85</v>
      </c>
      <c r="P5" s="8">
        <v>7.85</v>
      </c>
      <c r="Q5" s="8"/>
      <c r="R5" s="8">
        <v>0.9</v>
      </c>
      <c r="S5" s="8"/>
      <c r="T5" s="8">
        <v>0</v>
      </c>
      <c r="U5" s="8"/>
      <c r="V5" s="8"/>
      <c r="W5" s="7">
        <v>0</v>
      </c>
      <c r="X5" s="7"/>
      <c r="Y5" s="7">
        <v>55</v>
      </c>
      <c r="Z5" s="7"/>
      <c r="AA5" s="7">
        <v>0</v>
      </c>
      <c r="AB5" s="7"/>
      <c r="AC5" s="7">
        <v>0</v>
      </c>
      <c r="AD5" s="7"/>
      <c r="AE5" s="7">
        <v>0</v>
      </c>
      <c r="AF5" s="7"/>
      <c r="AG5" s="8"/>
      <c r="AH5" s="8">
        <v>134.80000000000001</v>
      </c>
      <c r="AI5" s="113"/>
      <c r="AJ5" s="8">
        <v>192.9</v>
      </c>
      <c r="AK5" s="8"/>
      <c r="AL5" s="8">
        <v>78.7</v>
      </c>
      <c r="AM5" s="8"/>
      <c r="AN5" s="185">
        <v>406.4</v>
      </c>
      <c r="AO5" s="1" t="str">
        <f t="shared" si="0"/>
        <v>Yes</v>
      </c>
    </row>
    <row r="6" spans="1:59" s="1" customFormat="1">
      <c r="A6" s="3" t="s">
        <v>151</v>
      </c>
      <c r="B6" s="3" t="s">
        <v>152</v>
      </c>
      <c r="C6" s="57" t="s">
        <v>21</v>
      </c>
      <c r="D6" s="174">
        <v>3030</v>
      </c>
      <c r="E6" s="177">
        <v>30030</v>
      </c>
      <c r="F6" s="31" t="s">
        <v>125</v>
      </c>
      <c r="G6" s="31" t="s">
        <v>123</v>
      </c>
      <c r="H6" s="41">
        <v>4586770</v>
      </c>
      <c r="I6" s="22">
        <v>3139</v>
      </c>
      <c r="J6" s="48"/>
      <c r="K6" s="8">
        <v>139.9</v>
      </c>
      <c r="L6" s="8"/>
      <c r="M6" s="8">
        <v>94.3</v>
      </c>
      <c r="N6" s="8"/>
      <c r="O6" s="113">
        <v>234.2</v>
      </c>
      <c r="P6" s="8">
        <v>0</v>
      </c>
      <c r="Q6" s="8"/>
      <c r="R6" s="8">
        <v>61.1</v>
      </c>
      <c r="S6" s="8"/>
      <c r="T6" s="8">
        <v>11.7</v>
      </c>
      <c r="U6" s="8"/>
      <c r="V6" s="8"/>
      <c r="W6" s="7">
        <v>109</v>
      </c>
      <c r="X6" s="7"/>
      <c r="Y6" s="7">
        <v>0</v>
      </c>
      <c r="Z6" s="7"/>
      <c r="AA6" s="7">
        <v>33</v>
      </c>
      <c r="AB6" s="7"/>
      <c r="AC6" s="7">
        <v>74</v>
      </c>
      <c r="AD6" s="7"/>
      <c r="AE6" s="7">
        <v>0</v>
      </c>
      <c r="AF6" s="7"/>
      <c r="AG6" s="8"/>
      <c r="AH6" s="8">
        <v>2.6</v>
      </c>
      <c r="AI6" s="113"/>
      <c r="AJ6" s="8">
        <v>10.4</v>
      </c>
      <c r="AK6" s="8"/>
      <c r="AL6" s="8">
        <v>62.7</v>
      </c>
      <c r="AM6" s="8"/>
      <c r="AN6" s="185">
        <v>75.7</v>
      </c>
      <c r="AO6" s="1" t="str">
        <f t="shared" si="0"/>
        <v>No</v>
      </c>
    </row>
    <row r="7" spans="1:59" s="1" customFormat="1">
      <c r="A7" s="3" t="s">
        <v>145</v>
      </c>
      <c r="B7" s="3" t="s">
        <v>124</v>
      </c>
      <c r="C7" s="57" t="s">
        <v>25</v>
      </c>
      <c r="D7" s="174">
        <v>5066</v>
      </c>
      <c r="E7" s="177">
        <v>50066</v>
      </c>
      <c r="F7" s="31" t="s">
        <v>125</v>
      </c>
      <c r="G7" s="31" t="s">
        <v>123</v>
      </c>
      <c r="H7" s="41">
        <v>8608208</v>
      </c>
      <c r="I7" s="22">
        <v>2711</v>
      </c>
      <c r="J7" s="48"/>
      <c r="K7" s="8">
        <v>171.04</v>
      </c>
      <c r="L7" s="8"/>
      <c r="M7" s="8">
        <v>53.51</v>
      </c>
      <c r="N7" s="8"/>
      <c r="O7" s="113">
        <v>224.54999999999899</v>
      </c>
      <c r="P7" s="8">
        <v>0</v>
      </c>
      <c r="Q7" s="8"/>
      <c r="R7" s="8">
        <v>40.590000000000003</v>
      </c>
      <c r="S7" s="8"/>
      <c r="T7" s="8">
        <v>25.37</v>
      </c>
      <c r="U7" s="8"/>
      <c r="V7" s="8"/>
      <c r="W7" s="7">
        <v>313</v>
      </c>
      <c r="X7" s="7"/>
      <c r="Y7" s="7">
        <v>33</v>
      </c>
      <c r="Z7" s="7"/>
      <c r="AA7" s="7">
        <v>150</v>
      </c>
      <c r="AB7" s="7"/>
      <c r="AC7" s="7">
        <v>112</v>
      </c>
      <c r="AD7" s="7"/>
      <c r="AE7" s="7">
        <v>3</v>
      </c>
      <c r="AF7" s="7"/>
      <c r="AG7" s="8"/>
      <c r="AH7" s="8">
        <v>4.0999999999999996</v>
      </c>
      <c r="AI7" s="113"/>
      <c r="AJ7" s="8">
        <v>0</v>
      </c>
      <c r="AK7" s="8"/>
      <c r="AL7" s="8">
        <v>0</v>
      </c>
      <c r="AM7" s="8"/>
      <c r="AN7" s="185">
        <v>4.0999999999999996</v>
      </c>
      <c r="AO7" s="1" t="str">
        <f t="shared" si="0"/>
        <v>No</v>
      </c>
    </row>
    <row r="8" spans="1:59" s="1" customFormat="1">
      <c r="A8" s="3" t="s">
        <v>1044</v>
      </c>
      <c r="B8" s="3" t="s">
        <v>199</v>
      </c>
      <c r="C8" s="57" t="s">
        <v>45</v>
      </c>
      <c r="D8" s="174">
        <v>6008</v>
      </c>
      <c r="E8" s="177">
        <v>60008</v>
      </c>
      <c r="F8" s="31" t="s">
        <v>125</v>
      </c>
      <c r="G8" s="31" t="s">
        <v>123</v>
      </c>
      <c r="H8" s="41">
        <v>4944332</v>
      </c>
      <c r="I8" s="22">
        <v>2659</v>
      </c>
      <c r="J8" s="48"/>
      <c r="K8" s="8">
        <v>35.729999999999997</v>
      </c>
      <c r="L8" s="8"/>
      <c r="M8" s="8">
        <v>13.54</v>
      </c>
      <c r="N8" s="8"/>
      <c r="O8" s="113">
        <v>49.269999999999897</v>
      </c>
      <c r="P8" s="8">
        <v>0</v>
      </c>
      <c r="Q8" s="8"/>
      <c r="R8" s="8">
        <v>8.69</v>
      </c>
      <c r="S8" s="8"/>
      <c r="T8" s="8">
        <v>0.35</v>
      </c>
      <c r="U8" s="8"/>
      <c r="V8" s="8"/>
      <c r="W8" s="7">
        <v>20</v>
      </c>
      <c r="X8" s="7"/>
      <c r="Y8" s="7">
        <v>165</v>
      </c>
      <c r="Z8" s="7"/>
      <c r="AA8" s="7">
        <v>18</v>
      </c>
      <c r="AB8" s="7"/>
      <c r="AC8" s="7">
        <v>16</v>
      </c>
      <c r="AD8" s="7"/>
      <c r="AE8" s="7">
        <v>1</v>
      </c>
      <c r="AF8" s="7"/>
      <c r="AG8" s="8"/>
      <c r="AH8" s="8">
        <v>0</v>
      </c>
      <c r="AI8" s="113"/>
      <c r="AJ8" s="8">
        <v>44.599999999999902</v>
      </c>
      <c r="AK8" s="8"/>
      <c r="AL8" s="8">
        <v>48.9</v>
      </c>
      <c r="AM8" s="8"/>
      <c r="AN8" s="185">
        <v>93.5</v>
      </c>
      <c r="AO8" s="1" t="str">
        <f t="shared" si="0"/>
        <v>No</v>
      </c>
    </row>
    <row r="9" spans="1:59" s="1" customFormat="1">
      <c r="A9" s="3" t="s">
        <v>149</v>
      </c>
      <c r="B9" s="3" t="s">
        <v>150</v>
      </c>
      <c r="C9" s="57" t="s">
        <v>28</v>
      </c>
      <c r="D9" s="174">
        <v>1003</v>
      </c>
      <c r="E9" s="177">
        <v>10003</v>
      </c>
      <c r="F9" s="31" t="s">
        <v>125</v>
      </c>
      <c r="G9" s="31" t="s">
        <v>123</v>
      </c>
      <c r="H9" s="41">
        <v>4181019</v>
      </c>
      <c r="I9" s="22">
        <v>2423</v>
      </c>
      <c r="J9" s="48"/>
      <c r="K9" s="8">
        <v>790.81999999999903</v>
      </c>
      <c r="L9" s="8"/>
      <c r="M9" s="8">
        <v>62.11</v>
      </c>
      <c r="N9" s="8"/>
      <c r="O9" s="113">
        <v>852.92999999999904</v>
      </c>
      <c r="P9" s="8">
        <v>0</v>
      </c>
      <c r="Q9" s="8"/>
      <c r="R9" s="8">
        <v>56.48</v>
      </c>
      <c r="S9" s="8"/>
      <c r="T9" s="8">
        <v>19.39</v>
      </c>
      <c r="U9" s="8"/>
      <c r="V9" s="8"/>
      <c r="W9" s="7">
        <v>974</v>
      </c>
      <c r="X9" s="7"/>
      <c r="Y9" s="7">
        <v>357</v>
      </c>
      <c r="Z9" s="7"/>
      <c r="AA9" s="7">
        <v>206</v>
      </c>
      <c r="AB9" s="7"/>
      <c r="AC9" s="7">
        <v>23</v>
      </c>
      <c r="AD9" s="7"/>
      <c r="AE9" s="7">
        <v>15</v>
      </c>
      <c r="AF9" s="7"/>
      <c r="AG9" s="8"/>
      <c r="AH9" s="8">
        <v>40.799999999999997</v>
      </c>
      <c r="AI9" s="113"/>
      <c r="AJ9" s="8">
        <v>0</v>
      </c>
      <c r="AK9" s="8"/>
      <c r="AL9" s="8">
        <v>0</v>
      </c>
      <c r="AM9" s="8"/>
      <c r="AN9" s="185">
        <v>40.799999999999997</v>
      </c>
      <c r="AO9" s="1" t="str">
        <f t="shared" si="0"/>
        <v>No</v>
      </c>
    </row>
    <row r="10" spans="1:59" s="1" customFormat="1">
      <c r="A10" s="3" t="s">
        <v>131</v>
      </c>
      <c r="B10" s="3" t="s">
        <v>132</v>
      </c>
      <c r="C10" s="57" t="s">
        <v>41</v>
      </c>
      <c r="D10" s="174">
        <v>3019</v>
      </c>
      <c r="E10" s="177">
        <v>30019</v>
      </c>
      <c r="F10" s="31" t="s">
        <v>125</v>
      </c>
      <c r="G10" s="31" t="s">
        <v>123</v>
      </c>
      <c r="H10" s="41">
        <v>5441567</v>
      </c>
      <c r="I10" s="22">
        <v>2372</v>
      </c>
      <c r="J10" s="48"/>
      <c r="K10" s="8">
        <v>628.04</v>
      </c>
      <c r="L10" s="8"/>
      <c r="M10" s="8">
        <v>19.68</v>
      </c>
      <c r="N10" s="8"/>
      <c r="O10" s="113">
        <v>647.72</v>
      </c>
      <c r="P10" s="8">
        <v>238.01</v>
      </c>
      <c r="Q10" s="8"/>
      <c r="R10" s="8">
        <v>277.49</v>
      </c>
      <c r="S10" s="8"/>
      <c r="T10" s="8">
        <v>35.799999999999997</v>
      </c>
      <c r="U10" s="8"/>
      <c r="V10" s="8"/>
      <c r="W10" s="7">
        <v>93</v>
      </c>
      <c r="X10" s="7"/>
      <c r="Y10" s="7">
        <v>336</v>
      </c>
      <c r="Z10" s="7"/>
      <c r="AA10" s="7">
        <v>212</v>
      </c>
      <c r="AB10" s="7"/>
      <c r="AC10" s="7">
        <v>0</v>
      </c>
      <c r="AD10" s="7"/>
      <c r="AE10" s="7">
        <v>0</v>
      </c>
      <c r="AF10" s="7"/>
      <c r="AG10" s="8"/>
      <c r="AH10" s="8">
        <v>33</v>
      </c>
      <c r="AI10" s="113"/>
      <c r="AJ10" s="8">
        <v>0</v>
      </c>
      <c r="AK10" s="8"/>
      <c r="AL10" s="8">
        <v>0</v>
      </c>
      <c r="AM10" s="8"/>
      <c r="AN10" s="185">
        <v>33</v>
      </c>
      <c r="AO10" s="1" t="str">
        <f t="shared" si="0"/>
        <v>No</v>
      </c>
    </row>
    <row r="11" spans="1:59" s="1" customFormat="1">
      <c r="A11" s="3" t="s">
        <v>159</v>
      </c>
      <c r="B11" s="3" t="s">
        <v>160</v>
      </c>
      <c r="C11" s="57" t="s">
        <v>29</v>
      </c>
      <c r="D11" s="174">
        <v>3034</v>
      </c>
      <c r="E11" s="177">
        <v>30034</v>
      </c>
      <c r="F11" s="31" t="s">
        <v>161</v>
      </c>
      <c r="G11" s="31" t="s">
        <v>123</v>
      </c>
      <c r="H11" s="41">
        <v>2203663</v>
      </c>
      <c r="I11" s="22">
        <v>1683</v>
      </c>
      <c r="J11" s="48"/>
      <c r="K11" s="8">
        <v>430.95</v>
      </c>
      <c r="L11" s="8"/>
      <c r="M11" s="8">
        <v>135.82999999999899</v>
      </c>
      <c r="N11" s="8"/>
      <c r="O11" s="113">
        <v>566.78</v>
      </c>
      <c r="P11" s="8">
        <v>0</v>
      </c>
      <c r="Q11" s="8"/>
      <c r="R11" s="8">
        <v>19.91</v>
      </c>
      <c r="S11" s="8"/>
      <c r="T11" s="8">
        <v>243</v>
      </c>
      <c r="U11" s="8"/>
      <c r="V11" s="8"/>
      <c r="W11" s="7">
        <v>66</v>
      </c>
      <c r="X11" s="7"/>
      <c r="Y11" s="7">
        <v>46</v>
      </c>
      <c r="Z11" s="7"/>
      <c r="AA11" s="7">
        <v>102</v>
      </c>
      <c r="AB11" s="7"/>
      <c r="AC11" s="7">
        <v>28</v>
      </c>
      <c r="AD11" s="7"/>
      <c r="AE11" s="7">
        <v>0</v>
      </c>
      <c r="AF11" s="7"/>
      <c r="AG11" s="8"/>
      <c r="AH11" s="8">
        <v>0</v>
      </c>
      <c r="AI11" s="113"/>
      <c r="AJ11" s="8">
        <v>0</v>
      </c>
      <c r="AK11" s="8"/>
      <c r="AL11" s="8">
        <v>37.799999999999997</v>
      </c>
      <c r="AM11" s="8"/>
      <c r="AN11" s="185">
        <v>37.799999999999997</v>
      </c>
      <c r="AO11" s="1" t="str">
        <f t="shared" si="0"/>
        <v>No</v>
      </c>
    </row>
    <row r="12" spans="1:59" s="1" customFormat="1">
      <c r="A12" s="3" t="s">
        <v>566</v>
      </c>
      <c r="B12" s="3" t="s">
        <v>567</v>
      </c>
      <c r="C12" s="57" t="s">
        <v>14</v>
      </c>
      <c r="D12" s="174">
        <v>9036</v>
      </c>
      <c r="E12" s="177">
        <v>90036</v>
      </c>
      <c r="F12" s="31" t="s">
        <v>125</v>
      </c>
      <c r="G12" s="31" t="s">
        <v>123</v>
      </c>
      <c r="H12" s="41">
        <v>12150996</v>
      </c>
      <c r="I12" s="22">
        <v>1495</v>
      </c>
      <c r="J12" s="48"/>
      <c r="K12" s="8">
        <v>0</v>
      </c>
      <c r="L12" s="8"/>
      <c r="M12" s="8">
        <v>0</v>
      </c>
      <c r="N12" s="8"/>
      <c r="O12" s="113">
        <v>0</v>
      </c>
      <c r="P12" s="8">
        <v>0</v>
      </c>
      <c r="Q12" s="8"/>
      <c r="R12" s="8">
        <v>0</v>
      </c>
      <c r="S12" s="8"/>
      <c r="T12" s="8">
        <v>0</v>
      </c>
      <c r="U12" s="8"/>
      <c r="V12" s="8"/>
      <c r="W12" s="7">
        <v>0</v>
      </c>
      <c r="X12" s="7"/>
      <c r="Y12" s="7">
        <v>0</v>
      </c>
      <c r="Z12" s="7"/>
      <c r="AA12" s="7">
        <v>0</v>
      </c>
      <c r="AB12" s="7"/>
      <c r="AC12" s="7">
        <v>0</v>
      </c>
      <c r="AD12" s="7"/>
      <c r="AE12" s="7">
        <v>0</v>
      </c>
      <c r="AF12" s="7"/>
      <c r="AG12" s="8"/>
      <c r="AH12" s="8">
        <v>0</v>
      </c>
      <c r="AI12" s="113"/>
      <c r="AJ12" s="8">
        <v>0</v>
      </c>
      <c r="AK12" s="8"/>
      <c r="AL12" s="8">
        <v>250.3</v>
      </c>
      <c r="AM12" s="8"/>
      <c r="AN12" s="185">
        <v>250.3</v>
      </c>
      <c r="AO12" s="1" t="str">
        <f t="shared" si="0"/>
        <v>No</v>
      </c>
    </row>
    <row r="13" spans="1:59" s="1" customFormat="1">
      <c r="A13" s="3" t="s">
        <v>208</v>
      </c>
      <c r="B13" s="3" t="s">
        <v>209</v>
      </c>
      <c r="C13" s="57" t="s">
        <v>19</v>
      </c>
      <c r="D13" s="174">
        <v>8006</v>
      </c>
      <c r="E13" s="177">
        <v>80006</v>
      </c>
      <c r="F13" s="31" t="s">
        <v>125</v>
      </c>
      <c r="G13" s="31" t="s">
        <v>123</v>
      </c>
      <c r="H13" s="41">
        <v>2374203</v>
      </c>
      <c r="I13" s="22">
        <v>1457</v>
      </c>
      <c r="J13" s="48"/>
      <c r="K13" s="8">
        <v>107.66</v>
      </c>
      <c r="L13" s="8"/>
      <c r="M13" s="8">
        <v>62.57</v>
      </c>
      <c r="N13" s="8"/>
      <c r="O13" s="113">
        <v>170.23</v>
      </c>
      <c r="P13" s="8">
        <v>0</v>
      </c>
      <c r="Q13" s="8"/>
      <c r="R13" s="8">
        <v>15.74</v>
      </c>
      <c r="S13" s="8"/>
      <c r="T13" s="8">
        <v>1.58</v>
      </c>
      <c r="U13" s="8"/>
      <c r="V13" s="8"/>
      <c r="W13" s="7">
        <v>159</v>
      </c>
      <c r="X13" s="7"/>
      <c r="Y13" s="7">
        <v>68</v>
      </c>
      <c r="Z13" s="7"/>
      <c r="AA13" s="7">
        <v>71</v>
      </c>
      <c r="AB13" s="7"/>
      <c r="AC13" s="7">
        <v>8</v>
      </c>
      <c r="AD13" s="7"/>
      <c r="AE13" s="7">
        <v>0</v>
      </c>
      <c r="AF13" s="7"/>
      <c r="AG13" s="8"/>
      <c r="AH13" s="8">
        <v>1.9</v>
      </c>
      <c r="AI13" s="113"/>
      <c r="AJ13" s="8">
        <v>0</v>
      </c>
      <c r="AK13" s="8"/>
      <c r="AL13" s="8">
        <v>50.6</v>
      </c>
      <c r="AM13" s="8"/>
      <c r="AN13" s="185">
        <v>52.5</v>
      </c>
      <c r="AO13" s="1" t="str">
        <f t="shared" si="0"/>
        <v>No</v>
      </c>
    </row>
    <row r="14" spans="1:59" s="1" customFormat="1">
      <c r="A14" s="3" t="s">
        <v>1048</v>
      </c>
      <c r="B14" s="3" t="s">
        <v>155</v>
      </c>
      <c r="C14" s="57" t="s">
        <v>22</v>
      </c>
      <c r="D14" s="174">
        <v>4034</v>
      </c>
      <c r="E14" s="177">
        <v>40034</v>
      </c>
      <c r="F14" s="31" t="s">
        <v>122</v>
      </c>
      <c r="G14" s="31" t="s">
        <v>123</v>
      </c>
      <c r="H14" s="41">
        <v>5502379</v>
      </c>
      <c r="I14" s="22">
        <v>1396</v>
      </c>
      <c r="J14" s="48"/>
      <c r="K14" s="8">
        <v>41.39</v>
      </c>
      <c r="L14" s="8"/>
      <c r="M14" s="8">
        <v>18.190000000000001</v>
      </c>
      <c r="N14" s="8"/>
      <c r="O14" s="113">
        <v>59.58</v>
      </c>
      <c r="P14" s="8">
        <v>0</v>
      </c>
      <c r="Q14" s="8"/>
      <c r="R14" s="8">
        <v>8.84</v>
      </c>
      <c r="S14" s="8"/>
      <c r="T14" s="8">
        <v>0</v>
      </c>
      <c r="U14" s="8"/>
      <c r="V14" s="8"/>
      <c r="W14" s="7">
        <v>51</v>
      </c>
      <c r="X14" s="7"/>
      <c r="Y14" s="7">
        <v>47</v>
      </c>
      <c r="Z14" s="7"/>
      <c r="AA14" s="7">
        <v>16</v>
      </c>
      <c r="AB14" s="7"/>
      <c r="AC14" s="7">
        <v>56</v>
      </c>
      <c r="AD14" s="7"/>
      <c r="AE14" s="7">
        <v>0</v>
      </c>
      <c r="AF14" s="7"/>
      <c r="AG14" s="8"/>
      <c r="AH14" s="8">
        <v>48.199999999999903</v>
      </c>
      <c r="AI14" s="113"/>
      <c r="AJ14" s="8">
        <v>0</v>
      </c>
      <c r="AK14" s="8"/>
      <c r="AL14" s="8">
        <v>52.4</v>
      </c>
      <c r="AM14" s="8"/>
      <c r="AN14" s="185">
        <v>100.6</v>
      </c>
      <c r="AO14" s="1" t="str">
        <f t="shared" si="0"/>
        <v>No</v>
      </c>
    </row>
    <row r="15" spans="1:59" s="1" customFormat="1">
      <c r="A15" s="3" t="s">
        <v>128</v>
      </c>
      <c r="B15" s="3" t="s">
        <v>129</v>
      </c>
      <c r="C15" s="57" t="s">
        <v>38</v>
      </c>
      <c r="D15" s="174">
        <v>2078</v>
      </c>
      <c r="E15" s="177">
        <v>20078</v>
      </c>
      <c r="F15" s="31" t="s">
        <v>130</v>
      </c>
      <c r="G15" s="31" t="s">
        <v>123</v>
      </c>
      <c r="H15" s="41">
        <v>18351295</v>
      </c>
      <c r="I15" s="22">
        <v>1168</v>
      </c>
      <c r="J15" s="48"/>
      <c r="K15" s="8">
        <v>452</v>
      </c>
      <c r="L15" s="8"/>
      <c r="M15" s="8">
        <v>307</v>
      </c>
      <c r="N15" s="8"/>
      <c r="O15" s="113">
        <v>759</v>
      </c>
      <c r="P15" s="8">
        <v>296</v>
      </c>
      <c r="Q15" s="8"/>
      <c r="R15" s="8">
        <v>108</v>
      </c>
      <c r="S15" s="8"/>
      <c r="T15" s="8">
        <v>13</v>
      </c>
      <c r="U15" s="8"/>
      <c r="V15" s="8"/>
      <c r="W15" s="7">
        <v>1323</v>
      </c>
      <c r="X15" s="7"/>
      <c r="Y15" s="7">
        <v>133</v>
      </c>
      <c r="Z15" s="7"/>
      <c r="AA15" s="7">
        <v>1269</v>
      </c>
      <c r="AB15" s="7"/>
      <c r="AC15" s="7">
        <v>0</v>
      </c>
      <c r="AD15" s="7"/>
      <c r="AE15" s="7">
        <v>0</v>
      </c>
      <c r="AF15" s="7"/>
      <c r="AG15" s="8"/>
      <c r="AH15" s="8">
        <v>0</v>
      </c>
      <c r="AI15" s="113"/>
      <c r="AJ15" s="8">
        <v>0</v>
      </c>
      <c r="AK15" s="8"/>
      <c r="AL15" s="8">
        <v>0</v>
      </c>
      <c r="AM15" s="8"/>
      <c r="AN15" s="185">
        <v>0</v>
      </c>
      <c r="AO15" s="1" t="str">
        <f t="shared" si="0"/>
        <v>No</v>
      </c>
    </row>
    <row r="16" spans="1:59" s="1" customFormat="1">
      <c r="A16" s="3" t="s">
        <v>138</v>
      </c>
      <c r="B16" s="3" t="s">
        <v>139</v>
      </c>
      <c r="C16" s="57" t="s">
        <v>46</v>
      </c>
      <c r="D16" s="174">
        <v>8001</v>
      </c>
      <c r="E16" s="177">
        <v>80001</v>
      </c>
      <c r="F16" s="31" t="s">
        <v>125</v>
      </c>
      <c r="G16" s="31" t="s">
        <v>123</v>
      </c>
      <c r="H16" s="41">
        <v>1021243</v>
      </c>
      <c r="I16" s="22">
        <v>1113</v>
      </c>
      <c r="J16" s="48"/>
      <c r="K16" s="8">
        <v>129</v>
      </c>
      <c r="L16" s="8"/>
      <c r="M16" s="8">
        <v>66</v>
      </c>
      <c r="N16" s="8"/>
      <c r="O16" s="113">
        <v>195</v>
      </c>
      <c r="P16" s="8">
        <v>0</v>
      </c>
      <c r="Q16" s="8"/>
      <c r="R16" s="8">
        <v>41</v>
      </c>
      <c r="S16" s="8"/>
      <c r="T16" s="8">
        <v>1.55</v>
      </c>
      <c r="U16" s="8"/>
      <c r="V16" s="8"/>
      <c r="W16" s="7">
        <v>104</v>
      </c>
      <c r="X16" s="7"/>
      <c r="Y16" s="7">
        <v>210</v>
      </c>
      <c r="Z16" s="7"/>
      <c r="AA16" s="7">
        <v>41</v>
      </c>
      <c r="AB16" s="7"/>
      <c r="AC16" s="7">
        <v>10</v>
      </c>
      <c r="AD16" s="7"/>
      <c r="AE16" s="7">
        <v>2</v>
      </c>
      <c r="AF16" s="7"/>
      <c r="AG16" s="8"/>
      <c r="AH16" s="8">
        <v>2.1</v>
      </c>
      <c r="AI16" s="113"/>
      <c r="AJ16" s="8">
        <v>0</v>
      </c>
      <c r="AK16" s="8"/>
      <c r="AL16" s="8">
        <v>0</v>
      </c>
      <c r="AM16" s="8"/>
      <c r="AN16" s="185">
        <v>2.1</v>
      </c>
      <c r="AO16" s="1" t="str">
        <f t="shared" si="0"/>
        <v>No</v>
      </c>
    </row>
    <row r="17" spans="1:41" s="1" customFormat="1">
      <c r="A17" s="3" t="s">
        <v>258</v>
      </c>
      <c r="B17" s="3" t="s">
        <v>129</v>
      </c>
      <c r="C17" s="57" t="s">
        <v>38</v>
      </c>
      <c r="D17" s="174">
        <v>2188</v>
      </c>
      <c r="E17" s="177">
        <v>20188</v>
      </c>
      <c r="F17" s="31" t="s">
        <v>130</v>
      </c>
      <c r="G17" s="31" t="s">
        <v>123</v>
      </c>
      <c r="H17" s="41">
        <v>18351295</v>
      </c>
      <c r="I17" s="22">
        <v>1111</v>
      </c>
      <c r="J17" s="48"/>
      <c r="K17" s="8">
        <v>0</v>
      </c>
      <c r="L17" s="8"/>
      <c r="M17" s="8">
        <v>0</v>
      </c>
      <c r="N17" s="8"/>
      <c r="O17" s="113">
        <v>0</v>
      </c>
      <c r="P17" s="8">
        <v>0</v>
      </c>
      <c r="Q17" s="8"/>
      <c r="R17" s="8">
        <v>0</v>
      </c>
      <c r="S17" s="8"/>
      <c r="T17" s="8">
        <v>0</v>
      </c>
      <c r="U17" s="8"/>
      <c r="V17" s="8"/>
      <c r="W17" s="7">
        <v>0</v>
      </c>
      <c r="X17" s="7"/>
      <c r="Y17" s="7">
        <v>0</v>
      </c>
      <c r="Z17" s="7"/>
      <c r="AA17" s="7">
        <v>0</v>
      </c>
      <c r="AB17" s="7"/>
      <c r="AC17" s="7">
        <v>0</v>
      </c>
      <c r="AD17" s="7"/>
      <c r="AE17" s="7">
        <v>0</v>
      </c>
      <c r="AF17" s="7"/>
      <c r="AG17" s="8"/>
      <c r="AH17" s="8">
        <v>12.3</v>
      </c>
      <c r="AI17" s="113"/>
      <c r="AJ17" s="8">
        <v>0</v>
      </c>
      <c r="AK17" s="8"/>
      <c r="AL17" s="8">
        <v>14.8</v>
      </c>
      <c r="AM17" s="8"/>
      <c r="AN17" s="185">
        <v>27.1</v>
      </c>
      <c r="AO17" s="1" t="str">
        <f t="shared" si="0"/>
        <v>No</v>
      </c>
    </row>
    <row r="18" spans="1:41" s="1" customFormat="1">
      <c r="A18" s="3" t="s">
        <v>1069</v>
      </c>
      <c r="B18" s="3" t="s">
        <v>225</v>
      </c>
      <c r="C18" s="57" t="s">
        <v>11</v>
      </c>
      <c r="D18" s="174">
        <v>9136</v>
      </c>
      <c r="E18" s="177">
        <v>90136</v>
      </c>
      <c r="F18" s="31" t="s">
        <v>125</v>
      </c>
      <c r="G18" s="31" t="s">
        <v>123</v>
      </c>
      <c r="H18" s="41">
        <v>3629114</v>
      </c>
      <c r="I18" s="22">
        <v>1070</v>
      </c>
      <c r="J18" s="48"/>
      <c r="K18" s="8">
        <v>0</v>
      </c>
      <c r="L18" s="8"/>
      <c r="M18" s="8">
        <v>0</v>
      </c>
      <c r="N18" s="8"/>
      <c r="O18" s="113">
        <v>0</v>
      </c>
      <c r="P18" s="8">
        <v>0</v>
      </c>
      <c r="Q18" s="8"/>
      <c r="R18" s="8">
        <v>0</v>
      </c>
      <c r="S18" s="8"/>
      <c r="T18" s="8">
        <v>0</v>
      </c>
      <c r="U18" s="8"/>
      <c r="V18" s="8"/>
      <c r="W18" s="7">
        <v>0</v>
      </c>
      <c r="X18" s="7"/>
      <c r="Y18" s="7">
        <v>0</v>
      </c>
      <c r="Z18" s="7"/>
      <c r="AA18" s="7">
        <v>0</v>
      </c>
      <c r="AB18" s="7"/>
      <c r="AC18" s="7">
        <v>0</v>
      </c>
      <c r="AD18" s="7"/>
      <c r="AE18" s="7">
        <v>0</v>
      </c>
      <c r="AF18" s="7"/>
      <c r="AG18" s="8"/>
      <c r="AH18" s="8">
        <v>0</v>
      </c>
      <c r="AI18" s="113"/>
      <c r="AJ18" s="8">
        <v>0</v>
      </c>
      <c r="AK18" s="8"/>
      <c r="AL18" s="8">
        <v>238.1</v>
      </c>
      <c r="AM18" s="8"/>
      <c r="AN18" s="185">
        <v>238.1</v>
      </c>
      <c r="AO18" s="1" t="str">
        <f t="shared" si="0"/>
        <v>No</v>
      </c>
    </row>
    <row r="19" spans="1:41" s="1" customFormat="1">
      <c r="A19" s="3" t="s">
        <v>190</v>
      </c>
      <c r="B19" s="3" t="s">
        <v>191</v>
      </c>
      <c r="C19" s="57" t="s">
        <v>45</v>
      </c>
      <c r="D19" s="174">
        <v>6056</v>
      </c>
      <c r="E19" s="177">
        <v>60056</v>
      </c>
      <c r="F19" s="31" t="s">
        <v>125</v>
      </c>
      <c r="G19" s="31" t="s">
        <v>123</v>
      </c>
      <c r="H19" s="41">
        <v>5121892</v>
      </c>
      <c r="I19" s="22">
        <v>1062</v>
      </c>
      <c r="J19" s="48"/>
      <c r="K19" s="8">
        <v>211.13</v>
      </c>
      <c r="L19" s="8"/>
      <c r="M19" s="8">
        <v>28</v>
      </c>
      <c r="N19" s="8"/>
      <c r="O19" s="113">
        <v>239.13</v>
      </c>
      <c r="P19" s="8">
        <v>0</v>
      </c>
      <c r="Q19" s="8"/>
      <c r="R19" s="8">
        <v>18.489999999999998</v>
      </c>
      <c r="S19" s="8"/>
      <c r="T19" s="8">
        <v>0.41</v>
      </c>
      <c r="U19" s="8"/>
      <c r="V19" s="8"/>
      <c r="W19" s="7">
        <v>122</v>
      </c>
      <c r="X19" s="7"/>
      <c r="Y19" s="7">
        <v>187</v>
      </c>
      <c r="Z19" s="7"/>
      <c r="AA19" s="7">
        <v>88</v>
      </c>
      <c r="AB19" s="7"/>
      <c r="AC19" s="7">
        <v>22</v>
      </c>
      <c r="AD19" s="7"/>
      <c r="AE19" s="7">
        <v>0</v>
      </c>
      <c r="AF19" s="7"/>
      <c r="AG19" s="8"/>
      <c r="AH19" s="8">
        <v>0</v>
      </c>
      <c r="AI19" s="113"/>
      <c r="AJ19" s="8">
        <v>5.4</v>
      </c>
      <c r="AK19" s="8"/>
      <c r="AL19" s="8">
        <v>25.6</v>
      </c>
      <c r="AM19" s="8"/>
      <c r="AN19" s="185">
        <v>31</v>
      </c>
      <c r="AO19" s="1" t="str">
        <f t="shared" si="0"/>
        <v>No</v>
      </c>
    </row>
    <row r="20" spans="1:41" s="1" customFormat="1">
      <c r="A20" s="3" t="s">
        <v>1049</v>
      </c>
      <c r="B20" s="3" t="s">
        <v>124</v>
      </c>
      <c r="C20" s="57" t="s">
        <v>25</v>
      </c>
      <c r="D20" s="174">
        <v>5118</v>
      </c>
      <c r="E20" s="177">
        <v>50118</v>
      </c>
      <c r="F20" s="31" t="s">
        <v>125</v>
      </c>
      <c r="G20" s="31" t="s">
        <v>123</v>
      </c>
      <c r="H20" s="41">
        <v>8608208</v>
      </c>
      <c r="I20" s="22">
        <v>1062</v>
      </c>
      <c r="J20" s="48"/>
      <c r="K20" s="8">
        <v>930</v>
      </c>
      <c r="L20" s="8"/>
      <c r="M20" s="8">
        <v>169</v>
      </c>
      <c r="N20" s="8"/>
      <c r="O20" s="113">
        <v>1099</v>
      </c>
      <c r="P20" s="8">
        <v>0</v>
      </c>
      <c r="Q20" s="8"/>
      <c r="R20" s="8">
        <v>93</v>
      </c>
      <c r="S20" s="8"/>
      <c r="T20" s="8">
        <v>21.16</v>
      </c>
      <c r="U20" s="8"/>
      <c r="V20" s="8"/>
      <c r="W20" s="7">
        <v>1600</v>
      </c>
      <c r="X20" s="7"/>
      <c r="Y20" s="7">
        <v>503</v>
      </c>
      <c r="Z20" s="7"/>
      <c r="AA20" s="7">
        <v>110</v>
      </c>
      <c r="AB20" s="7"/>
      <c r="AC20" s="7">
        <v>0</v>
      </c>
      <c r="AD20" s="7"/>
      <c r="AE20" s="7">
        <v>0</v>
      </c>
      <c r="AF20" s="7"/>
      <c r="AG20" s="8"/>
      <c r="AH20" s="8">
        <v>0</v>
      </c>
      <c r="AI20" s="113"/>
      <c r="AJ20" s="8">
        <v>0</v>
      </c>
      <c r="AK20" s="8"/>
      <c r="AL20" s="8">
        <v>0</v>
      </c>
      <c r="AM20" s="8"/>
      <c r="AN20" s="185">
        <v>0</v>
      </c>
      <c r="AO20" s="1" t="str">
        <f t="shared" si="0"/>
        <v>No</v>
      </c>
    </row>
    <row r="21" spans="1:41" s="1" customFormat="1">
      <c r="A21" s="3" t="s">
        <v>133</v>
      </c>
      <c r="B21" s="3" t="s">
        <v>134</v>
      </c>
      <c r="C21" s="57" t="s">
        <v>38</v>
      </c>
      <c r="D21" s="174">
        <v>2100</v>
      </c>
      <c r="E21" s="177">
        <v>20100</v>
      </c>
      <c r="F21" s="31" t="s">
        <v>130</v>
      </c>
      <c r="G21" s="31" t="s">
        <v>123</v>
      </c>
      <c r="H21" s="41">
        <v>18351295</v>
      </c>
      <c r="I21" s="22">
        <v>1026</v>
      </c>
      <c r="J21" s="48"/>
      <c r="K21" s="8">
        <v>389.2</v>
      </c>
      <c r="L21" s="8"/>
      <c r="M21" s="8">
        <v>112.65</v>
      </c>
      <c r="N21" s="8"/>
      <c r="O21" s="113">
        <v>501.85</v>
      </c>
      <c r="P21" s="8">
        <v>0</v>
      </c>
      <c r="Q21" s="8"/>
      <c r="R21" s="8">
        <v>110.61</v>
      </c>
      <c r="S21" s="8"/>
      <c r="T21" s="8">
        <v>61</v>
      </c>
      <c r="U21" s="8"/>
      <c r="V21" s="8"/>
      <c r="W21" s="7">
        <v>232</v>
      </c>
      <c r="X21" s="7"/>
      <c r="Y21" s="7">
        <v>365</v>
      </c>
      <c r="Z21" s="7"/>
      <c r="AA21" s="7">
        <v>196</v>
      </c>
      <c r="AB21" s="7"/>
      <c r="AC21" s="7">
        <v>2</v>
      </c>
      <c r="AD21" s="7"/>
      <c r="AE21" s="7">
        <v>0</v>
      </c>
      <c r="AF21" s="7"/>
      <c r="AG21" s="8"/>
      <c r="AH21" s="8">
        <v>0</v>
      </c>
      <c r="AI21" s="113"/>
      <c r="AJ21" s="8">
        <v>0</v>
      </c>
      <c r="AK21" s="8"/>
      <c r="AL21" s="8">
        <v>0</v>
      </c>
      <c r="AM21" s="8"/>
      <c r="AN21" s="185">
        <v>0</v>
      </c>
      <c r="AO21" s="1" t="str">
        <f t="shared" si="0"/>
        <v>No</v>
      </c>
    </row>
    <row r="22" spans="1:41" s="1" customFormat="1">
      <c r="A22" s="3" t="s">
        <v>1050</v>
      </c>
      <c r="B22" s="3" t="s">
        <v>121</v>
      </c>
      <c r="C22" s="57" t="s">
        <v>14</v>
      </c>
      <c r="D22" s="174">
        <v>9015</v>
      </c>
      <c r="E22" s="177">
        <v>90015</v>
      </c>
      <c r="F22" s="31" t="s">
        <v>122</v>
      </c>
      <c r="G22" s="31" t="s">
        <v>123</v>
      </c>
      <c r="H22" s="41">
        <v>3281212</v>
      </c>
      <c r="I22" s="22">
        <v>1014</v>
      </c>
      <c r="J22" s="48"/>
      <c r="K22" s="8">
        <v>80.929999999999893</v>
      </c>
      <c r="L22" s="8"/>
      <c r="M22" s="8">
        <v>2.8</v>
      </c>
      <c r="N22" s="8"/>
      <c r="O22" s="113">
        <v>83.729999999999905</v>
      </c>
      <c r="P22" s="8">
        <v>0</v>
      </c>
      <c r="Q22" s="8"/>
      <c r="R22" s="8">
        <v>0.04</v>
      </c>
      <c r="S22" s="8"/>
      <c r="T22" s="8">
        <v>81.05</v>
      </c>
      <c r="U22" s="8"/>
      <c r="V22" s="8"/>
      <c r="W22" s="7">
        <v>77</v>
      </c>
      <c r="X22" s="7"/>
      <c r="Y22" s="7">
        <v>36</v>
      </c>
      <c r="Z22" s="7"/>
      <c r="AA22" s="7">
        <v>50</v>
      </c>
      <c r="AB22" s="7"/>
      <c r="AC22" s="7">
        <v>7</v>
      </c>
      <c r="AD22" s="7"/>
      <c r="AE22" s="7">
        <v>8</v>
      </c>
      <c r="AF22" s="7"/>
      <c r="AG22" s="8"/>
      <c r="AH22" s="8">
        <v>163.4</v>
      </c>
      <c r="AI22" s="113"/>
      <c r="AJ22" s="8">
        <v>12.6</v>
      </c>
      <c r="AK22" s="8"/>
      <c r="AL22" s="8">
        <v>6.7</v>
      </c>
      <c r="AM22" s="8"/>
      <c r="AN22" s="185">
        <v>182.7</v>
      </c>
      <c r="AO22" s="1" t="str">
        <f t="shared" si="0"/>
        <v>No</v>
      </c>
    </row>
    <row r="23" spans="1:41" s="1" customFormat="1">
      <c r="A23" s="3" t="s">
        <v>195</v>
      </c>
      <c r="B23" s="3" t="s">
        <v>172</v>
      </c>
      <c r="C23" s="57" t="s">
        <v>40</v>
      </c>
      <c r="D23" s="174">
        <v>8</v>
      </c>
      <c r="E23" s="177">
        <v>8</v>
      </c>
      <c r="F23" s="31" t="s">
        <v>125</v>
      </c>
      <c r="G23" s="31" t="s">
        <v>123</v>
      </c>
      <c r="H23" s="41">
        <v>1849898</v>
      </c>
      <c r="I23" s="22">
        <v>961</v>
      </c>
      <c r="J23" s="48"/>
      <c r="K23" s="8">
        <v>91.23</v>
      </c>
      <c r="L23" s="8"/>
      <c r="M23" s="8">
        <v>47.98</v>
      </c>
      <c r="N23" s="8"/>
      <c r="O23" s="113">
        <v>139.20999999999901</v>
      </c>
      <c r="P23" s="8">
        <v>0</v>
      </c>
      <c r="Q23" s="8"/>
      <c r="R23" s="8">
        <v>9.5299999999999994</v>
      </c>
      <c r="S23" s="8"/>
      <c r="T23" s="8">
        <v>6.1899999999999897</v>
      </c>
      <c r="U23" s="8"/>
      <c r="V23" s="8"/>
      <c r="W23" s="7">
        <v>154</v>
      </c>
      <c r="X23" s="7"/>
      <c r="Y23" s="7">
        <v>239</v>
      </c>
      <c r="Z23" s="7"/>
      <c r="AA23" s="7">
        <v>44</v>
      </c>
      <c r="AB23" s="7"/>
      <c r="AC23" s="7">
        <v>6</v>
      </c>
      <c r="AD23" s="7"/>
      <c r="AE23" s="7">
        <v>0</v>
      </c>
      <c r="AF23" s="7"/>
      <c r="AG23" s="8"/>
      <c r="AH23" s="8">
        <v>6.3</v>
      </c>
      <c r="AI23" s="113"/>
      <c r="AJ23" s="8">
        <v>0</v>
      </c>
      <c r="AK23" s="8"/>
      <c r="AL23" s="8">
        <v>0.6</v>
      </c>
      <c r="AM23" s="8"/>
      <c r="AN23" s="185">
        <v>6.8999999999999897</v>
      </c>
      <c r="AO23" s="1" t="str">
        <f t="shared" si="0"/>
        <v>No</v>
      </c>
    </row>
    <row r="24" spans="1:41" s="1" customFormat="1">
      <c r="A24" s="3" t="s">
        <v>164</v>
      </c>
      <c r="B24" s="3" t="s">
        <v>165</v>
      </c>
      <c r="C24" s="57" t="s">
        <v>41</v>
      </c>
      <c r="D24" s="174">
        <v>3022</v>
      </c>
      <c r="E24" s="177">
        <v>30022</v>
      </c>
      <c r="F24" s="31" t="s">
        <v>125</v>
      </c>
      <c r="G24" s="31" t="s">
        <v>123</v>
      </c>
      <c r="H24" s="41">
        <v>1733853</v>
      </c>
      <c r="I24" s="22">
        <v>933</v>
      </c>
      <c r="J24" s="48"/>
      <c r="K24" s="8">
        <v>25.5</v>
      </c>
      <c r="L24" s="8"/>
      <c r="M24" s="8">
        <v>22.9</v>
      </c>
      <c r="N24" s="8"/>
      <c r="O24" s="113">
        <v>48.4</v>
      </c>
      <c r="P24" s="8">
        <v>0</v>
      </c>
      <c r="Q24" s="8"/>
      <c r="R24" s="8">
        <v>2.5099999999999998</v>
      </c>
      <c r="S24" s="8"/>
      <c r="T24" s="8">
        <v>0</v>
      </c>
      <c r="U24" s="8"/>
      <c r="V24" s="8"/>
      <c r="W24" s="7">
        <v>202</v>
      </c>
      <c r="X24" s="7"/>
      <c r="Y24" s="7">
        <v>51</v>
      </c>
      <c r="Z24" s="7"/>
      <c r="AA24" s="7">
        <v>46</v>
      </c>
      <c r="AB24" s="7"/>
      <c r="AC24" s="7">
        <v>4</v>
      </c>
      <c r="AD24" s="7"/>
      <c r="AE24" s="7">
        <v>1</v>
      </c>
      <c r="AF24" s="7"/>
      <c r="AG24" s="8"/>
      <c r="AH24" s="8">
        <v>43.1</v>
      </c>
      <c r="AI24" s="113"/>
      <c r="AJ24" s="8">
        <v>13.4</v>
      </c>
      <c r="AK24" s="8"/>
      <c r="AL24" s="8">
        <v>0</v>
      </c>
      <c r="AM24" s="8"/>
      <c r="AN24" s="185">
        <v>56.5</v>
      </c>
      <c r="AO24" s="1" t="str">
        <f t="shared" si="0"/>
        <v>No</v>
      </c>
    </row>
    <row r="25" spans="1:41" s="1" customFormat="1">
      <c r="A25" s="3" t="s">
        <v>1043</v>
      </c>
      <c r="B25" s="3" t="s">
        <v>192</v>
      </c>
      <c r="C25" s="57" t="s">
        <v>32</v>
      </c>
      <c r="D25" s="174">
        <v>5027</v>
      </c>
      <c r="E25" s="177">
        <v>50027</v>
      </c>
      <c r="F25" s="31" t="s">
        <v>130</v>
      </c>
      <c r="G25" s="31" t="s">
        <v>123</v>
      </c>
      <c r="H25" s="41">
        <v>2650890</v>
      </c>
      <c r="I25" s="22">
        <v>854</v>
      </c>
      <c r="J25" s="48"/>
      <c r="K25" s="8">
        <v>69.75</v>
      </c>
      <c r="L25" s="8"/>
      <c r="M25" s="8">
        <v>14.2</v>
      </c>
      <c r="N25" s="8"/>
      <c r="O25" s="113">
        <v>83.95</v>
      </c>
      <c r="P25" s="8">
        <v>38.450000000000003</v>
      </c>
      <c r="Q25" s="8"/>
      <c r="R25" s="8">
        <v>8.51</v>
      </c>
      <c r="S25" s="8"/>
      <c r="T25" s="8">
        <v>0</v>
      </c>
      <c r="U25" s="8"/>
      <c r="V25" s="8"/>
      <c r="W25" s="7">
        <v>58</v>
      </c>
      <c r="X25" s="7"/>
      <c r="Y25" s="7">
        <v>145</v>
      </c>
      <c r="Z25" s="7"/>
      <c r="AA25" s="7">
        <v>31</v>
      </c>
      <c r="AB25" s="7"/>
      <c r="AC25" s="7">
        <v>6</v>
      </c>
      <c r="AD25" s="7"/>
      <c r="AE25" s="7">
        <v>0</v>
      </c>
      <c r="AF25" s="7"/>
      <c r="AG25" s="8"/>
      <c r="AH25" s="8">
        <v>4.7</v>
      </c>
      <c r="AI25" s="113"/>
      <c r="AJ25" s="8">
        <v>175.8</v>
      </c>
      <c r="AK25" s="8"/>
      <c r="AL25" s="8">
        <v>0</v>
      </c>
      <c r="AM25" s="8"/>
      <c r="AN25" s="185">
        <v>180.5</v>
      </c>
      <c r="AO25" s="1" t="str">
        <f t="shared" si="0"/>
        <v>No</v>
      </c>
    </row>
    <row r="26" spans="1:41" s="1" customFormat="1">
      <c r="A26" s="3" t="s">
        <v>147</v>
      </c>
      <c r="B26" s="3" t="s">
        <v>148</v>
      </c>
      <c r="C26" s="57" t="s">
        <v>24</v>
      </c>
      <c r="D26" s="174">
        <v>4022</v>
      </c>
      <c r="E26" s="177">
        <v>40022</v>
      </c>
      <c r="F26" s="31" t="s">
        <v>125</v>
      </c>
      <c r="G26" s="31" t="s">
        <v>123</v>
      </c>
      <c r="H26" s="41">
        <v>4515419</v>
      </c>
      <c r="I26" s="22">
        <v>846</v>
      </c>
      <c r="J26" s="48"/>
      <c r="K26" s="8">
        <v>103.74</v>
      </c>
      <c r="L26" s="8"/>
      <c r="M26" s="8">
        <v>0</v>
      </c>
      <c r="N26" s="8"/>
      <c r="O26" s="113">
        <v>103.74</v>
      </c>
      <c r="P26" s="8">
        <v>0</v>
      </c>
      <c r="Q26" s="8"/>
      <c r="R26" s="8">
        <v>0</v>
      </c>
      <c r="S26" s="8"/>
      <c r="T26" s="8">
        <v>3.5</v>
      </c>
      <c r="U26" s="8"/>
      <c r="V26" s="8"/>
      <c r="W26" s="7">
        <v>195</v>
      </c>
      <c r="X26" s="7"/>
      <c r="Y26" s="7">
        <v>0</v>
      </c>
      <c r="Z26" s="7"/>
      <c r="AA26" s="7">
        <v>22</v>
      </c>
      <c r="AB26" s="7"/>
      <c r="AC26" s="7">
        <v>15</v>
      </c>
      <c r="AD26" s="7"/>
      <c r="AE26" s="7">
        <v>0</v>
      </c>
      <c r="AF26" s="7"/>
      <c r="AG26" s="8"/>
      <c r="AH26" s="8">
        <v>0.2</v>
      </c>
      <c r="AI26" s="113"/>
      <c r="AJ26" s="8">
        <v>0</v>
      </c>
      <c r="AK26" s="8"/>
      <c r="AL26" s="8">
        <v>13.5</v>
      </c>
      <c r="AM26" s="8"/>
      <c r="AN26" s="185">
        <v>13.7</v>
      </c>
      <c r="AO26" s="1" t="str">
        <f t="shared" si="0"/>
        <v>No</v>
      </c>
    </row>
    <row r="27" spans="1:41" s="1" customFormat="1">
      <c r="A27" s="3" t="s">
        <v>1070</v>
      </c>
      <c r="B27" s="3" t="s">
        <v>375</v>
      </c>
      <c r="C27" s="57" t="s">
        <v>86</v>
      </c>
      <c r="D27" s="174">
        <v>9002</v>
      </c>
      <c r="E27" s="177">
        <v>90002</v>
      </c>
      <c r="F27" s="31" t="s">
        <v>122</v>
      </c>
      <c r="G27" s="31" t="s">
        <v>123</v>
      </c>
      <c r="H27" s="41">
        <v>802459</v>
      </c>
      <c r="I27" s="22">
        <v>817</v>
      </c>
      <c r="J27" s="48"/>
      <c r="K27" s="8">
        <v>0</v>
      </c>
      <c r="L27" s="8"/>
      <c r="M27" s="8">
        <v>0</v>
      </c>
      <c r="N27" s="8"/>
      <c r="O27" s="113">
        <v>0</v>
      </c>
      <c r="P27" s="8">
        <v>0</v>
      </c>
      <c r="Q27" s="8"/>
      <c r="R27" s="8">
        <v>0</v>
      </c>
      <c r="S27" s="8"/>
      <c r="T27" s="8">
        <v>0</v>
      </c>
      <c r="U27" s="8"/>
      <c r="V27" s="8"/>
      <c r="W27" s="7">
        <v>0</v>
      </c>
      <c r="X27" s="7"/>
      <c r="Y27" s="7">
        <v>0</v>
      </c>
      <c r="Z27" s="7"/>
      <c r="AA27" s="7">
        <v>0</v>
      </c>
      <c r="AB27" s="7"/>
      <c r="AC27" s="7">
        <v>0</v>
      </c>
      <c r="AD27" s="7"/>
      <c r="AE27" s="7">
        <v>0</v>
      </c>
      <c r="AF27" s="7"/>
      <c r="AG27" s="8"/>
      <c r="AH27" s="8">
        <v>1.2</v>
      </c>
      <c r="AI27" s="113"/>
      <c r="AJ27" s="8">
        <v>0</v>
      </c>
      <c r="AK27" s="8"/>
      <c r="AL27" s="8">
        <v>20.5</v>
      </c>
      <c r="AM27" s="8"/>
      <c r="AN27" s="185">
        <v>21.7</v>
      </c>
      <c r="AO27" s="1" t="str">
        <f t="shared" si="0"/>
        <v>No</v>
      </c>
    </row>
    <row r="28" spans="1:41" s="1" customFormat="1">
      <c r="A28" s="3" t="s">
        <v>887</v>
      </c>
      <c r="B28" s="3" t="s">
        <v>142</v>
      </c>
      <c r="C28" s="57" t="s">
        <v>14</v>
      </c>
      <c r="D28" s="174">
        <v>9014</v>
      </c>
      <c r="E28" s="177">
        <v>90014</v>
      </c>
      <c r="F28" s="31" t="s">
        <v>125</v>
      </c>
      <c r="G28" s="31" t="s">
        <v>123</v>
      </c>
      <c r="H28" s="41">
        <v>3281212</v>
      </c>
      <c r="I28" s="22">
        <v>794</v>
      </c>
      <c r="J28" s="48"/>
      <c r="K28" s="8">
        <v>0</v>
      </c>
      <c r="L28" s="8"/>
      <c r="M28" s="8">
        <v>0</v>
      </c>
      <c r="N28" s="8"/>
      <c r="O28" s="113">
        <v>0</v>
      </c>
      <c r="P28" s="8">
        <v>0</v>
      </c>
      <c r="Q28" s="8"/>
      <c r="R28" s="8">
        <v>0</v>
      </c>
      <c r="S28" s="8"/>
      <c r="T28" s="8">
        <v>0</v>
      </c>
      <c r="U28" s="8"/>
      <c r="V28" s="8"/>
      <c r="W28" s="7">
        <v>0</v>
      </c>
      <c r="X28" s="7"/>
      <c r="Y28" s="7">
        <v>0</v>
      </c>
      <c r="Z28" s="7"/>
      <c r="AA28" s="7">
        <v>0</v>
      </c>
      <c r="AB28" s="7"/>
      <c r="AC28" s="7">
        <v>0</v>
      </c>
      <c r="AD28" s="7"/>
      <c r="AE28" s="7">
        <v>0</v>
      </c>
      <c r="AF28" s="7"/>
      <c r="AG28" s="8"/>
      <c r="AH28" s="8">
        <v>0</v>
      </c>
      <c r="AI28" s="113"/>
      <c r="AJ28" s="8">
        <v>54.199999999999903</v>
      </c>
      <c r="AK28" s="8"/>
      <c r="AL28" s="8">
        <v>0</v>
      </c>
      <c r="AM28" s="8"/>
      <c r="AN28" s="185">
        <v>54.199999999999903</v>
      </c>
      <c r="AO28" s="1" t="str">
        <f t="shared" si="0"/>
        <v>No</v>
      </c>
    </row>
    <row r="29" spans="1:41" s="1" customFormat="1">
      <c r="A29" s="3" t="s">
        <v>205</v>
      </c>
      <c r="B29" s="3" t="s">
        <v>206</v>
      </c>
      <c r="C29" s="57" t="s">
        <v>14</v>
      </c>
      <c r="D29" s="174">
        <v>9026</v>
      </c>
      <c r="E29" s="177">
        <v>90026</v>
      </c>
      <c r="F29" s="31" t="s">
        <v>125</v>
      </c>
      <c r="G29" s="31" t="s">
        <v>123</v>
      </c>
      <c r="H29" s="41">
        <v>2956746</v>
      </c>
      <c r="I29" s="22">
        <v>793</v>
      </c>
      <c r="J29" s="48"/>
      <c r="K29" s="8">
        <v>53</v>
      </c>
      <c r="L29" s="8"/>
      <c r="M29" s="8">
        <v>51</v>
      </c>
      <c r="N29" s="8"/>
      <c r="O29" s="113">
        <v>104</v>
      </c>
      <c r="P29" s="8">
        <v>0</v>
      </c>
      <c r="Q29" s="8"/>
      <c r="R29" s="8">
        <v>6.7</v>
      </c>
      <c r="S29" s="8"/>
      <c r="T29" s="8">
        <v>1.39</v>
      </c>
      <c r="U29" s="8"/>
      <c r="V29" s="8"/>
      <c r="W29" s="7">
        <v>28</v>
      </c>
      <c r="X29" s="7"/>
      <c r="Y29" s="7">
        <v>96</v>
      </c>
      <c r="Z29" s="7"/>
      <c r="AA29" s="7">
        <v>61</v>
      </c>
      <c r="AB29" s="7"/>
      <c r="AC29" s="7">
        <v>7</v>
      </c>
      <c r="AD29" s="7"/>
      <c r="AE29" s="7">
        <v>0</v>
      </c>
      <c r="AF29" s="7"/>
      <c r="AG29" s="8"/>
      <c r="AH29" s="8">
        <v>3</v>
      </c>
      <c r="AI29" s="113"/>
      <c r="AJ29" s="8">
        <v>30.8</v>
      </c>
      <c r="AK29" s="8"/>
      <c r="AL29" s="8">
        <v>0.1</v>
      </c>
      <c r="AM29" s="8"/>
      <c r="AN29" s="185">
        <v>33.9</v>
      </c>
      <c r="AO29" s="1" t="str">
        <f t="shared" si="0"/>
        <v>No</v>
      </c>
    </row>
    <row r="30" spans="1:41" s="1" customFormat="1">
      <c r="A30" s="3" t="s">
        <v>1051</v>
      </c>
      <c r="B30" s="3" t="s">
        <v>231</v>
      </c>
      <c r="C30" s="57" t="s">
        <v>45</v>
      </c>
      <c r="D30" s="174">
        <v>6048</v>
      </c>
      <c r="E30" s="177">
        <v>60048</v>
      </c>
      <c r="F30" s="31" t="s">
        <v>125</v>
      </c>
      <c r="G30" s="31" t="s">
        <v>123</v>
      </c>
      <c r="H30" s="41">
        <v>1362416</v>
      </c>
      <c r="I30" s="22">
        <v>758</v>
      </c>
      <c r="J30" s="48"/>
      <c r="K30" s="8">
        <v>45.5</v>
      </c>
      <c r="L30" s="8"/>
      <c r="M30" s="8">
        <v>18.88</v>
      </c>
      <c r="N30" s="8"/>
      <c r="O30" s="113">
        <v>64.38</v>
      </c>
      <c r="P30" s="8">
        <v>0</v>
      </c>
      <c r="Q30" s="8"/>
      <c r="R30" s="8">
        <v>0.2</v>
      </c>
      <c r="S30" s="8"/>
      <c r="T30" s="8">
        <v>0.8</v>
      </c>
      <c r="U30" s="8"/>
      <c r="V30" s="8"/>
      <c r="W30" s="7">
        <v>8</v>
      </c>
      <c r="X30" s="7"/>
      <c r="Y30" s="7">
        <v>79</v>
      </c>
      <c r="Z30" s="7"/>
      <c r="AA30" s="7">
        <v>3</v>
      </c>
      <c r="AB30" s="7"/>
      <c r="AC30" s="7">
        <v>0</v>
      </c>
      <c r="AD30" s="7"/>
      <c r="AE30" s="7">
        <v>0</v>
      </c>
      <c r="AF30" s="7"/>
      <c r="AG30" s="8"/>
      <c r="AH30" s="8">
        <v>0</v>
      </c>
      <c r="AI30" s="113"/>
      <c r="AJ30" s="8">
        <v>0</v>
      </c>
      <c r="AK30" s="8"/>
      <c r="AL30" s="8">
        <v>0</v>
      </c>
      <c r="AM30" s="8"/>
      <c r="AN30" s="185">
        <v>0</v>
      </c>
      <c r="AO30" s="1" t="str">
        <f t="shared" si="0"/>
        <v>No</v>
      </c>
    </row>
    <row r="31" spans="1:41" s="1" customFormat="1">
      <c r="A31" s="3" t="s">
        <v>689</v>
      </c>
      <c r="B31" s="3" t="s">
        <v>232</v>
      </c>
      <c r="C31" s="57" t="s">
        <v>37</v>
      </c>
      <c r="D31" s="174">
        <v>9045</v>
      </c>
      <c r="E31" s="177">
        <v>90045</v>
      </c>
      <c r="F31" s="31" t="s">
        <v>125</v>
      </c>
      <c r="G31" s="31" t="s">
        <v>123</v>
      </c>
      <c r="H31" s="41">
        <v>1886011</v>
      </c>
      <c r="I31" s="22">
        <v>707</v>
      </c>
      <c r="J31" s="48"/>
      <c r="K31" s="8">
        <v>0</v>
      </c>
      <c r="L31" s="8"/>
      <c r="M31" s="8">
        <v>0</v>
      </c>
      <c r="N31" s="8"/>
      <c r="O31" s="113">
        <v>0</v>
      </c>
      <c r="P31" s="8">
        <v>0</v>
      </c>
      <c r="Q31" s="8"/>
      <c r="R31" s="8">
        <v>0</v>
      </c>
      <c r="S31" s="8"/>
      <c r="T31" s="8">
        <v>0</v>
      </c>
      <c r="U31" s="8"/>
      <c r="V31" s="8"/>
      <c r="W31" s="7">
        <v>0</v>
      </c>
      <c r="X31" s="7"/>
      <c r="Y31" s="7">
        <v>0</v>
      </c>
      <c r="Z31" s="7"/>
      <c r="AA31" s="7">
        <v>0</v>
      </c>
      <c r="AB31" s="7"/>
      <c r="AC31" s="7">
        <v>0</v>
      </c>
      <c r="AD31" s="7"/>
      <c r="AE31" s="7">
        <v>0</v>
      </c>
      <c r="AF31" s="7"/>
      <c r="AG31" s="8"/>
      <c r="AH31" s="8">
        <v>71.2</v>
      </c>
      <c r="AI31" s="113"/>
      <c r="AJ31" s="8">
        <v>0</v>
      </c>
      <c r="AK31" s="8"/>
      <c r="AL31" s="8">
        <v>22.6</v>
      </c>
      <c r="AM31" s="8"/>
      <c r="AN31" s="185">
        <v>93.8</v>
      </c>
      <c r="AO31" s="1" t="str">
        <f t="shared" si="0"/>
        <v>No</v>
      </c>
    </row>
    <row r="32" spans="1:41" s="1" customFormat="1">
      <c r="A32" s="3" t="s">
        <v>581</v>
      </c>
      <c r="B32" s="3" t="s">
        <v>582</v>
      </c>
      <c r="C32" s="57" t="s">
        <v>47</v>
      </c>
      <c r="D32" s="174">
        <v>3070</v>
      </c>
      <c r="E32" s="177">
        <v>30070</v>
      </c>
      <c r="F32" s="31" t="s">
        <v>125</v>
      </c>
      <c r="G32" s="31" t="s">
        <v>123</v>
      </c>
      <c r="H32" s="41">
        <v>4586770</v>
      </c>
      <c r="I32" s="22">
        <v>659</v>
      </c>
      <c r="J32" s="48"/>
      <c r="K32" s="8">
        <v>0</v>
      </c>
      <c r="L32" s="8"/>
      <c r="M32" s="8">
        <v>0</v>
      </c>
      <c r="N32" s="8"/>
      <c r="O32" s="113">
        <v>0</v>
      </c>
      <c r="P32" s="8">
        <v>0</v>
      </c>
      <c r="Q32" s="8"/>
      <c r="R32" s="8">
        <v>0</v>
      </c>
      <c r="S32" s="8"/>
      <c r="T32" s="8">
        <v>0</v>
      </c>
      <c r="U32" s="8"/>
      <c r="V32" s="8"/>
      <c r="W32" s="7">
        <v>0</v>
      </c>
      <c r="X32" s="7"/>
      <c r="Y32" s="7">
        <v>0</v>
      </c>
      <c r="Z32" s="7"/>
      <c r="AA32" s="7">
        <v>0</v>
      </c>
      <c r="AB32" s="7"/>
      <c r="AC32" s="7">
        <v>0</v>
      </c>
      <c r="AD32" s="7"/>
      <c r="AE32" s="7">
        <v>0</v>
      </c>
      <c r="AF32" s="7"/>
      <c r="AG32" s="8"/>
      <c r="AH32" s="8">
        <v>0</v>
      </c>
      <c r="AI32" s="113"/>
      <c r="AJ32" s="8">
        <v>0</v>
      </c>
      <c r="AK32" s="8"/>
      <c r="AL32" s="8">
        <v>74.7</v>
      </c>
      <c r="AM32" s="8"/>
      <c r="AN32" s="185">
        <v>74.7</v>
      </c>
      <c r="AO32" s="1" t="str">
        <f t="shared" si="0"/>
        <v>No</v>
      </c>
    </row>
    <row r="33" spans="1:41" s="1" customFormat="1">
      <c r="A33" s="3" t="s">
        <v>617</v>
      </c>
      <c r="B33" s="3" t="s">
        <v>442</v>
      </c>
      <c r="C33" s="57" t="s">
        <v>48</v>
      </c>
      <c r="D33" s="174">
        <v>29</v>
      </c>
      <c r="E33" s="177">
        <v>29</v>
      </c>
      <c r="F33" s="31" t="s">
        <v>125</v>
      </c>
      <c r="G33" s="31" t="s">
        <v>123</v>
      </c>
      <c r="H33" s="41">
        <v>3059393</v>
      </c>
      <c r="I33" s="22">
        <v>648</v>
      </c>
      <c r="J33" s="48"/>
      <c r="K33" s="8">
        <v>0</v>
      </c>
      <c r="L33" s="8"/>
      <c r="M33" s="8">
        <v>0</v>
      </c>
      <c r="N33" s="8"/>
      <c r="O33" s="113">
        <v>0</v>
      </c>
      <c r="P33" s="8">
        <v>0</v>
      </c>
      <c r="Q33" s="8"/>
      <c r="R33" s="8">
        <v>0</v>
      </c>
      <c r="S33" s="8"/>
      <c r="T33" s="8">
        <v>0</v>
      </c>
      <c r="U33" s="8"/>
      <c r="V33" s="8"/>
      <c r="W33" s="7">
        <v>0</v>
      </c>
      <c r="X33" s="7"/>
      <c r="Y33" s="7">
        <v>0</v>
      </c>
      <c r="Z33" s="7"/>
      <c r="AA33" s="7">
        <v>0</v>
      </c>
      <c r="AB33" s="7"/>
      <c r="AC33" s="7">
        <v>0</v>
      </c>
      <c r="AD33" s="7"/>
      <c r="AE33" s="7">
        <v>0</v>
      </c>
      <c r="AF33" s="7"/>
      <c r="AG33" s="8"/>
      <c r="AH33" s="8">
        <v>0</v>
      </c>
      <c r="AI33" s="113"/>
      <c r="AJ33" s="8">
        <v>138.69999999999999</v>
      </c>
      <c r="AK33" s="8"/>
      <c r="AL33" s="8">
        <v>17</v>
      </c>
      <c r="AM33" s="8"/>
      <c r="AN33" s="185">
        <v>155.69999999999999</v>
      </c>
      <c r="AO33" s="1" t="str">
        <f t="shared" si="0"/>
        <v>No</v>
      </c>
    </row>
    <row r="34" spans="1:41" s="1" customFormat="1">
      <c r="A34" s="3" t="s">
        <v>202</v>
      </c>
      <c r="B34" s="3" t="s">
        <v>203</v>
      </c>
      <c r="C34" s="57" t="s">
        <v>14</v>
      </c>
      <c r="D34" s="174">
        <v>9013</v>
      </c>
      <c r="E34" s="177">
        <v>90013</v>
      </c>
      <c r="F34" s="31" t="s">
        <v>125</v>
      </c>
      <c r="G34" s="31" t="s">
        <v>123</v>
      </c>
      <c r="H34" s="41">
        <v>1664496</v>
      </c>
      <c r="I34" s="22">
        <v>642</v>
      </c>
      <c r="J34" s="48"/>
      <c r="K34" s="8">
        <v>72.95</v>
      </c>
      <c r="L34" s="8"/>
      <c r="M34" s="8">
        <v>7.07</v>
      </c>
      <c r="N34" s="8"/>
      <c r="O34" s="113">
        <v>80.02</v>
      </c>
      <c r="P34" s="8">
        <v>0</v>
      </c>
      <c r="Q34" s="8"/>
      <c r="R34" s="8">
        <v>3.5</v>
      </c>
      <c r="S34" s="8"/>
      <c r="T34" s="8">
        <v>5.0999999999999996</v>
      </c>
      <c r="U34" s="8"/>
      <c r="V34" s="8"/>
      <c r="W34" s="7">
        <v>75</v>
      </c>
      <c r="X34" s="7"/>
      <c r="Y34" s="7">
        <v>11</v>
      </c>
      <c r="Z34" s="7"/>
      <c r="AA34" s="7">
        <v>25</v>
      </c>
      <c r="AB34" s="7"/>
      <c r="AC34" s="7">
        <v>15</v>
      </c>
      <c r="AD34" s="7"/>
      <c r="AE34" s="7">
        <v>3</v>
      </c>
      <c r="AF34" s="7"/>
      <c r="AG34" s="8"/>
      <c r="AH34" s="8">
        <v>1.1000000000000001</v>
      </c>
      <c r="AI34" s="113"/>
      <c r="AJ34" s="8">
        <v>33.1</v>
      </c>
      <c r="AK34" s="8"/>
      <c r="AL34" s="8">
        <v>214.7</v>
      </c>
      <c r="AM34" s="8"/>
      <c r="AN34" s="185">
        <v>248.89999999999901</v>
      </c>
      <c r="AO34" s="1" t="str">
        <f t="shared" si="0"/>
        <v>No</v>
      </c>
    </row>
    <row r="35" spans="1:41" s="1" customFormat="1">
      <c r="A35" s="3" t="s">
        <v>352</v>
      </c>
      <c r="B35" s="3" t="s">
        <v>353</v>
      </c>
      <c r="C35" s="57" t="s">
        <v>22</v>
      </c>
      <c r="D35" s="174">
        <v>4035</v>
      </c>
      <c r="E35" s="177">
        <v>40035</v>
      </c>
      <c r="F35" s="31" t="s">
        <v>125</v>
      </c>
      <c r="G35" s="31" t="s">
        <v>123</v>
      </c>
      <c r="H35" s="41">
        <v>1510516</v>
      </c>
      <c r="I35" s="22">
        <v>603</v>
      </c>
      <c r="J35" s="48"/>
      <c r="K35" s="8">
        <v>0</v>
      </c>
      <c r="L35" s="8"/>
      <c r="M35" s="8">
        <v>0</v>
      </c>
      <c r="N35" s="8"/>
      <c r="O35" s="113">
        <v>0</v>
      </c>
      <c r="P35" s="8">
        <v>0</v>
      </c>
      <c r="Q35" s="8"/>
      <c r="R35" s="8">
        <v>0</v>
      </c>
      <c r="S35" s="8"/>
      <c r="T35" s="8">
        <v>0</v>
      </c>
      <c r="U35" s="8"/>
      <c r="V35" s="8"/>
      <c r="W35" s="7">
        <v>0</v>
      </c>
      <c r="X35" s="7"/>
      <c r="Y35" s="7">
        <v>0</v>
      </c>
      <c r="Z35" s="7"/>
      <c r="AA35" s="7">
        <v>0</v>
      </c>
      <c r="AB35" s="7"/>
      <c r="AC35" s="7">
        <v>0</v>
      </c>
      <c r="AD35" s="7"/>
      <c r="AE35" s="7">
        <v>0</v>
      </c>
      <c r="AF35" s="7"/>
      <c r="AG35" s="8"/>
      <c r="AH35" s="8">
        <v>5.5</v>
      </c>
      <c r="AI35" s="113"/>
      <c r="AJ35" s="8">
        <v>0</v>
      </c>
      <c r="AK35" s="8"/>
      <c r="AL35" s="8">
        <v>0</v>
      </c>
      <c r="AM35" s="8"/>
      <c r="AN35" s="185">
        <v>5.5</v>
      </c>
      <c r="AO35" s="1" t="str">
        <f t="shared" si="0"/>
        <v>No</v>
      </c>
    </row>
    <row r="36" spans="1:41" s="1" customFormat="1">
      <c r="A36" s="3" t="s">
        <v>141</v>
      </c>
      <c r="B36" s="3" t="s">
        <v>142</v>
      </c>
      <c r="C36" s="57" t="s">
        <v>14</v>
      </c>
      <c r="D36" s="174">
        <v>9003</v>
      </c>
      <c r="E36" s="177">
        <v>90003</v>
      </c>
      <c r="F36" s="31" t="s">
        <v>125</v>
      </c>
      <c r="G36" s="31" t="s">
        <v>123</v>
      </c>
      <c r="H36" s="41">
        <v>3281212</v>
      </c>
      <c r="I36" s="22">
        <v>566</v>
      </c>
      <c r="J36" s="48"/>
      <c r="K36" s="8">
        <v>139.09</v>
      </c>
      <c r="L36" s="8"/>
      <c r="M36" s="8">
        <v>104.08999999999899</v>
      </c>
      <c r="N36" s="8"/>
      <c r="O36" s="113">
        <v>243.18</v>
      </c>
      <c r="P36" s="8">
        <v>0</v>
      </c>
      <c r="Q36" s="8"/>
      <c r="R36" s="8">
        <v>38.19</v>
      </c>
      <c r="S36" s="8"/>
      <c r="T36" s="8">
        <v>1.95</v>
      </c>
      <c r="U36" s="8"/>
      <c r="V36" s="8"/>
      <c r="W36" s="7">
        <v>302</v>
      </c>
      <c r="X36" s="7"/>
      <c r="Y36" s="7">
        <v>13</v>
      </c>
      <c r="Z36" s="7"/>
      <c r="AA36" s="7">
        <v>104</v>
      </c>
      <c r="AB36" s="7"/>
      <c r="AC36" s="7">
        <v>9</v>
      </c>
      <c r="AD36" s="7"/>
      <c r="AE36" s="7">
        <v>0</v>
      </c>
      <c r="AF36" s="7"/>
      <c r="AG36" s="8"/>
      <c r="AH36" s="8">
        <v>0</v>
      </c>
      <c r="AI36" s="113"/>
      <c r="AJ36" s="8">
        <v>0</v>
      </c>
      <c r="AK36" s="8"/>
      <c r="AL36" s="8">
        <v>0</v>
      </c>
      <c r="AM36" s="8"/>
      <c r="AN36" s="185">
        <v>0</v>
      </c>
      <c r="AO36" s="1" t="str">
        <f t="shared" si="0"/>
        <v>No</v>
      </c>
    </row>
    <row r="37" spans="1:41" s="1" customFormat="1">
      <c r="A37" s="3" t="s">
        <v>574</v>
      </c>
      <c r="B37" s="3" t="s">
        <v>575</v>
      </c>
      <c r="C37" s="57" t="s">
        <v>48</v>
      </c>
      <c r="D37" s="174">
        <v>3</v>
      </c>
      <c r="E37" s="177">
        <v>3</v>
      </c>
      <c r="F37" s="31" t="s">
        <v>125</v>
      </c>
      <c r="G37" s="31" t="s">
        <v>123</v>
      </c>
      <c r="H37" s="41">
        <v>3059393</v>
      </c>
      <c r="I37" s="22">
        <v>531</v>
      </c>
      <c r="J37" s="48"/>
      <c r="K37" s="8">
        <v>0</v>
      </c>
      <c r="L37" s="8"/>
      <c r="M37" s="8">
        <v>0</v>
      </c>
      <c r="N37" s="8"/>
      <c r="O37" s="113">
        <v>0</v>
      </c>
      <c r="P37" s="8">
        <v>0</v>
      </c>
      <c r="Q37" s="8"/>
      <c r="R37" s="8">
        <v>0</v>
      </c>
      <c r="S37" s="8"/>
      <c r="T37" s="8">
        <v>0</v>
      </c>
      <c r="U37" s="8"/>
      <c r="V37" s="8"/>
      <c r="W37" s="7">
        <v>0</v>
      </c>
      <c r="X37" s="7"/>
      <c r="Y37" s="7">
        <v>0</v>
      </c>
      <c r="Z37" s="7"/>
      <c r="AA37" s="7">
        <v>0</v>
      </c>
      <c r="AB37" s="7"/>
      <c r="AC37" s="7">
        <v>0</v>
      </c>
      <c r="AD37" s="7"/>
      <c r="AE37" s="7">
        <v>0</v>
      </c>
      <c r="AF37" s="7"/>
      <c r="AG37" s="8"/>
      <c r="AH37" s="8">
        <v>0</v>
      </c>
      <c r="AI37" s="113"/>
      <c r="AJ37" s="8">
        <v>16.899999999999999</v>
      </c>
      <c r="AK37" s="8"/>
      <c r="AL37" s="8">
        <v>0</v>
      </c>
      <c r="AM37" s="8"/>
      <c r="AN37" s="185">
        <v>16.899999999999999</v>
      </c>
      <c r="AO37" s="1" t="str">
        <f t="shared" si="0"/>
        <v>No</v>
      </c>
    </row>
    <row r="38" spans="1:41" s="1" customFormat="1">
      <c r="A38" s="3" t="s">
        <v>1071</v>
      </c>
      <c r="B38" s="3" t="s">
        <v>225</v>
      </c>
      <c r="C38" s="57" t="s">
        <v>11</v>
      </c>
      <c r="D38" s="174">
        <v>9032</v>
      </c>
      <c r="E38" s="177">
        <v>90032</v>
      </c>
      <c r="F38" s="31" t="s">
        <v>122</v>
      </c>
      <c r="G38" s="31" t="s">
        <v>123</v>
      </c>
      <c r="H38" s="41">
        <v>3629114</v>
      </c>
      <c r="I38" s="22">
        <v>526</v>
      </c>
      <c r="J38" s="48"/>
      <c r="K38" s="8">
        <v>0</v>
      </c>
      <c r="L38" s="8"/>
      <c r="M38" s="8">
        <v>0</v>
      </c>
      <c r="N38" s="8"/>
      <c r="O38" s="113">
        <v>0</v>
      </c>
      <c r="P38" s="8">
        <v>0</v>
      </c>
      <c r="Q38" s="8"/>
      <c r="R38" s="8">
        <v>0</v>
      </c>
      <c r="S38" s="8"/>
      <c r="T38" s="8">
        <v>0</v>
      </c>
      <c r="U38" s="8"/>
      <c r="V38" s="8"/>
      <c r="W38" s="7">
        <v>0</v>
      </c>
      <c r="X38" s="7"/>
      <c r="Y38" s="7">
        <v>0</v>
      </c>
      <c r="Z38" s="7"/>
      <c r="AA38" s="7">
        <v>0</v>
      </c>
      <c r="AB38" s="7"/>
      <c r="AC38" s="7">
        <v>0</v>
      </c>
      <c r="AD38" s="7"/>
      <c r="AE38" s="7">
        <v>0</v>
      </c>
      <c r="AF38" s="7"/>
      <c r="AG38" s="8"/>
      <c r="AH38" s="8">
        <v>0</v>
      </c>
      <c r="AI38" s="113"/>
      <c r="AJ38" s="8">
        <v>0</v>
      </c>
      <c r="AK38" s="8"/>
      <c r="AL38" s="8">
        <v>117.7</v>
      </c>
      <c r="AM38" s="8"/>
      <c r="AN38" s="185">
        <v>117.7</v>
      </c>
      <c r="AO38" s="1" t="str">
        <f t="shared" si="0"/>
        <v>No</v>
      </c>
    </row>
    <row r="39" spans="1:41" s="1" customFormat="1">
      <c r="A39" s="3" t="s">
        <v>1052</v>
      </c>
      <c r="B39" s="3" t="s">
        <v>196</v>
      </c>
      <c r="C39" s="57" t="s">
        <v>33</v>
      </c>
      <c r="D39" s="174">
        <v>7006</v>
      </c>
      <c r="E39" s="177">
        <v>70006</v>
      </c>
      <c r="F39" s="31" t="s">
        <v>125</v>
      </c>
      <c r="G39" s="31" t="s">
        <v>123</v>
      </c>
      <c r="H39" s="41">
        <v>2150706</v>
      </c>
      <c r="I39" s="22">
        <v>493</v>
      </c>
      <c r="J39" s="48"/>
      <c r="K39" s="8">
        <v>59.18</v>
      </c>
      <c r="L39" s="8"/>
      <c r="M39" s="8">
        <v>32.450000000000003</v>
      </c>
      <c r="N39" s="8"/>
      <c r="O39" s="113">
        <v>91.63</v>
      </c>
      <c r="P39" s="8">
        <v>0</v>
      </c>
      <c r="Q39" s="8"/>
      <c r="R39" s="8">
        <v>4.76</v>
      </c>
      <c r="S39" s="8"/>
      <c r="T39" s="8">
        <v>1.6</v>
      </c>
      <c r="U39" s="8"/>
      <c r="V39" s="8"/>
      <c r="W39" s="7">
        <v>58</v>
      </c>
      <c r="X39" s="7"/>
      <c r="Y39" s="7">
        <v>39</v>
      </c>
      <c r="Z39" s="7"/>
      <c r="AA39" s="7">
        <v>47</v>
      </c>
      <c r="AB39" s="7"/>
      <c r="AC39" s="7">
        <v>5</v>
      </c>
      <c r="AD39" s="7"/>
      <c r="AE39" s="7">
        <v>0</v>
      </c>
      <c r="AF39" s="7"/>
      <c r="AG39" s="8"/>
      <c r="AH39" s="8">
        <v>0</v>
      </c>
      <c r="AI39" s="113"/>
      <c r="AJ39" s="8">
        <v>0</v>
      </c>
      <c r="AK39" s="8"/>
      <c r="AL39" s="8">
        <v>0</v>
      </c>
      <c r="AM39" s="8"/>
      <c r="AN39" s="185">
        <v>0</v>
      </c>
      <c r="AO39" s="1" t="str">
        <f t="shared" si="0"/>
        <v>No</v>
      </c>
    </row>
    <row r="40" spans="1:41" s="1" customFormat="1">
      <c r="A40" s="3" t="s">
        <v>157</v>
      </c>
      <c r="B40" s="3" t="s">
        <v>158</v>
      </c>
      <c r="C40" s="57" t="s">
        <v>39</v>
      </c>
      <c r="D40" s="174">
        <v>5015</v>
      </c>
      <c r="E40" s="177">
        <v>50015</v>
      </c>
      <c r="F40" s="31" t="s">
        <v>125</v>
      </c>
      <c r="G40" s="31" t="s">
        <v>123</v>
      </c>
      <c r="H40" s="41">
        <v>1780673</v>
      </c>
      <c r="I40" s="22">
        <v>472</v>
      </c>
      <c r="J40" s="48"/>
      <c r="K40" s="8">
        <v>43.269999999999897</v>
      </c>
      <c r="L40" s="8"/>
      <c r="M40" s="8">
        <v>20.3</v>
      </c>
      <c r="N40" s="8"/>
      <c r="O40" s="113">
        <v>63.57</v>
      </c>
      <c r="P40" s="8">
        <v>0</v>
      </c>
      <c r="Q40" s="8"/>
      <c r="R40" s="8">
        <v>9.64</v>
      </c>
      <c r="S40" s="8"/>
      <c r="T40" s="8">
        <v>0.89</v>
      </c>
      <c r="U40" s="8"/>
      <c r="V40" s="8"/>
      <c r="W40" s="7">
        <v>79</v>
      </c>
      <c r="X40" s="7"/>
      <c r="Y40" s="7">
        <v>25</v>
      </c>
      <c r="Z40" s="7"/>
      <c r="AA40" s="7">
        <v>109</v>
      </c>
      <c r="AB40" s="7"/>
      <c r="AC40" s="7">
        <v>1</v>
      </c>
      <c r="AD40" s="7"/>
      <c r="AE40" s="7">
        <v>0</v>
      </c>
      <c r="AF40" s="7"/>
      <c r="AG40" s="8"/>
      <c r="AH40" s="8">
        <v>8.6999999999999993</v>
      </c>
      <c r="AI40" s="113"/>
      <c r="AJ40" s="8">
        <v>0</v>
      </c>
      <c r="AK40" s="8"/>
      <c r="AL40" s="8">
        <v>8.6</v>
      </c>
      <c r="AM40" s="8"/>
      <c r="AN40" s="185">
        <v>17.3</v>
      </c>
      <c r="AO40" s="1" t="str">
        <f t="shared" si="0"/>
        <v>No</v>
      </c>
    </row>
    <row r="41" spans="1:41" s="1" customFormat="1">
      <c r="A41" s="3" t="s">
        <v>1053</v>
      </c>
      <c r="B41" s="3" t="s">
        <v>204</v>
      </c>
      <c r="C41" s="57" t="s">
        <v>34</v>
      </c>
      <c r="D41" s="174">
        <v>4008</v>
      </c>
      <c r="E41" s="177">
        <v>40008</v>
      </c>
      <c r="F41" s="31" t="s">
        <v>122</v>
      </c>
      <c r="G41" s="31" t="s">
        <v>123</v>
      </c>
      <c r="H41" s="41">
        <v>1249442</v>
      </c>
      <c r="I41" s="22">
        <v>404</v>
      </c>
      <c r="J41" s="48"/>
      <c r="K41" s="8">
        <v>24.11</v>
      </c>
      <c r="L41" s="8"/>
      <c r="M41" s="8">
        <v>15.809999999999899</v>
      </c>
      <c r="N41" s="8"/>
      <c r="O41" s="113">
        <v>39.92</v>
      </c>
      <c r="P41" s="8">
        <v>0</v>
      </c>
      <c r="Q41" s="8"/>
      <c r="R41" s="8">
        <v>3.78</v>
      </c>
      <c r="S41" s="8"/>
      <c r="T41" s="8">
        <v>0</v>
      </c>
      <c r="U41" s="8"/>
      <c r="V41" s="8"/>
      <c r="W41" s="7">
        <v>26</v>
      </c>
      <c r="X41" s="7"/>
      <c r="Y41" s="7">
        <v>39</v>
      </c>
      <c r="Z41" s="7"/>
      <c r="AA41" s="7">
        <v>18</v>
      </c>
      <c r="AB41" s="7"/>
      <c r="AC41" s="7">
        <v>5</v>
      </c>
      <c r="AD41" s="7"/>
      <c r="AE41" s="7">
        <v>1</v>
      </c>
      <c r="AF41" s="7"/>
      <c r="AG41" s="8"/>
      <c r="AH41" s="8">
        <v>15.4</v>
      </c>
      <c r="AI41" s="113"/>
      <c r="AJ41" s="8">
        <v>28.8</v>
      </c>
      <c r="AK41" s="8"/>
      <c r="AL41" s="8">
        <v>0</v>
      </c>
      <c r="AM41" s="8"/>
      <c r="AN41" s="185">
        <v>44.2</v>
      </c>
      <c r="AO41" s="1" t="str">
        <f t="shared" si="0"/>
        <v>No</v>
      </c>
    </row>
    <row r="42" spans="1:41" s="1" customFormat="1">
      <c r="A42" s="3" t="s">
        <v>1054</v>
      </c>
      <c r="B42" s="3" t="s">
        <v>207</v>
      </c>
      <c r="C42" s="57" t="s">
        <v>47</v>
      </c>
      <c r="D42" s="174">
        <v>3083</v>
      </c>
      <c r="E42" s="177">
        <v>30083</v>
      </c>
      <c r="F42" s="31" t="s">
        <v>125</v>
      </c>
      <c r="G42" s="31" t="s">
        <v>123</v>
      </c>
      <c r="H42" s="41">
        <v>1439666</v>
      </c>
      <c r="I42" s="22">
        <v>397</v>
      </c>
      <c r="J42" s="48"/>
      <c r="K42" s="8">
        <v>10.119999999999999</v>
      </c>
      <c r="L42" s="8"/>
      <c r="M42" s="8">
        <v>4.34</v>
      </c>
      <c r="N42" s="8"/>
      <c r="O42" s="113">
        <v>14.4599999999999</v>
      </c>
      <c r="P42" s="8">
        <v>0</v>
      </c>
      <c r="Q42" s="8"/>
      <c r="R42" s="8">
        <v>1.21</v>
      </c>
      <c r="S42" s="8"/>
      <c r="T42" s="8">
        <v>0</v>
      </c>
      <c r="U42" s="8"/>
      <c r="V42" s="8"/>
      <c r="W42" s="7">
        <v>14</v>
      </c>
      <c r="X42" s="7"/>
      <c r="Y42" s="7">
        <v>40</v>
      </c>
      <c r="Z42" s="7"/>
      <c r="AA42" s="7">
        <v>5</v>
      </c>
      <c r="AB42" s="7"/>
      <c r="AC42" s="7">
        <v>0</v>
      </c>
      <c r="AD42" s="7"/>
      <c r="AE42" s="7">
        <v>0</v>
      </c>
      <c r="AF42" s="7"/>
      <c r="AG42" s="8"/>
      <c r="AH42" s="8">
        <v>0</v>
      </c>
      <c r="AI42" s="113"/>
      <c r="AJ42" s="8">
        <v>0</v>
      </c>
      <c r="AK42" s="8"/>
      <c r="AL42" s="8">
        <v>72.8</v>
      </c>
      <c r="AM42" s="8"/>
      <c r="AN42" s="185">
        <v>72.8</v>
      </c>
      <c r="AO42" s="1" t="str">
        <f t="shared" si="0"/>
        <v>No</v>
      </c>
    </row>
    <row r="43" spans="1:41" s="1" customFormat="1">
      <c r="A43" s="3" t="s">
        <v>1055</v>
      </c>
      <c r="B43" s="3" t="s">
        <v>187</v>
      </c>
      <c r="C43" s="57" t="s">
        <v>48</v>
      </c>
      <c r="D43" s="174">
        <v>40</v>
      </c>
      <c r="E43" s="177">
        <v>40</v>
      </c>
      <c r="F43" s="31" t="s">
        <v>125</v>
      </c>
      <c r="G43" s="31" t="s">
        <v>123</v>
      </c>
      <c r="H43" s="41">
        <v>3059393</v>
      </c>
      <c r="I43" s="22">
        <v>384</v>
      </c>
      <c r="J43" s="48"/>
      <c r="K43" s="8">
        <v>121.05</v>
      </c>
      <c r="L43" s="8"/>
      <c r="M43" s="8">
        <v>81.39</v>
      </c>
      <c r="N43" s="8"/>
      <c r="O43" s="113">
        <v>202.44</v>
      </c>
      <c r="P43" s="8">
        <v>149.32</v>
      </c>
      <c r="Q43" s="8"/>
      <c r="R43" s="8">
        <v>7.25</v>
      </c>
      <c r="S43" s="8"/>
      <c r="T43" s="8">
        <v>7.0000000000000007E-2</v>
      </c>
      <c r="U43" s="8"/>
      <c r="V43" s="8"/>
      <c r="W43" s="7">
        <v>21</v>
      </c>
      <c r="X43" s="7"/>
      <c r="Y43" s="7">
        <v>114</v>
      </c>
      <c r="Z43" s="7"/>
      <c r="AA43" s="7">
        <v>45</v>
      </c>
      <c r="AB43" s="7"/>
      <c r="AC43" s="7">
        <v>10</v>
      </c>
      <c r="AD43" s="7"/>
      <c r="AE43" s="7">
        <v>0</v>
      </c>
      <c r="AF43" s="7"/>
      <c r="AG43" s="8"/>
      <c r="AH43" s="8">
        <v>2.9</v>
      </c>
      <c r="AI43" s="113"/>
      <c r="AJ43" s="8">
        <v>174.4</v>
      </c>
      <c r="AK43" s="8"/>
      <c r="AL43" s="8">
        <v>86.1</v>
      </c>
      <c r="AM43" s="8"/>
      <c r="AN43" s="185">
        <v>263.39999999999998</v>
      </c>
      <c r="AO43" s="1" t="str">
        <f t="shared" si="0"/>
        <v>No</v>
      </c>
    </row>
    <row r="44" spans="1:41" s="1" customFormat="1">
      <c r="A44" s="3" t="s">
        <v>1075</v>
      </c>
      <c r="B44" s="3" t="s">
        <v>156</v>
      </c>
      <c r="C44" s="57" t="s">
        <v>14</v>
      </c>
      <c r="D44" s="174">
        <v>9147</v>
      </c>
      <c r="E44" s="177">
        <v>90147</v>
      </c>
      <c r="F44" s="31" t="s">
        <v>122</v>
      </c>
      <c r="G44" s="31" t="s">
        <v>123</v>
      </c>
      <c r="H44" s="41">
        <v>12150996</v>
      </c>
      <c r="I44" s="22">
        <v>359</v>
      </c>
      <c r="J44" s="48"/>
      <c r="K44" s="8">
        <v>0</v>
      </c>
      <c r="L44" s="8"/>
      <c r="M44" s="8">
        <v>0</v>
      </c>
      <c r="N44" s="8"/>
      <c r="O44" s="113">
        <v>0</v>
      </c>
      <c r="P44" s="8">
        <v>0</v>
      </c>
      <c r="Q44" s="8"/>
      <c r="R44" s="8">
        <v>0</v>
      </c>
      <c r="S44" s="8"/>
      <c r="T44" s="8">
        <v>0</v>
      </c>
      <c r="U44" s="8"/>
      <c r="V44" s="8"/>
      <c r="W44" s="7">
        <v>0</v>
      </c>
      <c r="X44" s="7"/>
      <c r="Y44" s="7">
        <v>0</v>
      </c>
      <c r="Z44" s="7"/>
      <c r="AA44" s="7">
        <v>0</v>
      </c>
      <c r="AB44" s="7"/>
      <c r="AC44" s="7">
        <v>0</v>
      </c>
      <c r="AD44" s="7"/>
      <c r="AE44" s="7">
        <v>0</v>
      </c>
      <c r="AF44" s="7"/>
      <c r="AG44" s="8"/>
      <c r="AH44" s="8">
        <v>0</v>
      </c>
      <c r="AI44" s="113"/>
      <c r="AJ44" s="8">
        <v>35.1</v>
      </c>
      <c r="AK44" s="8"/>
      <c r="AL44" s="8">
        <v>0</v>
      </c>
      <c r="AM44" s="8"/>
      <c r="AN44" s="185">
        <v>35.1</v>
      </c>
      <c r="AO44" s="1" t="str">
        <f t="shared" si="0"/>
        <v>No</v>
      </c>
    </row>
    <row r="45" spans="1:41" s="1" customFormat="1">
      <c r="A45" s="3" t="s">
        <v>197</v>
      </c>
      <c r="B45" s="3" t="s">
        <v>198</v>
      </c>
      <c r="C45" s="57" t="s">
        <v>38</v>
      </c>
      <c r="D45" s="174">
        <v>2004</v>
      </c>
      <c r="E45" s="177">
        <v>20004</v>
      </c>
      <c r="F45" s="31" t="s">
        <v>125</v>
      </c>
      <c r="G45" s="31" t="s">
        <v>123</v>
      </c>
      <c r="H45" s="41">
        <v>935906</v>
      </c>
      <c r="I45" s="22">
        <v>358</v>
      </c>
      <c r="J45" s="48"/>
      <c r="K45" s="8">
        <v>12</v>
      </c>
      <c r="L45" s="8"/>
      <c r="M45" s="8">
        <v>0.8</v>
      </c>
      <c r="N45" s="8"/>
      <c r="O45" s="113">
        <v>12.8</v>
      </c>
      <c r="P45" s="8">
        <v>0</v>
      </c>
      <c r="Q45" s="8"/>
      <c r="R45" s="8">
        <v>1</v>
      </c>
      <c r="S45" s="8"/>
      <c r="T45" s="8">
        <v>0.84</v>
      </c>
      <c r="U45" s="8"/>
      <c r="V45" s="8"/>
      <c r="W45" s="7">
        <v>0</v>
      </c>
      <c r="X45" s="7"/>
      <c r="Y45" s="7">
        <v>8</v>
      </c>
      <c r="Z45" s="7"/>
      <c r="AA45" s="7">
        <v>1</v>
      </c>
      <c r="AB45" s="7"/>
      <c r="AC45" s="7">
        <v>4</v>
      </c>
      <c r="AD45" s="7"/>
      <c r="AE45" s="7">
        <v>0</v>
      </c>
      <c r="AF45" s="7"/>
      <c r="AG45" s="8"/>
      <c r="AH45" s="8">
        <v>0</v>
      </c>
      <c r="AI45" s="113"/>
      <c r="AJ45" s="8">
        <v>0</v>
      </c>
      <c r="AK45" s="8"/>
      <c r="AL45" s="8">
        <v>0</v>
      </c>
      <c r="AM45" s="8"/>
      <c r="AN45" s="185">
        <v>0</v>
      </c>
      <c r="AO45" s="1" t="str">
        <f t="shared" si="0"/>
        <v>No</v>
      </c>
    </row>
    <row r="46" spans="1:41" s="1" customFormat="1">
      <c r="A46" s="3" t="s">
        <v>1056</v>
      </c>
      <c r="B46" s="3" t="s">
        <v>623</v>
      </c>
      <c r="C46" s="57" t="s">
        <v>39</v>
      </c>
      <c r="D46" s="174">
        <v>5012</v>
      </c>
      <c r="E46" s="177">
        <v>50012</v>
      </c>
      <c r="F46" s="31" t="s">
        <v>125</v>
      </c>
      <c r="G46" s="31" t="s">
        <v>123</v>
      </c>
      <c r="H46" s="41">
        <v>1624827</v>
      </c>
      <c r="I46" s="22">
        <v>348</v>
      </c>
      <c r="J46" s="48"/>
      <c r="K46" s="8">
        <v>3.6</v>
      </c>
      <c r="L46" s="8"/>
      <c r="M46" s="8">
        <v>0</v>
      </c>
      <c r="N46" s="8"/>
      <c r="O46" s="113">
        <v>3.6</v>
      </c>
      <c r="P46" s="8">
        <v>3.6</v>
      </c>
      <c r="Q46" s="8"/>
      <c r="R46" s="8">
        <v>0</v>
      </c>
      <c r="S46" s="8"/>
      <c r="T46" s="8">
        <v>0</v>
      </c>
      <c r="U46" s="8"/>
      <c r="V46" s="8"/>
      <c r="W46" s="7">
        <v>0</v>
      </c>
      <c r="X46" s="7"/>
      <c r="Y46" s="7">
        <v>42</v>
      </c>
      <c r="Z46" s="7"/>
      <c r="AA46" s="7">
        <v>0</v>
      </c>
      <c r="AB46" s="7"/>
      <c r="AC46" s="7">
        <v>0</v>
      </c>
      <c r="AD46" s="7"/>
      <c r="AE46" s="7">
        <v>0</v>
      </c>
      <c r="AF46" s="7"/>
      <c r="AG46" s="8"/>
      <c r="AH46" s="8">
        <v>0.1</v>
      </c>
      <c r="AI46" s="113"/>
      <c r="AJ46" s="8">
        <v>0</v>
      </c>
      <c r="AK46" s="8"/>
      <c r="AL46" s="8">
        <v>0</v>
      </c>
      <c r="AM46" s="8"/>
      <c r="AN46" s="185">
        <v>0.1</v>
      </c>
      <c r="AO46" s="1" t="str">
        <f t="shared" si="0"/>
        <v>No</v>
      </c>
    </row>
    <row r="47" spans="1:41" s="1" customFormat="1">
      <c r="A47" s="3" t="s">
        <v>576</v>
      </c>
      <c r="B47" s="3" t="s">
        <v>577</v>
      </c>
      <c r="C47" s="57" t="s">
        <v>22</v>
      </c>
      <c r="D47" s="174">
        <v>4027</v>
      </c>
      <c r="E47" s="177">
        <v>40027</v>
      </c>
      <c r="F47" s="31" t="s">
        <v>125</v>
      </c>
      <c r="G47" s="31" t="s">
        <v>123</v>
      </c>
      <c r="H47" s="41">
        <v>2441770</v>
      </c>
      <c r="I47" s="22">
        <v>345</v>
      </c>
      <c r="J47" s="48"/>
      <c r="K47" s="8">
        <v>0</v>
      </c>
      <c r="L47" s="8"/>
      <c r="M47" s="8">
        <v>0</v>
      </c>
      <c r="N47" s="8"/>
      <c r="O47" s="113">
        <v>0</v>
      </c>
      <c r="P47" s="8">
        <v>0</v>
      </c>
      <c r="Q47" s="8"/>
      <c r="R47" s="8">
        <v>0</v>
      </c>
      <c r="S47" s="8"/>
      <c r="T47" s="8">
        <v>0</v>
      </c>
      <c r="U47" s="8"/>
      <c r="V47" s="8"/>
      <c r="W47" s="7">
        <v>0</v>
      </c>
      <c r="X47" s="7"/>
      <c r="Y47" s="7">
        <v>0</v>
      </c>
      <c r="Z47" s="7"/>
      <c r="AA47" s="7">
        <v>0</v>
      </c>
      <c r="AB47" s="7"/>
      <c r="AC47" s="7">
        <v>0</v>
      </c>
      <c r="AD47" s="7"/>
      <c r="AE47" s="7">
        <v>0</v>
      </c>
      <c r="AF47" s="7"/>
      <c r="AG47" s="8"/>
      <c r="AH47" s="8">
        <v>0</v>
      </c>
      <c r="AI47" s="113"/>
      <c r="AJ47" s="8">
        <v>0</v>
      </c>
      <c r="AK47" s="8"/>
      <c r="AL47" s="8">
        <v>1.1000000000000001</v>
      </c>
      <c r="AM47" s="8"/>
      <c r="AN47" s="185">
        <v>1.1000000000000001</v>
      </c>
      <c r="AO47" s="1" t="str">
        <f t="shared" si="0"/>
        <v>No</v>
      </c>
    </row>
    <row r="48" spans="1:41" s="1" customFormat="1">
      <c r="A48" s="3" t="s">
        <v>935</v>
      </c>
      <c r="B48" s="3" t="s">
        <v>1045</v>
      </c>
      <c r="C48" s="57" t="s">
        <v>11</v>
      </c>
      <c r="D48" s="174">
        <v>9033</v>
      </c>
      <c r="E48" s="177">
        <v>90033</v>
      </c>
      <c r="F48" s="31" t="s">
        <v>122</v>
      </c>
      <c r="G48" s="31" t="s">
        <v>123</v>
      </c>
      <c r="H48" s="41">
        <v>843168</v>
      </c>
      <c r="I48" s="22">
        <v>336</v>
      </c>
      <c r="J48" s="48"/>
      <c r="K48" s="8">
        <v>4.09</v>
      </c>
      <c r="L48" s="8"/>
      <c r="M48" s="8">
        <v>3.55</v>
      </c>
      <c r="N48" s="8"/>
      <c r="O48" s="113">
        <v>7.64</v>
      </c>
      <c r="P48" s="8">
        <v>0</v>
      </c>
      <c r="Q48" s="8"/>
      <c r="R48" s="8">
        <v>0.16</v>
      </c>
      <c r="S48" s="8"/>
      <c r="T48" s="8">
        <v>0</v>
      </c>
      <c r="U48" s="8"/>
      <c r="V48" s="8"/>
      <c r="W48" s="7">
        <v>10</v>
      </c>
      <c r="X48" s="7"/>
      <c r="Y48" s="7">
        <v>42</v>
      </c>
      <c r="Z48" s="7"/>
      <c r="AA48" s="7">
        <v>2</v>
      </c>
      <c r="AB48" s="7"/>
      <c r="AC48" s="7">
        <v>1</v>
      </c>
      <c r="AD48" s="7"/>
      <c r="AE48" s="7">
        <v>0</v>
      </c>
      <c r="AF48" s="7"/>
      <c r="AG48" s="8"/>
      <c r="AH48" s="8">
        <v>0</v>
      </c>
      <c r="AI48" s="113"/>
      <c r="AJ48" s="8">
        <v>0</v>
      </c>
      <c r="AK48" s="8"/>
      <c r="AL48" s="8">
        <v>0</v>
      </c>
      <c r="AM48" s="8"/>
      <c r="AN48" s="185">
        <v>0</v>
      </c>
      <c r="AO48" s="1" t="str">
        <f t="shared" si="0"/>
        <v>No</v>
      </c>
    </row>
    <row r="49" spans="1:41" s="1" customFormat="1">
      <c r="A49" s="3" t="s">
        <v>473</v>
      </c>
      <c r="B49" s="3" t="s">
        <v>474</v>
      </c>
      <c r="C49" s="57" t="s">
        <v>47</v>
      </c>
      <c r="D49" s="174">
        <v>3006</v>
      </c>
      <c r="E49" s="177">
        <v>30006</v>
      </c>
      <c r="F49" s="31" t="s">
        <v>137</v>
      </c>
      <c r="G49" s="31" t="s">
        <v>123</v>
      </c>
      <c r="H49" s="41">
        <v>953556</v>
      </c>
      <c r="I49" s="22">
        <v>330</v>
      </c>
      <c r="J49" s="48"/>
      <c r="K49" s="8">
        <v>0</v>
      </c>
      <c r="L49" s="8"/>
      <c r="M49" s="8">
        <v>0</v>
      </c>
      <c r="N49" s="8"/>
      <c r="O49" s="113">
        <v>0</v>
      </c>
      <c r="P49" s="8">
        <v>0</v>
      </c>
      <c r="Q49" s="8"/>
      <c r="R49" s="8">
        <v>0</v>
      </c>
      <c r="S49" s="8"/>
      <c r="T49" s="8">
        <v>0</v>
      </c>
      <c r="U49" s="8"/>
      <c r="V49" s="8"/>
      <c r="W49" s="7">
        <v>0</v>
      </c>
      <c r="X49" s="7"/>
      <c r="Y49" s="7">
        <v>0</v>
      </c>
      <c r="Z49" s="7"/>
      <c r="AA49" s="7">
        <v>0</v>
      </c>
      <c r="AB49" s="7"/>
      <c r="AC49" s="7">
        <v>0</v>
      </c>
      <c r="AD49" s="7"/>
      <c r="AE49" s="7">
        <v>0</v>
      </c>
      <c r="AF49" s="7"/>
      <c r="AG49" s="8"/>
      <c r="AH49" s="8">
        <v>6.6</v>
      </c>
      <c r="AI49" s="113"/>
      <c r="AJ49" s="8">
        <v>0</v>
      </c>
      <c r="AK49" s="8"/>
      <c r="AL49" s="8">
        <v>0</v>
      </c>
      <c r="AM49" s="8"/>
      <c r="AN49" s="185">
        <v>6.6</v>
      </c>
      <c r="AO49" s="1" t="str">
        <f t="shared" si="0"/>
        <v>No</v>
      </c>
    </row>
    <row r="50" spans="1:41" s="1" customFormat="1">
      <c r="A50" s="3" t="s">
        <v>501</v>
      </c>
      <c r="B50" s="3" t="s">
        <v>502</v>
      </c>
      <c r="C50" s="57" t="s">
        <v>33</v>
      </c>
      <c r="D50" s="174">
        <v>7005</v>
      </c>
      <c r="E50" s="177">
        <v>70005</v>
      </c>
      <c r="F50" s="31" t="s">
        <v>125</v>
      </c>
      <c r="G50" s="31" t="s">
        <v>123</v>
      </c>
      <c r="H50" s="41">
        <v>1519417</v>
      </c>
      <c r="I50" s="22">
        <v>311</v>
      </c>
      <c r="J50" s="48"/>
      <c r="K50" s="8">
        <v>0</v>
      </c>
      <c r="L50" s="8"/>
      <c r="M50" s="8">
        <v>0</v>
      </c>
      <c r="N50" s="8"/>
      <c r="O50" s="113">
        <v>0</v>
      </c>
      <c r="P50" s="8">
        <v>0</v>
      </c>
      <c r="Q50" s="8"/>
      <c r="R50" s="8">
        <v>0</v>
      </c>
      <c r="S50" s="8"/>
      <c r="T50" s="8">
        <v>0</v>
      </c>
      <c r="U50" s="8"/>
      <c r="V50" s="8"/>
      <c r="W50" s="7">
        <v>0</v>
      </c>
      <c r="X50" s="7"/>
      <c r="Y50" s="7">
        <v>0</v>
      </c>
      <c r="Z50" s="7"/>
      <c r="AA50" s="7">
        <v>0</v>
      </c>
      <c r="AB50" s="7"/>
      <c r="AC50" s="7">
        <v>0</v>
      </c>
      <c r="AD50" s="7"/>
      <c r="AE50" s="7">
        <v>0</v>
      </c>
      <c r="AF50" s="7"/>
      <c r="AG50" s="8"/>
      <c r="AH50" s="8">
        <v>12.1</v>
      </c>
      <c r="AI50" s="113"/>
      <c r="AJ50" s="8">
        <v>0</v>
      </c>
      <c r="AK50" s="8"/>
      <c r="AL50" s="8">
        <v>3</v>
      </c>
      <c r="AM50" s="8"/>
      <c r="AN50" s="185">
        <v>15.1</v>
      </c>
      <c r="AO50" s="1" t="str">
        <f t="shared" si="0"/>
        <v>No</v>
      </c>
    </row>
    <row r="51" spans="1:41" s="1" customFormat="1">
      <c r="A51" s="3" t="s">
        <v>153</v>
      </c>
      <c r="B51" s="3" t="s">
        <v>154</v>
      </c>
      <c r="C51" s="57" t="s">
        <v>35</v>
      </c>
      <c r="D51" s="174">
        <v>2098</v>
      </c>
      <c r="E51" s="177">
        <v>20098</v>
      </c>
      <c r="F51" s="31" t="s">
        <v>125</v>
      </c>
      <c r="G51" s="31" t="s">
        <v>123</v>
      </c>
      <c r="H51" s="41">
        <v>18351295</v>
      </c>
      <c r="I51" s="22">
        <v>304</v>
      </c>
      <c r="J51" s="48"/>
      <c r="K51" s="8">
        <v>29.95</v>
      </c>
      <c r="L51" s="8"/>
      <c r="M51" s="8">
        <v>18.559999999999999</v>
      </c>
      <c r="N51" s="8"/>
      <c r="O51" s="113">
        <v>48.51</v>
      </c>
      <c r="P51" s="8">
        <v>0</v>
      </c>
      <c r="Q51" s="8"/>
      <c r="R51" s="8">
        <v>10</v>
      </c>
      <c r="S51" s="8"/>
      <c r="T51" s="8">
        <v>1</v>
      </c>
      <c r="U51" s="8"/>
      <c r="V51" s="8"/>
      <c r="W51" s="7">
        <v>123</v>
      </c>
      <c r="X51" s="7"/>
      <c r="Y51" s="7">
        <v>2</v>
      </c>
      <c r="Z51" s="7"/>
      <c r="AA51" s="7">
        <v>37</v>
      </c>
      <c r="AB51" s="7"/>
      <c r="AC51" s="7">
        <v>0</v>
      </c>
      <c r="AD51" s="7"/>
      <c r="AE51" s="7">
        <v>0</v>
      </c>
      <c r="AF51" s="7"/>
      <c r="AG51" s="8"/>
      <c r="AH51" s="8">
        <v>0</v>
      </c>
      <c r="AI51" s="113"/>
      <c r="AJ51" s="8">
        <v>0</v>
      </c>
      <c r="AK51" s="8"/>
      <c r="AL51" s="8">
        <v>0</v>
      </c>
      <c r="AM51" s="8"/>
      <c r="AN51" s="185">
        <v>0</v>
      </c>
      <c r="AO51" s="1" t="str">
        <f t="shared" si="0"/>
        <v>No</v>
      </c>
    </row>
    <row r="52" spans="1:41" s="1" customFormat="1">
      <c r="A52" s="3" t="s">
        <v>590</v>
      </c>
      <c r="B52" s="3" t="s">
        <v>591</v>
      </c>
      <c r="C52" s="57" t="s">
        <v>108</v>
      </c>
      <c r="D52" s="174">
        <v>1001</v>
      </c>
      <c r="E52" s="177">
        <v>10001</v>
      </c>
      <c r="F52" s="31" t="s">
        <v>125</v>
      </c>
      <c r="G52" s="31" t="s">
        <v>123</v>
      </c>
      <c r="H52" s="41">
        <v>1190956</v>
      </c>
      <c r="I52" s="22">
        <v>299</v>
      </c>
      <c r="J52" s="48"/>
      <c r="K52" s="8">
        <v>0</v>
      </c>
      <c r="L52" s="8"/>
      <c r="M52" s="8">
        <v>0</v>
      </c>
      <c r="N52" s="8"/>
      <c r="O52" s="113">
        <v>0</v>
      </c>
      <c r="P52" s="8">
        <v>0</v>
      </c>
      <c r="Q52" s="8"/>
      <c r="R52" s="8">
        <v>0</v>
      </c>
      <c r="S52" s="8"/>
      <c r="T52" s="8">
        <v>0</v>
      </c>
      <c r="U52" s="8"/>
      <c r="V52" s="8"/>
      <c r="W52" s="7">
        <v>0</v>
      </c>
      <c r="X52" s="7"/>
      <c r="Y52" s="7">
        <v>0</v>
      </c>
      <c r="Z52" s="7"/>
      <c r="AA52" s="7">
        <v>0</v>
      </c>
      <c r="AB52" s="7"/>
      <c r="AC52" s="7">
        <v>0</v>
      </c>
      <c r="AD52" s="7"/>
      <c r="AE52" s="7">
        <v>0</v>
      </c>
      <c r="AF52" s="7"/>
      <c r="AG52" s="8"/>
      <c r="AH52" s="8">
        <v>0.8</v>
      </c>
      <c r="AI52" s="113"/>
      <c r="AJ52" s="8">
        <v>0</v>
      </c>
      <c r="AK52" s="8"/>
      <c r="AL52" s="8">
        <v>0</v>
      </c>
      <c r="AM52" s="8"/>
      <c r="AN52" s="185">
        <v>0.8</v>
      </c>
      <c r="AO52" s="1" t="str">
        <f t="shared" si="0"/>
        <v>No</v>
      </c>
    </row>
    <row r="53" spans="1:41" s="1" customFormat="1">
      <c r="A53" s="3" t="s">
        <v>78</v>
      </c>
      <c r="B53" s="3" t="s">
        <v>448</v>
      </c>
      <c r="C53" s="57" t="s">
        <v>14</v>
      </c>
      <c r="D53" s="174">
        <v>9146</v>
      </c>
      <c r="E53" s="177">
        <v>90146</v>
      </c>
      <c r="F53" s="31" t="s">
        <v>125</v>
      </c>
      <c r="G53" s="31" t="s">
        <v>123</v>
      </c>
      <c r="H53" s="41">
        <v>12150996</v>
      </c>
      <c r="I53" s="22">
        <v>296</v>
      </c>
      <c r="J53" s="48"/>
      <c r="K53" s="8">
        <v>0</v>
      </c>
      <c r="L53" s="8"/>
      <c r="M53" s="8">
        <v>0</v>
      </c>
      <c r="N53" s="8"/>
      <c r="O53" s="113">
        <v>0</v>
      </c>
      <c r="P53" s="8">
        <v>0</v>
      </c>
      <c r="Q53" s="8"/>
      <c r="R53" s="8">
        <v>0</v>
      </c>
      <c r="S53" s="8"/>
      <c r="T53" s="8">
        <v>0</v>
      </c>
      <c r="U53" s="8"/>
      <c r="V53" s="8"/>
      <c r="W53" s="7">
        <v>0</v>
      </c>
      <c r="X53" s="7"/>
      <c r="Y53" s="7">
        <v>0</v>
      </c>
      <c r="Z53" s="7"/>
      <c r="AA53" s="7">
        <v>0</v>
      </c>
      <c r="AB53" s="7"/>
      <c r="AC53" s="7">
        <v>0</v>
      </c>
      <c r="AD53" s="7"/>
      <c r="AE53" s="7">
        <v>0</v>
      </c>
      <c r="AF53" s="7"/>
      <c r="AG53" s="8"/>
      <c r="AH53" s="8">
        <v>1.5</v>
      </c>
      <c r="AI53" s="113"/>
      <c r="AJ53" s="8">
        <v>0</v>
      </c>
      <c r="AK53" s="8"/>
      <c r="AL53" s="8">
        <v>62.3</v>
      </c>
      <c r="AM53" s="8"/>
      <c r="AN53" s="185">
        <v>63.8</v>
      </c>
      <c r="AO53" s="1" t="str">
        <f t="shared" si="0"/>
        <v>No</v>
      </c>
    </row>
    <row r="54" spans="1:41" s="1" customFormat="1">
      <c r="A54" s="3" t="s">
        <v>1081</v>
      </c>
      <c r="B54" s="3" t="s">
        <v>633</v>
      </c>
      <c r="C54" s="57" t="s">
        <v>38</v>
      </c>
      <c r="D54" s="174">
        <v>2072</v>
      </c>
      <c r="E54" s="177">
        <v>20072</v>
      </c>
      <c r="F54" s="31" t="s">
        <v>122</v>
      </c>
      <c r="G54" s="31" t="s">
        <v>123</v>
      </c>
      <c r="H54" s="41">
        <v>18351295</v>
      </c>
      <c r="I54" s="22">
        <v>290</v>
      </c>
      <c r="J54" s="48"/>
      <c r="K54" s="8">
        <v>0</v>
      </c>
      <c r="L54" s="8"/>
      <c r="M54" s="8">
        <v>0</v>
      </c>
      <c r="N54" s="8"/>
      <c r="O54" s="113">
        <v>0</v>
      </c>
      <c r="P54" s="8">
        <v>0</v>
      </c>
      <c r="Q54" s="8"/>
      <c r="R54" s="8">
        <v>0</v>
      </c>
      <c r="S54" s="8"/>
      <c r="T54" s="8">
        <v>0</v>
      </c>
      <c r="U54" s="8"/>
      <c r="V54" s="8"/>
      <c r="W54" s="7">
        <v>0</v>
      </c>
      <c r="X54" s="7"/>
      <c r="Y54" s="7">
        <v>0</v>
      </c>
      <c r="Z54" s="7"/>
      <c r="AA54" s="7">
        <v>0</v>
      </c>
      <c r="AB54" s="7"/>
      <c r="AC54" s="7">
        <v>0</v>
      </c>
      <c r="AD54" s="7"/>
      <c r="AE54" s="7">
        <v>0</v>
      </c>
      <c r="AF54" s="7"/>
      <c r="AG54" s="8"/>
      <c r="AH54" s="8">
        <v>0</v>
      </c>
      <c r="AI54" s="113"/>
      <c r="AJ54" s="8">
        <v>0</v>
      </c>
      <c r="AK54" s="8"/>
      <c r="AL54" s="8">
        <v>46.9</v>
      </c>
      <c r="AM54" s="8"/>
      <c r="AN54" s="185">
        <v>46.9</v>
      </c>
      <c r="AO54" s="1" t="str">
        <f t="shared" si="0"/>
        <v>No</v>
      </c>
    </row>
    <row r="55" spans="1:41" s="1" customFormat="1">
      <c r="A55" s="3" t="s">
        <v>587</v>
      </c>
      <c r="B55" s="3" t="s">
        <v>588</v>
      </c>
      <c r="C55" s="57" t="s">
        <v>37</v>
      </c>
      <c r="D55" s="174">
        <v>9001</v>
      </c>
      <c r="E55" s="177">
        <v>90001</v>
      </c>
      <c r="F55" s="31" t="s">
        <v>125</v>
      </c>
      <c r="G55" s="31" t="s">
        <v>123</v>
      </c>
      <c r="H55" s="41">
        <v>392141</v>
      </c>
      <c r="I55" s="22">
        <v>264</v>
      </c>
      <c r="J55" s="48"/>
      <c r="K55" s="8">
        <v>0</v>
      </c>
      <c r="L55" s="8"/>
      <c r="M55" s="8">
        <v>0</v>
      </c>
      <c r="N55" s="8"/>
      <c r="O55" s="113">
        <v>0</v>
      </c>
      <c r="P55" s="8">
        <v>0</v>
      </c>
      <c r="Q55" s="8"/>
      <c r="R55" s="8">
        <v>0</v>
      </c>
      <c r="S55" s="8"/>
      <c r="T55" s="8">
        <v>0</v>
      </c>
      <c r="U55" s="8"/>
      <c r="V55" s="8"/>
      <c r="W55" s="7">
        <v>0</v>
      </c>
      <c r="X55" s="7"/>
      <c r="Y55" s="7">
        <v>0</v>
      </c>
      <c r="Z55" s="7"/>
      <c r="AA55" s="7">
        <v>0</v>
      </c>
      <c r="AB55" s="7"/>
      <c r="AC55" s="7">
        <v>0</v>
      </c>
      <c r="AD55" s="7"/>
      <c r="AE55" s="7">
        <v>0</v>
      </c>
      <c r="AF55" s="7"/>
      <c r="AG55" s="8"/>
      <c r="AH55" s="8">
        <v>0.5</v>
      </c>
      <c r="AI55" s="113"/>
      <c r="AJ55" s="8">
        <v>0</v>
      </c>
      <c r="AK55" s="8"/>
      <c r="AL55" s="8">
        <v>0</v>
      </c>
      <c r="AM55" s="8"/>
      <c r="AN55" s="185">
        <v>0.5</v>
      </c>
      <c r="AO55" s="1" t="str">
        <f t="shared" si="0"/>
        <v>No</v>
      </c>
    </row>
    <row r="56" spans="1:41" s="1" customFormat="1">
      <c r="A56" s="3" t="s">
        <v>987</v>
      </c>
      <c r="B56" s="3" t="s">
        <v>524</v>
      </c>
      <c r="C56" s="57" t="s">
        <v>49</v>
      </c>
      <c r="D56" s="174">
        <v>5005</v>
      </c>
      <c r="E56" s="177">
        <v>50005</v>
      </c>
      <c r="F56" s="31" t="s">
        <v>122</v>
      </c>
      <c r="G56" s="31" t="s">
        <v>123</v>
      </c>
      <c r="H56" s="41">
        <v>401661</v>
      </c>
      <c r="I56" s="22">
        <v>254</v>
      </c>
      <c r="J56" s="48"/>
      <c r="K56" s="8">
        <v>0</v>
      </c>
      <c r="L56" s="8"/>
      <c r="M56" s="8">
        <v>0</v>
      </c>
      <c r="N56" s="8"/>
      <c r="O56" s="113">
        <v>0</v>
      </c>
      <c r="P56" s="8">
        <v>0</v>
      </c>
      <c r="Q56" s="8"/>
      <c r="R56" s="8">
        <v>0</v>
      </c>
      <c r="S56" s="8"/>
      <c r="T56" s="8">
        <v>0</v>
      </c>
      <c r="U56" s="8"/>
      <c r="V56" s="8"/>
      <c r="W56" s="7">
        <v>0</v>
      </c>
      <c r="X56" s="7"/>
      <c r="Y56" s="7">
        <v>0</v>
      </c>
      <c r="Z56" s="7"/>
      <c r="AA56" s="7">
        <v>0</v>
      </c>
      <c r="AB56" s="7"/>
      <c r="AC56" s="7">
        <v>0</v>
      </c>
      <c r="AD56" s="7"/>
      <c r="AE56" s="7">
        <v>0</v>
      </c>
      <c r="AF56" s="7"/>
      <c r="AG56" s="8"/>
      <c r="AH56" s="8">
        <v>12.5</v>
      </c>
      <c r="AI56" s="113"/>
      <c r="AJ56" s="8">
        <v>0</v>
      </c>
      <c r="AK56" s="8"/>
      <c r="AL56" s="8">
        <v>0</v>
      </c>
      <c r="AM56" s="8"/>
      <c r="AN56" s="185">
        <v>12.5</v>
      </c>
      <c r="AO56" s="1" t="str">
        <f t="shared" si="0"/>
        <v>No</v>
      </c>
    </row>
    <row r="57" spans="1:41" s="1" customFormat="1">
      <c r="A57" s="3" t="s">
        <v>222</v>
      </c>
      <c r="B57" s="3" t="s">
        <v>223</v>
      </c>
      <c r="C57" s="57" t="s">
        <v>22</v>
      </c>
      <c r="D57" s="174">
        <v>4040</v>
      </c>
      <c r="E57" s="177">
        <v>40040</v>
      </c>
      <c r="F57" s="31" t="s">
        <v>125</v>
      </c>
      <c r="G57" s="31" t="s">
        <v>123</v>
      </c>
      <c r="H57" s="41">
        <v>1065219</v>
      </c>
      <c r="I57" s="22">
        <v>253</v>
      </c>
      <c r="J57" s="48"/>
      <c r="K57" s="8">
        <v>3.46</v>
      </c>
      <c r="L57" s="8"/>
      <c r="M57" s="8">
        <v>1.71</v>
      </c>
      <c r="N57" s="8"/>
      <c r="O57" s="113">
        <v>5.17</v>
      </c>
      <c r="P57" s="8">
        <v>0</v>
      </c>
      <c r="Q57" s="8"/>
      <c r="R57" s="8">
        <v>0.23</v>
      </c>
      <c r="S57" s="8"/>
      <c r="T57" s="8">
        <v>0.42</v>
      </c>
      <c r="U57" s="8"/>
      <c r="V57" s="8"/>
      <c r="W57" s="7">
        <v>0</v>
      </c>
      <c r="X57" s="7"/>
      <c r="Y57" s="7">
        <v>0</v>
      </c>
      <c r="Z57" s="7"/>
      <c r="AA57" s="7">
        <v>0</v>
      </c>
      <c r="AB57" s="7"/>
      <c r="AC57" s="7">
        <v>0</v>
      </c>
      <c r="AD57" s="7"/>
      <c r="AE57" s="7">
        <v>0</v>
      </c>
      <c r="AF57" s="7"/>
      <c r="AG57" s="8"/>
      <c r="AH57" s="8">
        <v>0</v>
      </c>
      <c r="AI57" s="113"/>
      <c r="AJ57" s="8">
        <v>0</v>
      </c>
      <c r="AK57" s="8"/>
      <c r="AL57" s="8">
        <v>0</v>
      </c>
      <c r="AM57" s="8"/>
      <c r="AN57" s="185">
        <v>0</v>
      </c>
      <c r="AO57" s="1" t="str">
        <f t="shared" si="0"/>
        <v>No</v>
      </c>
    </row>
    <row r="58" spans="1:41" s="1" customFormat="1">
      <c r="A58" s="3" t="s">
        <v>561</v>
      </c>
      <c r="B58" s="3" t="s">
        <v>562</v>
      </c>
      <c r="C58" s="57" t="s">
        <v>14</v>
      </c>
      <c r="D58" s="174">
        <v>9029</v>
      </c>
      <c r="E58" s="177">
        <v>90029</v>
      </c>
      <c r="F58" s="31" t="s">
        <v>125</v>
      </c>
      <c r="G58" s="31" t="s">
        <v>123</v>
      </c>
      <c r="H58" s="41">
        <v>1932666</v>
      </c>
      <c r="I58" s="22">
        <v>250</v>
      </c>
      <c r="J58" s="48"/>
      <c r="K58" s="8">
        <v>0</v>
      </c>
      <c r="L58" s="8"/>
      <c r="M58" s="8">
        <v>0</v>
      </c>
      <c r="N58" s="8"/>
      <c r="O58" s="113">
        <v>0</v>
      </c>
      <c r="P58" s="8">
        <v>0</v>
      </c>
      <c r="Q58" s="8"/>
      <c r="R58" s="8">
        <v>0</v>
      </c>
      <c r="S58" s="8"/>
      <c r="T58" s="8">
        <v>0</v>
      </c>
      <c r="U58" s="8"/>
      <c r="V58" s="8"/>
      <c r="W58" s="7">
        <v>0</v>
      </c>
      <c r="X58" s="7"/>
      <c r="Y58" s="7">
        <v>0</v>
      </c>
      <c r="Z58" s="7"/>
      <c r="AA58" s="7">
        <v>0</v>
      </c>
      <c r="AB58" s="7"/>
      <c r="AC58" s="7">
        <v>0</v>
      </c>
      <c r="AD58" s="7"/>
      <c r="AE58" s="7">
        <v>0</v>
      </c>
      <c r="AF58" s="7"/>
      <c r="AG58" s="8"/>
      <c r="AH58" s="8">
        <v>5.4</v>
      </c>
      <c r="AI58" s="113"/>
      <c r="AJ58" s="8">
        <v>0</v>
      </c>
      <c r="AK58" s="8"/>
      <c r="AL58" s="8">
        <v>0</v>
      </c>
      <c r="AM58" s="8"/>
      <c r="AN58" s="185">
        <v>5.4</v>
      </c>
      <c r="AO58" s="1" t="str">
        <f t="shared" si="0"/>
        <v>No</v>
      </c>
    </row>
    <row r="59" spans="1:41" s="1" customFormat="1">
      <c r="A59" s="3" t="s">
        <v>1085</v>
      </c>
      <c r="B59" s="3" t="s">
        <v>381</v>
      </c>
      <c r="C59" s="57" t="s">
        <v>47</v>
      </c>
      <c r="D59" s="174">
        <v>3068</v>
      </c>
      <c r="E59" s="177">
        <v>30068</v>
      </c>
      <c r="F59" s="31" t="s">
        <v>122</v>
      </c>
      <c r="G59" s="31" t="s">
        <v>123</v>
      </c>
      <c r="H59" s="41">
        <v>4586770</v>
      </c>
      <c r="I59" s="22">
        <v>245</v>
      </c>
      <c r="J59" s="48"/>
      <c r="K59" s="8">
        <v>0</v>
      </c>
      <c r="L59" s="8"/>
      <c r="M59" s="8">
        <v>0</v>
      </c>
      <c r="N59" s="8"/>
      <c r="O59" s="113">
        <v>0</v>
      </c>
      <c r="P59" s="8">
        <v>0</v>
      </c>
      <c r="Q59" s="8"/>
      <c r="R59" s="8">
        <v>0</v>
      </c>
      <c r="S59" s="8"/>
      <c r="T59" s="8">
        <v>0</v>
      </c>
      <c r="U59" s="8"/>
      <c r="V59" s="8"/>
      <c r="W59" s="7">
        <v>0</v>
      </c>
      <c r="X59" s="7"/>
      <c r="Y59" s="7">
        <v>0</v>
      </c>
      <c r="Z59" s="7"/>
      <c r="AA59" s="7">
        <v>0</v>
      </c>
      <c r="AB59" s="7"/>
      <c r="AC59" s="7">
        <v>0</v>
      </c>
      <c r="AD59" s="7"/>
      <c r="AE59" s="7">
        <v>0</v>
      </c>
      <c r="AF59" s="7"/>
      <c r="AG59" s="8"/>
      <c r="AH59" s="8">
        <v>0</v>
      </c>
      <c r="AI59" s="113"/>
      <c r="AJ59" s="8">
        <v>0</v>
      </c>
      <c r="AK59" s="8"/>
      <c r="AL59" s="8">
        <v>34.799999999999997</v>
      </c>
      <c r="AM59" s="8"/>
      <c r="AN59" s="185">
        <v>34.799999999999997</v>
      </c>
      <c r="AO59" s="1" t="str">
        <f t="shared" si="0"/>
        <v>No</v>
      </c>
    </row>
    <row r="60" spans="1:41" s="1" customFormat="1">
      <c r="A60" s="3" t="s">
        <v>508</v>
      </c>
      <c r="B60" s="3" t="s">
        <v>509</v>
      </c>
      <c r="C60" s="57" t="s">
        <v>40</v>
      </c>
      <c r="D60" s="174">
        <v>7</v>
      </c>
      <c r="E60" s="177">
        <v>7</v>
      </c>
      <c r="F60" s="31" t="s">
        <v>125</v>
      </c>
      <c r="G60" s="31" t="s">
        <v>123</v>
      </c>
      <c r="H60" s="41">
        <v>247421</v>
      </c>
      <c r="I60" s="22">
        <v>242</v>
      </c>
      <c r="J60" s="48"/>
      <c r="K60" s="8">
        <v>0</v>
      </c>
      <c r="L60" s="8"/>
      <c r="M60" s="8">
        <v>0</v>
      </c>
      <c r="N60" s="8"/>
      <c r="O60" s="113">
        <v>0</v>
      </c>
      <c r="P60" s="8">
        <v>0</v>
      </c>
      <c r="Q60" s="8"/>
      <c r="R60" s="8">
        <v>0</v>
      </c>
      <c r="S60" s="8"/>
      <c r="T60" s="8">
        <v>0</v>
      </c>
      <c r="U60" s="8"/>
      <c r="V60" s="8"/>
      <c r="W60" s="7">
        <v>0</v>
      </c>
      <c r="X60" s="7"/>
      <c r="Y60" s="7">
        <v>0</v>
      </c>
      <c r="Z60" s="7"/>
      <c r="AA60" s="7">
        <v>0</v>
      </c>
      <c r="AB60" s="7"/>
      <c r="AC60" s="7">
        <v>0</v>
      </c>
      <c r="AD60" s="7"/>
      <c r="AE60" s="7">
        <v>0</v>
      </c>
      <c r="AF60" s="7"/>
      <c r="AG60" s="8"/>
      <c r="AH60" s="8">
        <v>15.4</v>
      </c>
      <c r="AI60" s="113"/>
      <c r="AJ60" s="8">
        <v>0</v>
      </c>
      <c r="AK60" s="8"/>
      <c r="AL60" s="8">
        <v>0</v>
      </c>
      <c r="AM60" s="8"/>
      <c r="AN60" s="185">
        <v>15.4</v>
      </c>
      <c r="AO60" s="1" t="str">
        <f t="shared" si="0"/>
        <v>No</v>
      </c>
    </row>
    <row r="61" spans="1:41" s="1" customFormat="1">
      <c r="A61" s="3" t="s">
        <v>415</v>
      </c>
      <c r="B61" s="3" t="s">
        <v>416</v>
      </c>
      <c r="C61" s="57" t="s">
        <v>20</v>
      </c>
      <c r="D61" s="174">
        <v>1048</v>
      </c>
      <c r="E61" s="177">
        <v>10048</v>
      </c>
      <c r="F61" s="31" t="s">
        <v>161</v>
      </c>
      <c r="G61" s="31" t="s">
        <v>123</v>
      </c>
      <c r="H61" s="41">
        <v>924859</v>
      </c>
      <c r="I61" s="22">
        <v>236</v>
      </c>
      <c r="J61" s="48"/>
      <c r="K61" s="8">
        <v>0</v>
      </c>
      <c r="L61" s="8"/>
      <c r="M61" s="8">
        <v>0</v>
      </c>
      <c r="N61" s="8"/>
      <c r="O61" s="113">
        <v>0</v>
      </c>
      <c r="P61" s="8">
        <v>0</v>
      </c>
      <c r="Q61" s="8"/>
      <c r="R61" s="8">
        <v>0</v>
      </c>
      <c r="S61" s="8"/>
      <c r="T61" s="8">
        <v>0</v>
      </c>
      <c r="U61" s="8"/>
      <c r="V61" s="8"/>
      <c r="W61" s="7">
        <v>0</v>
      </c>
      <c r="X61" s="7"/>
      <c r="Y61" s="7">
        <v>0</v>
      </c>
      <c r="Z61" s="7"/>
      <c r="AA61" s="7">
        <v>0</v>
      </c>
      <c r="AB61" s="7"/>
      <c r="AC61" s="7">
        <v>0</v>
      </c>
      <c r="AD61" s="7"/>
      <c r="AE61" s="7">
        <v>0</v>
      </c>
      <c r="AF61" s="7"/>
      <c r="AG61" s="8"/>
      <c r="AH61" s="8">
        <v>36.4</v>
      </c>
      <c r="AI61" s="113"/>
      <c r="AJ61" s="8">
        <v>28.8</v>
      </c>
      <c r="AK61" s="8"/>
      <c r="AL61" s="8">
        <v>0</v>
      </c>
      <c r="AM61" s="8"/>
      <c r="AN61" s="185">
        <v>65.2</v>
      </c>
      <c r="AO61" s="1" t="str">
        <f t="shared" si="0"/>
        <v>No</v>
      </c>
    </row>
    <row r="62" spans="1:41" s="1" customFormat="1">
      <c r="A62" s="3" t="s">
        <v>188</v>
      </c>
      <c r="B62" s="3" t="s">
        <v>189</v>
      </c>
      <c r="C62" s="57" t="s">
        <v>14</v>
      </c>
      <c r="D62" s="174">
        <v>9030</v>
      </c>
      <c r="E62" s="177">
        <v>90030</v>
      </c>
      <c r="F62" s="31" t="s">
        <v>125</v>
      </c>
      <c r="G62" s="31" t="s">
        <v>123</v>
      </c>
      <c r="H62" s="41">
        <v>2956746</v>
      </c>
      <c r="I62" s="22">
        <v>233</v>
      </c>
      <c r="J62" s="48"/>
      <c r="K62" s="8">
        <v>78.17</v>
      </c>
      <c r="L62" s="8"/>
      <c r="M62" s="8">
        <v>43.93</v>
      </c>
      <c r="N62" s="8"/>
      <c r="O62" s="113">
        <v>122.1</v>
      </c>
      <c r="P62" s="8">
        <v>0</v>
      </c>
      <c r="Q62" s="8"/>
      <c r="R62" s="8">
        <v>10.01</v>
      </c>
      <c r="S62" s="8"/>
      <c r="T62" s="8">
        <v>0.9</v>
      </c>
      <c r="U62" s="8"/>
      <c r="V62" s="8"/>
      <c r="W62" s="7">
        <v>104</v>
      </c>
      <c r="X62" s="7"/>
      <c r="Y62" s="7">
        <v>68</v>
      </c>
      <c r="Z62" s="7"/>
      <c r="AA62" s="7">
        <v>24</v>
      </c>
      <c r="AB62" s="7"/>
      <c r="AC62" s="7">
        <v>0</v>
      </c>
      <c r="AD62" s="7"/>
      <c r="AE62" s="7">
        <v>0</v>
      </c>
      <c r="AF62" s="7"/>
      <c r="AG62" s="8"/>
      <c r="AH62" s="8">
        <v>0</v>
      </c>
      <c r="AI62" s="113"/>
      <c r="AJ62" s="8">
        <v>0</v>
      </c>
      <c r="AK62" s="8"/>
      <c r="AL62" s="8">
        <v>0</v>
      </c>
      <c r="AM62" s="8"/>
      <c r="AN62" s="185">
        <v>0</v>
      </c>
      <c r="AO62" s="1" t="str">
        <f t="shared" si="0"/>
        <v>No</v>
      </c>
    </row>
    <row r="63" spans="1:41" s="1" customFormat="1">
      <c r="A63" s="3" t="s">
        <v>200</v>
      </c>
      <c r="B63" s="3" t="s">
        <v>201</v>
      </c>
      <c r="C63" s="57" t="s">
        <v>14</v>
      </c>
      <c r="D63" s="174">
        <v>9019</v>
      </c>
      <c r="E63" s="177">
        <v>90019</v>
      </c>
      <c r="F63" s="31" t="s">
        <v>125</v>
      </c>
      <c r="G63" s="31" t="s">
        <v>123</v>
      </c>
      <c r="H63" s="41">
        <v>1723634</v>
      </c>
      <c r="I63" s="22">
        <v>232</v>
      </c>
      <c r="J63" s="48"/>
      <c r="K63" s="8">
        <v>54</v>
      </c>
      <c r="L63" s="8"/>
      <c r="M63" s="8">
        <v>28.9</v>
      </c>
      <c r="N63" s="8"/>
      <c r="O63" s="113">
        <v>82.9</v>
      </c>
      <c r="P63" s="8">
        <v>0</v>
      </c>
      <c r="Q63" s="8"/>
      <c r="R63" s="8">
        <v>1</v>
      </c>
      <c r="S63" s="8"/>
      <c r="T63" s="8">
        <v>4.09</v>
      </c>
      <c r="U63" s="8"/>
      <c r="V63" s="8"/>
      <c r="W63" s="7">
        <v>1</v>
      </c>
      <c r="X63" s="7"/>
      <c r="Y63" s="7">
        <v>137</v>
      </c>
      <c r="Z63" s="7"/>
      <c r="AA63" s="7">
        <v>15</v>
      </c>
      <c r="AB63" s="7"/>
      <c r="AC63" s="7">
        <v>5</v>
      </c>
      <c r="AD63" s="7"/>
      <c r="AE63" s="7">
        <v>0</v>
      </c>
      <c r="AF63" s="7"/>
      <c r="AG63" s="8"/>
      <c r="AH63" s="8">
        <v>0</v>
      </c>
      <c r="AI63" s="113"/>
      <c r="AJ63" s="8">
        <v>0</v>
      </c>
      <c r="AK63" s="8"/>
      <c r="AL63" s="8">
        <v>0</v>
      </c>
      <c r="AM63" s="8"/>
      <c r="AN63" s="185">
        <v>0</v>
      </c>
      <c r="AO63" s="1" t="str">
        <f t="shared" si="0"/>
        <v>No</v>
      </c>
    </row>
    <row r="64" spans="1:41" s="1" customFormat="1">
      <c r="A64" s="3" t="s">
        <v>461</v>
      </c>
      <c r="B64" s="3" t="s">
        <v>462</v>
      </c>
      <c r="C64" s="57" t="s">
        <v>31</v>
      </c>
      <c r="D64" s="174">
        <v>5033</v>
      </c>
      <c r="E64" s="177">
        <v>50033</v>
      </c>
      <c r="F64" s="31" t="s">
        <v>125</v>
      </c>
      <c r="G64" s="31" t="s">
        <v>123</v>
      </c>
      <c r="H64" s="41">
        <v>569935</v>
      </c>
      <c r="I64" s="22">
        <v>229</v>
      </c>
      <c r="J64" s="48"/>
      <c r="K64" s="8">
        <v>0</v>
      </c>
      <c r="L64" s="8"/>
      <c r="M64" s="8">
        <v>0</v>
      </c>
      <c r="N64" s="8"/>
      <c r="O64" s="113">
        <v>0</v>
      </c>
      <c r="P64" s="8">
        <v>0</v>
      </c>
      <c r="Q64" s="8"/>
      <c r="R64" s="8">
        <v>0</v>
      </c>
      <c r="S64" s="8"/>
      <c r="T64" s="8">
        <v>0</v>
      </c>
      <c r="U64" s="8"/>
      <c r="V64" s="8"/>
      <c r="W64" s="7">
        <v>0</v>
      </c>
      <c r="X64" s="7"/>
      <c r="Y64" s="7">
        <v>0</v>
      </c>
      <c r="Z64" s="7"/>
      <c r="AA64" s="7">
        <v>0</v>
      </c>
      <c r="AB64" s="7"/>
      <c r="AC64" s="7">
        <v>0</v>
      </c>
      <c r="AD64" s="7"/>
      <c r="AE64" s="7">
        <v>0</v>
      </c>
      <c r="AF64" s="7"/>
      <c r="AG64" s="8"/>
      <c r="AH64" s="8">
        <v>19</v>
      </c>
      <c r="AI64" s="113"/>
      <c r="AJ64" s="8">
        <v>0</v>
      </c>
      <c r="AK64" s="8"/>
      <c r="AL64" s="8">
        <v>0</v>
      </c>
      <c r="AM64" s="8"/>
      <c r="AN64" s="185">
        <v>19</v>
      </c>
      <c r="AO64" s="1" t="str">
        <f t="shared" si="0"/>
        <v>No</v>
      </c>
    </row>
    <row r="65" spans="1:41" s="1" customFormat="1">
      <c r="A65" s="3" t="s">
        <v>98</v>
      </c>
      <c r="B65" s="3" t="s">
        <v>289</v>
      </c>
      <c r="C65" s="57" t="s">
        <v>35</v>
      </c>
      <c r="D65" s="174">
        <v>2122</v>
      </c>
      <c r="E65" s="177">
        <v>20122</v>
      </c>
      <c r="F65" s="31" t="s">
        <v>234</v>
      </c>
      <c r="G65" s="31" t="s">
        <v>123</v>
      </c>
      <c r="H65" s="41">
        <v>18351295</v>
      </c>
      <c r="I65" s="22">
        <v>225</v>
      </c>
      <c r="J65" s="48"/>
      <c r="K65" s="8">
        <v>0</v>
      </c>
      <c r="L65" s="8"/>
      <c r="M65" s="8">
        <v>0</v>
      </c>
      <c r="N65" s="8"/>
      <c r="O65" s="113">
        <v>0</v>
      </c>
      <c r="P65" s="8">
        <v>0</v>
      </c>
      <c r="Q65" s="8"/>
      <c r="R65" s="8">
        <v>0</v>
      </c>
      <c r="S65" s="8"/>
      <c r="T65" s="8">
        <v>0</v>
      </c>
      <c r="U65" s="8"/>
      <c r="V65" s="8"/>
      <c r="W65" s="7">
        <v>0</v>
      </c>
      <c r="X65" s="7"/>
      <c r="Y65" s="7">
        <v>0</v>
      </c>
      <c r="Z65" s="7"/>
      <c r="AA65" s="7">
        <v>0</v>
      </c>
      <c r="AB65" s="7"/>
      <c r="AC65" s="7">
        <v>0</v>
      </c>
      <c r="AD65" s="7"/>
      <c r="AE65" s="7">
        <v>0</v>
      </c>
      <c r="AF65" s="7"/>
      <c r="AG65" s="8"/>
      <c r="AH65" s="8">
        <v>0</v>
      </c>
      <c r="AI65" s="113"/>
      <c r="AJ65" s="8">
        <v>0</v>
      </c>
      <c r="AK65" s="8"/>
      <c r="AL65" s="8">
        <v>2.9</v>
      </c>
      <c r="AM65" s="8"/>
      <c r="AN65" s="185">
        <v>2.9</v>
      </c>
      <c r="AO65" s="1" t="str">
        <f t="shared" si="0"/>
        <v>No</v>
      </c>
    </row>
    <row r="66" spans="1:41" s="1" customFormat="1">
      <c r="A66" s="3" t="s">
        <v>92</v>
      </c>
      <c r="B66" s="3" t="s">
        <v>533</v>
      </c>
      <c r="C66" s="57" t="s">
        <v>32</v>
      </c>
      <c r="D66" s="174">
        <v>5154</v>
      </c>
      <c r="E66" s="177">
        <v>50154</v>
      </c>
      <c r="F66" s="31" t="s">
        <v>122</v>
      </c>
      <c r="G66" s="31" t="s">
        <v>123</v>
      </c>
      <c r="H66" s="41">
        <v>2650890</v>
      </c>
      <c r="I66" s="22">
        <v>218</v>
      </c>
      <c r="J66" s="48"/>
      <c r="K66" s="8">
        <v>0</v>
      </c>
      <c r="L66" s="8"/>
      <c r="M66" s="8">
        <v>0</v>
      </c>
      <c r="N66" s="8"/>
      <c r="O66" s="113">
        <v>0</v>
      </c>
      <c r="P66" s="8">
        <v>0</v>
      </c>
      <c r="Q66" s="8"/>
      <c r="R66" s="8">
        <v>0</v>
      </c>
      <c r="S66" s="8"/>
      <c r="T66" s="8">
        <v>0</v>
      </c>
      <c r="U66" s="8"/>
      <c r="V66" s="8"/>
      <c r="W66" s="7">
        <v>0</v>
      </c>
      <c r="X66" s="7"/>
      <c r="Y66" s="7">
        <v>0</v>
      </c>
      <c r="Z66" s="7"/>
      <c r="AA66" s="7">
        <v>0</v>
      </c>
      <c r="AB66" s="7"/>
      <c r="AC66" s="7">
        <v>0</v>
      </c>
      <c r="AD66" s="7"/>
      <c r="AE66" s="7">
        <v>0</v>
      </c>
      <c r="AF66" s="7"/>
      <c r="AG66" s="8"/>
      <c r="AH66" s="8">
        <v>1.4</v>
      </c>
      <c r="AI66" s="113"/>
      <c r="AJ66" s="8">
        <v>57.1</v>
      </c>
      <c r="AK66" s="8"/>
      <c r="AL66" s="8">
        <v>17.600000000000001</v>
      </c>
      <c r="AM66" s="8"/>
      <c r="AN66" s="185">
        <v>76.099999999999994</v>
      </c>
      <c r="AO66" s="1" t="str">
        <f t="shared" si="0"/>
        <v>No</v>
      </c>
    </row>
    <row r="67" spans="1:41" s="1" customFormat="1">
      <c r="A67" s="3" t="s">
        <v>642</v>
      </c>
      <c r="B67" s="3" t="s">
        <v>643</v>
      </c>
      <c r="C67" s="57" t="s">
        <v>39</v>
      </c>
      <c r="D67" s="174">
        <v>5022</v>
      </c>
      <c r="E67" s="177">
        <v>50022</v>
      </c>
      <c r="F67" s="31" t="s">
        <v>125</v>
      </c>
      <c r="G67" s="31" t="s">
        <v>123</v>
      </c>
      <c r="H67" s="41">
        <v>507643</v>
      </c>
      <c r="I67" s="22">
        <v>207</v>
      </c>
      <c r="J67" s="48"/>
      <c r="K67" s="8">
        <v>0</v>
      </c>
      <c r="L67" s="8"/>
      <c r="M67" s="8">
        <v>0</v>
      </c>
      <c r="N67" s="8"/>
      <c r="O67" s="113">
        <v>0</v>
      </c>
      <c r="P67" s="8">
        <v>0</v>
      </c>
      <c r="Q67" s="8"/>
      <c r="R67" s="8">
        <v>0</v>
      </c>
      <c r="S67" s="8"/>
      <c r="T67" s="8">
        <v>0</v>
      </c>
      <c r="U67" s="8"/>
      <c r="V67" s="8"/>
      <c r="W67" s="7">
        <v>0</v>
      </c>
      <c r="X67" s="7"/>
      <c r="Y67" s="7">
        <v>0</v>
      </c>
      <c r="Z67" s="7"/>
      <c r="AA67" s="7">
        <v>0</v>
      </c>
      <c r="AB67" s="7"/>
      <c r="AC67" s="7">
        <v>0</v>
      </c>
      <c r="AD67" s="7"/>
      <c r="AE67" s="7">
        <v>0</v>
      </c>
      <c r="AF67" s="7"/>
      <c r="AG67" s="8"/>
      <c r="AH67" s="8">
        <v>1</v>
      </c>
      <c r="AI67" s="113"/>
      <c r="AJ67" s="8">
        <v>0</v>
      </c>
      <c r="AK67" s="8"/>
      <c r="AL67" s="8">
        <v>0</v>
      </c>
      <c r="AM67" s="8"/>
      <c r="AN67" s="185">
        <v>1</v>
      </c>
      <c r="AO67" s="1" t="str">
        <f t="shared" ref="AO67:AO130" si="1">IF(AF67&amp;AD67&amp;AB67&amp;Z67&amp;X67&amp;L67&amp;N67&amp;Q67&amp;S67&amp;U67&amp;AI67&amp;AK67&amp;AM67&lt;&gt;"","Yes","No")</f>
        <v>No</v>
      </c>
    </row>
    <row r="68" spans="1:41" s="1" customFormat="1">
      <c r="A68" s="3" t="s">
        <v>516</v>
      </c>
      <c r="B68" s="3" t="s">
        <v>394</v>
      </c>
      <c r="C68" s="57" t="s">
        <v>14</v>
      </c>
      <c r="D68" s="174">
        <v>9023</v>
      </c>
      <c r="E68" s="177">
        <v>90023</v>
      </c>
      <c r="F68" s="31" t="s">
        <v>137</v>
      </c>
      <c r="G68" s="31" t="s">
        <v>123</v>
      </c>
      <c r="H68" s="41">
        <v>12150996</v>
      </c>
      <c r="I68" s="22">
        <v>197</v>
      </c>
      <c r="J68" s="48"/>
      <c r="K68" s="8">
        <v>0</v>
      </c>
      <c r="L68" s="8"/>
      <c r="M68" s="8">
        <v>0</v>
      </c>
      <c r="N68" s="8"/>
      <c r="O68" s="113">
        <v>0</v>
      </c>
      <c r="P68" s="8">
        <v>0</v>
      </c>
      <c r="Q68" s="8"/>
      <c r="R68" s="8">
        <v>0</v>
      </c>
      <c r="S68" s="8"/>
      <c r="T68" s="8">
        <v>0</v>
      </c>
      <c r="U68" s="8"/>
      <c r="V68" s="8"/>
      <c r="W68" s="7">
        <v>0</v>
      </c>
      <c r="X68" s="7"/>
      <c r="Y68" s="7">
        <v>0</v>
      </c>
      <c r="Z68" s="7"/>
      <c r="AA68" s="7">
        <v>0</v>
      </c>
      <c r="AB68" s="7"/>
      <c r="AC68" s="7">
        <v>0</v>
      </c>
      <c r="AD68" s="7"/>
      <c r="AE68" s="7">
        <v>0</v>
      </c>
      <c r="AF68" s="7"/>
      <c r="AG68" s="8"/>
      <c r="AH68" s="8">
        <v>0.5</v>
      </c>
      <c r="AI68" s="113"/>
      <c r="AJ68" s="8">
        <v>0</v>
      </c>
      <c r="AK68" s="8"/>
      <c r="AL68" s="8">
        <v>0</v>
      </c>
      <c r="AM68" s="8"/>
      <c r="AN68" s="185">
        <v>0.5</v>
      </c>
      <c r="AO68" s="1" t="str">
        <f t="shared" si="1"/>
        <v>No</v>
      </c>
    </row>
    <row r="69" spans="1:41" s="1" customFormat="1">
      <c r="A69" s="3" t="s">
        <v>1057</v>
      </c>
      <c r="B69" s="3" t="s">
        <v>156</v>
      </c>
      <c r="C69" s="57" t="s">
        <v>14</v>
      </c>
      <c r="D69" s="174">
        <v>9151</v>
      </c>
      <c r="E69" s="177">
        <v>90151</v>
      </c>
      <c r="F69" s="31" t="s">
        <v>125</v>
      </c>
      <c r="G69" s="31" t="s">
        <v>123</v>
      </c>
      <c r="H69" s="41">
        <v>12150996</v>
      </c>
      <c r="I69" s="22">
        <v>195</v>
      </c>
      <c r="J69" s="48"/>
      <c r="K69" s="8">
        <v>365.03</v>
      </c>
      <c r="L69" s="8"/>
      <c r="M69" s="8">
        <v>98.4</v>
      </c>
      <c r="N69" s="8"/>
      <c r="O69" s="113">
        <v>463.42999999999898</v>
      </c>
      <c r="P69" s="8">
        <v>0</v>
      </c>
      <c r="Q69" s="8"/>
      <c r="R69" s="8">
        <v>238.3</v>
      </c>
      <c r="S69" s="8"/>
      <c r="T69" s="8">
        <v>2.5499999999999998</v>
      </c>
      <c r="U69" s="8"/>
      <c r="V69" s="8"/>
      <c r="W69" s="7">
        <v>553</v>
      </c>
      <c r="X69" s="7"/>
      <c r="Y69" s="7">
        <v>458</v>
      </c>
      <c r="Z69" s="7"/>
      <c r="AA69" s="7">
        <v>0</v>
      </c>
      <c r="AB69" s="7"/>
      <c r="AC69" s="7">
        <v>9</v>
      </c>
      <c r="AD69" s="7"/>
      <c r="AE69" s="7">
        <v>0</v>
      </c>
      <c r="AF69" s="7"/>
      <c r="AG69" s="8"/>
      <c r="AH69" s="8">
        <v>0</v>
      </c>
      <c r="AI69" s="113"/>
      <c r="AJ69" s="8">
        <v>0</v>
      </c>
      <c r="AK69" s="8"/>
      <c r="AL69" s="8">
        <v>0</v>
      </c>
      <c r="AM69" s="8"/>
      <c r="AN69" s="185">
        <v>0</v>
      </c>
      <c r="AO69" s="1" t="str">
        <f t="shared" si="1"/>
        <v>No</v>
      </c>
    </row>
    <row r="70" spans="1:41" s="1" customFormat="1">
      <c r="A70" s="3" t="s">
        <v>484</v>
      </c>
      <c r="B70" s="3" t="s">
        <v>485</v>
      </c>
      <c r="C70" s="57" t="s">
        <v>35</v>
      </c>
      <c r="D70" s="174">
        <v>2126</v>
      </c>
      <c r="E70" s="177">
        <v>20126</v>
      </c>
      <c r="F70" s="31" t="s">
        <v>234</v>
      </c>
      <c r="G70" s="31" t="s">
        <v>123</v>
      </c>
      <c r="H70" s="41">
        <v>18351295</v>
      </c>
      <c r="I70" s="22">
        <v>184</v>
      </c>
      <c r="J70" s="48"/>
      <c r="K70" s="8">
        <v>0</v>
      </c>
      <c r="L70" s="8"/>
      <c r="M70" s="8">
        <v>0</v>
      </c>
      <c r="N70" s="8"/>
      <c r="O70" s="113">
        <v>0</v>
      </c>
      <c r="P70" s="8">
        <v>0</v>
      </c>
      <c r="Q70" s="8"/>
      <c r="R70" s="8">
        <v>0</v>
      </c>
      <c r="S70" s="8"/>
      <c r="T70" s="8">
        <v>0</v>
      </c>
      <c r="U70" s="8"/>
      <c r="V70" s="8"/>
      <c r="W70" s="7">
        <v>0</v>
      </c>
      <c r="X70" s="7"/>
      <c r="Y70" s="7">
        <v>0</v>
      </c>
      <c r="Z70" s="7"/>
      <c r="AA70" s="7">
        <v>0</v>
      </c>
      <c r="AB70" s="7"/>
      <c r="AC70" s="7">
        <v>0</v>
      </c>
      <c r="AD70" s="7"/>
      <c r="AE70" s="7">
        <v>0</v>
      </c>
      <c r="AF70" s="7"/>
      <c r="AG70" s="8"/>
      <c r="AH70" s="8">
        <v>0</v>
      </c>
      <c r="AI70" s="113"/>
      <c r="AJ70" s="8">
        <v>0</v>
      </c>
      <c r="AK70" s="8"/>
      <c r="AL70" s="8">
        <v>2.9</v>
      </c>
      <c r="AM70" s="8"/>
      <c r="AN70" s="185">
        <v>2.9</v>
      </c>
      <c r="AO70" s="1" t="str">
        <f t="shared" si="1"/>
        <v>No</v>
      </c>
    </row>
    <row r="71" spans="1:41" s="1" customFormat="1">
      <c r="A71" s="3" t="s">
        <v>405</v>
      </c>
      <c r="B71" s="3" t="s">
        <v>406</v>
      </c>
      <c r="C71" s="57" t="s">
        <v>48</v>
      </c>
      <c r="D71" s="174">
        <v>24</v>
      </c>
      <c r="E71" s="177">
        <v>24</v>
      </c>
      <c r="F71" s="31" t="s">
        <v>125</v>
      </c>
      <c r="G71" s="31" t="s">
        <v>123</v>
      </c>
      <c r="H71" s="41">
        <v>1849898</v>
      </c>
      <c r="I71" s="22">
        <v>180</v>
      </c>
      <c r="J71" s="48"/>
      <c r="K71" s="8">
        <v>0</v>
      </c>
      <c r="L71" s="8"/>
      <c r="M71" s="8">
        <v>0</v>
      </c>
      <c r="N71" s="8"/>
      <c r="O71" s="113">
        <v>0</v>
      </c>
      <c r="P71" s="8">
        <v>0</v>
      </c>
      <c r="Q71" s="8"/>
      <c r="R71" s="8">
        <v>0</v>
      </c>
      <c r="S71" s="8"/>
      <c r="T71" s="8">
        <v>0</v>
      </c>
      <c r="U71" s="8"/>
      <c r="V71" s="8"/>
      <c r="W71" s="7">
        <v>0</v>
      </c>
      <c r="X71" s="7"/>
      <c r="Y71" s="7">
        <v>0</v>
      </c>
      <c r="Z71" s="7"/>
      <c r="AA71" s="7">
        <v>0</v>
      </c>
      <c r="AB71" s="7"/>
      <c r="AC71" s="7">
        <v>0</v>
      </c>
      <c r="AD71" s="7"/>
      <c r="AE71" s="7">
        <v>0</v>
      </c>
      <c r="AF71" s="7"/>
      <c r="AG71" s="8"/>
      <c r="AH71" s="8">
        <v>0</v>
      </c>
      <c r="AI71" s="113"/>
      <c r="AJ71" s="8">
        <v>0</v>
      </c>
      <c r="AK71" s="8"/>
      <c r="AL71" s="8">
        <v>3.4</v>
      </c>
      <c r="AM71" s="8"/>
      <c r="AN71" s="185">
        <v>3.4</v>
      </c>
      <c r="AO71" s="1" t="str">
        <f t="shared" si="1"/>
        <v>No</v>
      </c>
    </row>
    <row r="72" spans="1:41" s="1" customFormat="1">
      <c r="A72" s="3" t="s">
        <v>538</v>
      </c>
      <c r="B72" s="3" t="s">
        <v>539</v>
      </c>
      <c r="C72" s="57" t="s">
        <v>39</v>
      </c>
      <c r="D72" s="174">
        <v>5017</v>
      </c>
      <c r="E72" s="177">
        <v>50017</v>
      </c>
      <c r="F72" s="31" t="s">
        <v>125</v>
      </c>
      <c r="G72" s="31" t="s">
        <v>123</v>
      </c>
      <c r="H72" s="41">
        <v>724091</v>
      </c>
      <c r="I72" s="22">
        <v>178</v>
      </c>
      <c r="J72" s="48"/>
      <c r="K72" s="8">
        <v>0</v>
      </c>
      <c r="L72" s="8"/>
      <c r="M72" s="8">
        <v>0</v>
      </c>
      <c r="N72" s="8"/>
      <c r="O72" s="113">
        <v>0</v>
      </c>
      <c r="P72" s="8">
        <v>0</v>
      </c>
      <c r="Q72" s="8"/>
      <c r="R72" s="8">
        <v>0</v>
      </c>
      <c r="S72" s="8"/>
      <c r="T72" s="8">
        <v>0</v>
      </c>
      <c r="U72" s="8"/>
      <c r="V72" s="8"/>
      <c r="W72" s="7">
        <v>0</v>
      </c>
      <c r="X72" s="7"/>
      <c r="Y72" s="7">
        <v>0</v>
      </c>
      <c r="Z72" s="7"/>
      <c r="AA72" s="7">
        <v>0</v>
      </c>
      <c r="AB72" s="7"/>
      <c r="AC72" s="7">
        <v>0</v>
      </c>
      <c r="AD72" s="7"/>
      <c r="AE72" s="7">
        <v>0</v>
      </c>
      <c r="AF72" s="7"/>
      <c r="AG72" s="8"/>
      <c r="AH72" s="8">
        <v>125.7</v>
      </c>
      <c r="AI72" s="113"/>
      <c r="AJ72" s="8">
        <v>0</v>
      </c>
      <c r="AK72" s="8"/>
      <c r="AL72" s="8">
        <v>0</v>
      </c>
      <c r="AM72" s="8"/>
      <c r="AN72" s="185">
        <v>125.7</v>
      </c>
      <c r="AO72" s="1" t="str">
        <f t="shared" si="1"/>
        <v>No</v>
      </c>
    </row>
    <row r="73" spans="1:41" s="1" customFormat="1">
      <c r="A73" s="3" t="s">
        <v>215</v>
      </c>
      <c r="B73" s="3" t="s">
        <v>216</v>
      </c>
      <c r="C73" s="57" t="s">
        <v>22</v>
      </c>
      <c r="D73" s="174">
        <v>4041</v>
      </c>
      <c r="E73" s="177">
        <v>40041</v>
      </c>
      <c r="F73" s="31" t="s">
        <v>125</v>
      </c>
      <c r="G73" s="31" t="s">
        <v>123</v>
      </c>
      <c r="H73" s="41">
        <v>2441770</v>
      </c>
      <c r="I73" s="22">
        <v>172</v>
      </c>
      <c r="J73" s="48"/>
      <c r="K73" s="8">
        <v>2.63</v>
      </c>
      <c r="L73" s="8"/>
      <c r="M73" s="8">
        <v>0.83</v>
      </c>
      <c r="N73" s="8"/>
      <c r="O73" s="113">
        <v>3.46</v>
      </c>
      <c r="P73" s="8">
        <v>0</v>
      </c>
      <c r="Q73" s="8"/>
      <c r="R73" s="8">
        <v>0.04</v>
      </c>
      <c r="S73" s="8"/>
      <c r="T73" s="8">
        <v>0</v>
      </c>
      <c r="U73" s="8"/>
      <c r="V73" s="8"/>
      <c r="W73" s="7">
        <v>14</v>
      </c>
      <c r="X73" s="7"/>
      <c r="Y73" s="7">
        <v>23</v>
      </c>
      <c r="Z73" s="7"/>
      <c r="AA73" s="7">
        <v>1</v>
      </c>
      <c r="AB73" s="7"/>
      <c r="AC73" s="7">
        <v>0</v>
      </c>
      <c r="AD73" s="7"/>
      <c r="AE73" s="7">
        <v>0</v>
      </c>
      <c r="AF73" s="7"/>
      <c r="AG73" s="8"/>
      <c r="AH73" s="8">
        <v>0</v>
      </c>
      <c r="AI73" s="113"/>
      <c r="AJ73" s="8">
        <v>0</v>
      </c>
      <c r="AK73" s="8"/>
      <c r="AL73" s="8">
        <v>1.1000000000000001</v>
      </c>
      <c r="AM73" s="8"/>
      <c r="AN73" s="185">
        <v>1.1000000000000001</v>
      </c>
      <c r="AO73" s="1" t="str">
        <f t="shared" si="1"/>
        <v>No</v>
      </c>
    </row>
    <row r="74" spans="1:41" s="1" customFormat="1">
      <c r="A74" s="3" t="s">
        <v>1092</v>
      </c>
      <c r="B74" s="3" t="s">
        <v>698</v>
      </c>
      <c r="C74" s="57" t="s">
        <v>14</v>
      </c>
      <c r="D74" s="174">
        <v>9008</v>
      </c>
      <c r="E74" s="177">
        <v>90008</v>
      </c>
      <c r="F74" s="31" t="s">
        <v>122</v>
      </c>
      <c r="G74" s="31" t="s">
        <v>123</v>
      </c>
      <c r="H74" s="41">
        <v>12150996</v>
      </c>
      <c r="I74" s="22">
        <v>172</v>
      </c>
      <c r="J74" s="48"/>
      <c r="K74" s="8">
        <v>0</v>
      </c>
      <c r="L74" s="8"/>
      <c r="M74" s="8">
        <v>0</v>
      </c>
      <c r="N74" s="8"/>
      <c r="O74" s="113">
        <v>0</v>
      </c>
      <c r="P74" s="8">
        <v>0</v>
      </c>
      <c r="Q74" s="8"/>
      <c r="R74" s="8">
        <v>0</v>
      </c>
      <c r="S74" s="8"/>
      <c r="T74" s="8">
        <v>0</v>
      </c>
      <c r="U74" s="8"/>
      <c r="V74" s="8"/>
      <c r="W74" s="7">
        <v>0</v>
      </c>
      <c r="X74" s="7"/>
      <c r="Y74" s="7">
        <v>0</v>
      </c>
      <c r="Z74" s="7"/>
      <c r="AA74" s="7">
        <v>0</v>
      </c>
      <c r="AB74" s="7"/>
      <c r="AC74" s="7">
        <v>0</v>
      </c>
      <c r="AD74" s="7"/>
      <c r="AE74" s="7">
        <v>0</v>
      </c>
      <c r="AF74" s="7"/>
      <c r="AG74" s="8"/>
      <c r="AH74" s="8">
        <v>0.6</v>
      </c>
      <c r="AI74" s="113"/>
      <c r="AJ74" s="8">
        <v>0</v>
      </c>
      <c r="AK74" s="8"/>
      <c r="AL74" s="8">
        <v>0</v>
      </c>
      <c r="AM74" s="8"/>
      <c r="AN74" s="185">
        <v>0.6</v>
      </c>
      <c r="AO74" s="1" t="str">
        <f t="shared" si="1"/>
        <v>No</v>
      </c>
    </row>
    <row r="75" spans="1:41" s="1" customFormat="1">
      <c r="A75" s="3" t="s">
        <v>227</v>
      </c>
      <c r="B75" s="3" t="s">
        <v>228</v>
      </c>
      <c r="C75" s="57" t="s">
        <v>27</v>
      </c>
      <c r="D75" s="174">
        <v>6032</v>
      </c>
      <c r="E75" s="177">
        <v>60032</v>
      </c>
      <c r="F75" s="31" t="s">
        <v>125</v>
      </c>
      <c r="G75" s="31" t="s">
        <v>123</v>
      </c>
      <c r="H75" s="41">
        <v>899703</v>
      </c>
      <c r="I75" s="22">
        <v>165</v>
      </c>
      <c r="J75" s="48"/>
      <c r="K75" s="8">
        <v>33</v>
      </c>
      <c r="L75" s="8"/>
      <c r="M75" s="8">
        <v>1</v>
      </c>
      <c r="N75" s="8"/>
      <c r="O75" s="113">
        <v>34</v>
      </c>
      <c r="P75" s="8">
        <v>0</v>
      </c>
      <c r="Q75" s="8"/>
      <c r="R75" s="8">
        <v>5</v>
      </c>
      <c r="S75" s="8"/>
      <c r="T75" s="8">
        <v>1</v>
      </c>
      <c r="U75" s="8"/>
      <c r="V75" s="8"/>
      <c r="W75" s="7">
        <v>4</v>
      </c>
      <c r="X75" s="7"/>
      <c r="Y75" s="7">
        <v>266</v>
      </c>
      <c r="Z75" s="7"/>
      <c r="AA75" s="7">
        <v>18</v>
      </c>
      <c r="AB75" s="7"/>
      <c r="AC75" s="7">
        <v>1</v>
      </c>
      <c r="AD75" s="7"/>
      <c r="AE75" s="7">
        <v>1</v>
      </c>
      <c r="AF75" s="7"/>
      <c r="AG75" s="8"/>
      <c r="AH75" s="8">
        <v>0</v>
      </c>
      <c r="AI75" s="113"/>
      <c r="AJ75" s="8">
        <v>7</v>
      </c>
      <c r="AK75" s="8"/>
      <c r="AL75" s="8">
        <v>0</v>
      </c>
      <c r="AM75" s="8"/>
      <c r="AN75" s="185">
        <v>7</v>
      </c>
      <c r="AO75" s="1" t="str">
        <f t="shared" si="1"/>
        <v>No</v>
      </c>
    </row>
    <row r="76" spans="1:41" s="1" customFormat="1">
      <c r="A76" s="3" t="s">
        <v>1058</v>
      </c>
      <c r="B76" s="3" t="s">
        <v>217</v>
      </c>
      <c r="C76" s="57" t="s">
        <v>44</v>
      </c>
      <c r="D76" s="174">
        <v>4003</v>
      </c>
      <c r="E76" s="177">
        <v>40003</v>
      </c>
      <c r="F76" s="31" t="s">
        <v>122</v>
      </c>
      <c r="G76" s="31" t="s">
        <v>123</v>
      </c>
      <c r="H76" s="41">
        <v>1060061</v>
      </c>
      <c r="I76" s="22">
        <v>145</v>
      </c>
      <c r="J76" s="48"/>
      <c r="K76" s="8">
        <v>9.65</v>
      </c>
      <c r="L76" s="8"/>
      <c r="M76" s="8">
        <v>0.37</v>
      </c>
      <c r="N76" s="8"/>
      <c r="O76" s="113">
        <v>10.02</v>
      </c>
      <c r="P76" s="8">
        <v>0</v>
      </c>
      <c r="Q76" s="8"/>
      <c r="R76" s="8">
        <v>0.48</v>
      </c>
      <c r="S76" s="8"/>
      <c r="T76" s="8">
        <v>0</v>
      </c>
      <c r="U76" s="8"/>
      <c r="V76" s="8"/>
      <c r="W76" s="7">
        <v>19</v>
      </c>
      <c r="X76" s="7"/>
      <c r="Y76" s="7">
        <v>41</v>
      </c>
      <c r="Z76" s="7"/>
      <c r="AA76" s="7">
        <v>9</v>
      </c>
      <c r="AB76" s="7"/>
      <c r="AC76" s="7">
        <v>0</v>
      </c>
      <c r="AD76" s="7"/>
      <c r="AE76" s="7">
        <v>0</v>
      </c>
      <c r="AF76" s="7"/>
      <c r="AG76" s="8"/>
      <c r="AH76" s="8">
        <v>0</v>
      </c>
      <c r="AI76" s="113"/>
      <c r="AJ76" s="8">
        <v>0</v>
      </c>
      <c r="AK76" s="8"/>
      <c r="AL76" s="8">
        <v>0</v>
      </c>
      <c r="AM76" s="8"/>
      <c r="AN76" s="185">
        <v>0</v>
      </c>
      <c r="AO76" s="1" t="str">
        <f t="shared" si="1"/>
        <v>No</v>
      </c>
    </row>
    <row r="77" spans="1:41" s="1" customFormat="1">
      <c r="A77" s="3" t="s">
        <v>1059</v>
      </c>
      <c r="B77" s="3" t="s">
        <v>170</v>
      </c>
      <c r="C77" s="57" t="s">
        <v>14</v>
      </c>
      <c r="D77" s="174">
        <v>9134</v>
      </c>
      <c r="E77" s="177">
        <v>90134</v>
      </c>
      <c r="F77" s="31" t="s">
        <v>125</v>
      </c>
      <c r="G77" s="31" t="s">
        <v>123</v>
      </c>
      <c r="H77" s="41">
        <v>3281212</v>
      </c>
      <c r="I77" s="22">
        <v>141</v>
      </c>
      <c r="J77" s="48"/>
      <c r="K77" s="8">
        <v>89</v>
      </c>
      <c r="L77" s="8"/>
      <c r="M77" s="8">
        <v>32.11</v>
      </c>
      <c r="N77" s="8"/>
      <c r="O77" s="113">
        <v>121.11</v>
      </c>
      <c r="P77" s="8">
        <v>35.1</v>
      </c>
      <c r="Q77" s="8"/>
      <c r="R77" s="8">
        <v>20.100000000000001</v>
      </c>
      <c r="S77" s="8"/>
      <c r="T77" s="8">
        <v>4.37</v>
      </c>
      <c r="U77" s="8"/>
      <c r="V77" s="8"/>
      <c r="W77" s="7">
        <v>134</v>
      </c>
      <c r="X77" s="7"/>
      <c r="Y77" s="7">
        <v>54</v>
      </c>
      <c r="Z77" s="7"/>
      <c r="AA77" s="7">
        <v>60</v>
      </c>
      <c r="AB77" s="7"/>
      <c r="AC77" s="7">
        <v>1</v>
      </c>
      <c r="AD77" s="7"/>
      <c r="AE77" s="7">
        <v>0</v>
      </c>
      <c r="AF77" s="7"/>
      <c r="AG77" s="8"/>
      <c r="AH77" s="8">
        <v>0</v>
      </c>
      <c r="AI77" s="113"/>
      <c r="AJ77" s="8">
        <v>0</v>
      </c>
      <c r="AK77" s="8"/>
      <c r="AL77" s="8">
        <v>0</v>
      </c>
      <c r="AM77" s="8"/>
      <c r="AN77" s="185">
        <v>0</v>
      </c>
      <c r="AO77" s="1" t="str">
        <f t="shared" si="1"/>
        <v>No</v>
      </c>
    </row>
    <row r="78" spans="1:41" s="1" customFormat="1">
      <c r="A78" s="3" t="s">
        <v>886</v>
      </c>
      <c r="B78" s="3" t="s">
        <v>898</v>
      </c>
      <c r="C78" s="57" t="s">
        <v>32</v>
      </c>
      <c r="D78" s="174">
        <v>5222</v>
      </c>
      <c r="E78" s="177">
        <v>50519</v>
      </c>
      <c r="F78" s="31" t="s">
        <v>125</v>
      </c>
      <c r="G78" s="31" t="s">
        <v>123</v>
      </c>
      <c r="H78" s="41">
        <v>2650890</v>
      </c>
      <c r="I78" s="22">
        <v>140</v>
      </c>
      <c r="J78" s="48"/>
      <c r="K78" s="8">
        <v>0</v>
      </c>
      <c r="L78" s="8"/>
      <c r="M78" s="8">
        <v>0</v>
      </c>
      <c r="N78" s="8"/>
      <c r="O78" s="113">
        <v>0</v>
      </c>
      <c r="P78" s="8">
        <v>0</v>
      </c>
      <c r="Q78" s="8"/>
      <c r="R78" s="8">
        <v>0</v>
      </c>
      <c r="S78" s="8"/>
      <c r="T78" s="8">
        <v>0</v>
      </c>
      <c r="U78" s="8"/>
      <c r="V78" s="8"/>
      <c r="W78" s="7">
        <v>0</v>
      </c>
      <c r="X78" s="7"/>
      <c r="Y78" s="7">
        <v>0</v>
      </c>
      <c r="Z78" s="7"/>
      <c r="AA78" s="7">
        <v>0</v>
      </c>
      <c r="AB78" s="7"/>
      <c r="AC78" s="7">
        <v>0</v>
      </c>
      <c r="AD78" s="7"/>
      <c r="AE78" s="7">
        <v>0</v>
      </c>
      <c r="AF78" s="7"/>
      <c r="AG78" s="8"/>
      <c r="AH78" s="8">
        <v>2.5</v>
      </c>
      <c r="AI78" s="113"/>
      <c r="AJ78" s="8">
        <v>43</v>
      </c>
      <c r="AK78" s="8"/>
      <c r="AL78" s="8">
        <v>45</v>
      </c>
      <c r="AM78" s="8"/>
      <c r="AN78" s="185">
        <v>90.5</v>
      </c>
      <c r="AO78" s="1" t="str">
        <f t="shared" si="1"/>
        <v>No</v>
      </c>
    </row>
    <row r="79" spans="1:41" s="1" customFormat="1">
      <c r="A79" s="3" t="s">
        <v>532</v>
      </c>
      <c r="B79" s="3" t="s">
        <v>194</v>
      </c>
      <c r="C79" s="57" t="s">
        <v>43</v>
      </c>
      <c r="D79" s="174">
        <v>4086</v>
      </c>
      <c r="E79" s="177">
        <v>40086</v>
      </c>
      <c r="F79" s="31" t="s">
        <v>125</v>
      </c>
      <c r="G79" s="31" t="s">
        <v>123</v>
      </c>
      <c r="H79" s="41">
        <v>2148346</v>
      </c>
      <c r="I79" s="22">
        <v>124</v>
      </c>
      <c r="J79" s="48"/>
      <c r="K79" s="8">
        <v>0</v>
      </c>
      <c r="L79" s="8"/>
      <c r="M79" s="8">
        <v>0</v>
      </c>
      <c r="N79" s="8"/>
      <c r="O79" s="113">
        <v>0</v>
      </c>
      <c r="P79" s="8">
        <v>0</v>
      </c>
      <c r="Q79" s="8"/>
      <c r="R79" s="8">
        <v>0</v>
      </c>
      <c r="S79" s="8"/>
      <c r="T79" s="8">
        <v>0</v>
      </c>
      <c r="U79" s="8"/>
      <c r="V79" s="8"/>
      <c r="W79" s="7">
        <v>0</v>
      </c>
      <c r="X79" s="7"/>
      <c r="Y79" s="7">
        <v>0</v>
      </c>
      <c r="Z79" s="7"/>
      <c r="AA79" s="7">
        <v>0</v>
      </c>
      <c r="AB79" s="7"/>
      <c r="AC79" s="7">
        <v>0</v>
      </c>
      <c r="AD79" s="7"/>
      <c r="AE79" s="7">
        <v>0</v>
      </c>
      <c r="AF79" s="7"/>
      <c r="AG79" s="8"/>
      <c r="AH79" s="8">
        <v>16.3</v>
      </c>
      <c r="AI79" s="113"/>
      <c r="AJ79" s="8">
        <v>0</v>
      </c>
      <c r="AK79" s="8"/>
      <c r="AL79" s="8">
        <v>0</v>
      </c>
      <c r="AM79" s="8"/>
      <c r="AN79" s="185">
        <v>16.3</v>
      </c>
      <c r="AO79" s="1" t="str">
        <f t="shared" si="1"/>
        <v>No</v>
      </c>
    </row>
    <row r="80" spans="1:41" s="1" customFormat="1">
      <c r="A80" s="3" t="s">
        <v>988</v>
      </c>
      <c r="B80" s="3" t="s">
        <v>148</v>
      </c>
      <c r="C80" s="57" t="s">
        <v>24</v>
      </c>
      <c r="D80" s="174"/>
      <c r="E80" s="177">
        <v>40264</v>
      </c>
      <c r="F80" s="31" t="s">
        <v>161</v>
      </c>
      <c r="G80" s="31" t="s">
        <v>123</v>
      </c>
      <c r="H80" s="41">
        <v>4515419</v>
      </c>
      <c r="I80" s="22">
        <v>121</v>
      </c>
      <c r="J80" s="48"/>
      <c r="K80" s="8">
        <v>0</v>
      </c>
      <c r="L80" s="8"/>
      <c r="M80" s="8">
        <v>0</v>
      </c>
      <c r="N80" s="8"/>
      <c r="O80" s="113">
        <v>0</v>
      </c>
      <c r="P80" s="8">
        <v>0</v>
      </c>
      <c r="Q80" s="8"/>
      <c r="R80" s="8">
        <v>0</v>
      </c>
      <c r="S80" s="8"/>
      <c r="T80" s="8">
        <v>0</v>
      </c>
      <c r="U80" s="8"/>
      <c r="V80" s="8"/>
      <c r="W80" s="7">
        <v>0</v>
      </c>
      <c r="X80" s="7"/>
      <c r="Y80" s="7">
        <v>0</v>
      </c>
      <c r="Z80" s="7"/>
      <c r="AA80" s="7">
        <v>0</v>
      </c>
      <c r="AB80" s="7"/>
      <c r="AC80" s="7">
        <v>0</v>
      </c>
      <c r="AD80" s="7"/>
      <c r="AE80" s="7">
        <v>0</v>
      </c>
      <c r="AF80" s="7"/>
      <c r="AG80" s="8"/>
      <c r="AH80" s="8">
        <v>0</v>
      </c>
      <c r="AI80" s="113"/>
      <c r="AJ80" s="8">
        <v>91.2</v>
      </c>
      <c r="AK80" s="8"/>
      <c r="AL80" s="8">
        <v>0</v>
      </c>
      <c r="AM80" s="8"/>
      <c r="AN80" s="185">
        <v>91.2</v>
      </c>
      <c r="AO80" s="1" t="str">
        <f t="shared" si="1"/>
        <v>No</v>
      </c>
    </row>
    <row r="81" spans="1:41" s="1" customFormat="1">
      <c r="A81" s="3" t="s">
        <v>1104</v>
      </c>
      <c r="B81" s="3" t="s">
        <v>169</v>
      </c>
      <c r="C81" s="57" t="s">
        <v>47</v>
      </c>
      <c r="D81" s="174">
        <v>3071</v>
      </c>
      <c r="E81" s="177">
        <v>30071</v>
      </c>
      <c r="F81" s="31" t="s">
        <v>122</v>
      </c>
      <c r="G81" s="31" t="s">
        <v>123</v>
      </c>
      <c r="H81" s="41">
        <v>4586770</v>
      </c>
      <c r="I81" s="22">
        <v>105</v>
      </c>
      <c r="J81" s="48"/>
      <c r="K81" s="8">
        <v>0</v>
      </c>
      <c r="L81" s="8"/>
      <c r="M81" s="8">
        <v>0</v>
      </c>
      <c r="N81" s="8"/>
      <c r="O81" s="113">
        <v>0</v>
      </c>
      <c r="P81" s="8">
        <v>0</v>
      </c>
      <c r="Q81" s="8"/>
      <c r="R81" s="8">
        <v>0</v>
      </c>
      <c r="S81" s="8"/>
      <c r="T81" s="8">
        <v>0</v>
      </c>
      <c r="U81" s="8"/>
      <c r="V81" s="8"/>
      <c r="W81" s="7">
        <v>0</v>
      </c>
      <c r="X81" s="7"/>
      <c r="Y81" s="7">
        <v>0</v>
      </c>
      <c r="Z81" s="7"/>
      <c r="AA81" s="7">
        <v>0</v>
      </c>
      <c r="AB81" s="7"/>
      <c r="AC81" s="7">
        <v>0</v>
      </c>
      <c r="AD81" s="7"/>
      <c r="AE81" s="7">
        <v>0</v>
      </c>
      <c r="AF81" s="7"/>
      <c r="AG81" s="8"/>
      <c r="AH81" s="8">
        <v>0</v>
      </c>
      <c r="AI81" s="113"/>
      <c r="AJ81" s="8">
        <v>0</v>
      </c>
      <c r="AK81" s="8"/>
      <c r="AL81" s="8">
        <v>3.7</v>
      </c>
      <c r="AM81" s="8"/>
      <c r="AN81" s="185">
        <v>3.7</v>
      </c>
      <c r="AO81" s="1" t="str">
        <f t="shared" si="1"/>
        <v>No</v>
      </c>
    </row>
    <row r="82" spans="1:41" s="1" customFormat="1">
      <c r="A82" s="3" t="s">
        <v>229</v>
      </c>
      <c r="B82" s="3" t="s">
        <v>230</v>
      </c>
      <c r="C82" s="57" t="s">
        <v>45</v>
      </c>
      <c r="D82" s="174">
        <v>6101</v>
      </c>
      <c r="E82" s="177">
        <v>60101</v>
      </c>
      <c r="F82" s="31" t="s">
        <v>125</v>
      </c>
      <c r="G82" s="31" t="s">
        <v>123</v>
      </c>
      <c r="H82" s="41">
        <v>366174</v>
      </c>
      <c r="I82" s="22">
        <v>104</v>
      </c>
      <c r="J82" s="48"/>
      <c r="K82" s="8">
        <v>14.54</v>
      </c>
      <c r="L82" s="8"/>
      <c r="M82" s="8">
        <v>10.8</v>
      </c>
      <c r="N82" s="8"/>
      <c r="O82" s="113">
        <v>25.34</v>
      </c>
      <c r="P82" s="8">
        <v>0</v>
      </c>
      <c r="Q82" s="8"/>
      <c r="R82" s="8">
        <v>3.36</v>
      </c>
      <c r="S82" s="8"/>
      <c r="T82" s="8">
        <v>0.52</v>
      </c>
      <c r="U82" s="8"/>
      <c r="V82" s="8"/>
      <c r="W82" s="7">
        <v>27</v>
      </c>
      <c r="X82" s="7"/>
      <c r="Y82" s="7">
        <v>43</v>
      </c>
      <c r="Z82" s="7"/>
      <c r="AA82" s="7">
        <v>0</v>
      </c>
      <c r="AB82" s="7"/>
      <c r="AC82" s="7">
        <v>0</v>
      </c>
      <c r="AD82" s="7"/>
      <c r="AE82" s="7">
        <v>0</v>
      </c>
      <c r="AF82" s="7"/>
      <c r="AG82" s="8"/>
      <c r="AH82" s="8">
        <v>0</v>
      </c>
      <c r="AI82" s="113"/>
      <c r="AJ82" s="8">
        <v>0</v>
      </c>
      <c r="AK82" s="8"/>
      <c r="AL82" s="8">
        <v>0</v>
      </c>
      <c r="AM82" s="8"/>
      <c r="AN82" s="185">
        <v>0</v>
      </c>
      <c r="AO82" s="1" t="str">
        <f t="shared" si="1"/>
        <v>No</v>
      </c>
    </row>
    <row r="83" spans="1:41" s="1" customFormat="1">
      <c r="A83" s="3" t="s">
        <v>168</v>
      </c>
      <c r="B83" s="3" t="s">
        <v>169</v>
      </c>
      <c r="C83" s="57" t="s">
        <v>47</v>
      </c>
      <c r="D83" s="174">
        <v>3073</v>
      </c>
      <c r="E83" s="177">
        <v>30073</v>
      </c>
      <c r="F83" s="31" t="s">
        <v>125</v>
      </c>
      <c r="G83" s="31" t="s">
        <v>123</v>
      </c>
      <c r="H83" s="41">
        <v>4586770</v>
      </c>
      <c r="I83" s="22">
        <v>99</v>
      </c>
      <c r="J83" s="48"/>
      <c r="K83" s="8">
        <v>108.99</v>
      </c>
      <c r="L83" s="8"/>
      <c r="M83" s="8">
        <v>80.510000000000005</v>
      </c>
      <c r="N83" s="8"/>
      <c r="O83" s="113">
        <v>189.5</v>
      </c>
      <c r="P83" s="8">
        <v>189.5</v>
      </c>
      <c r="Q83" s="8"/>
      <c r="R83" s="8">
        <v>3.79</v>
      </c>
      <c r="S83" s="8"/>
      <c r="T83" s="8">
        <v>0</v>
      </c>
      <c r="U83" s="8"/>
      <c r="V83" s="8"/>
      <c r="W83" s="7">
        <v>55</v>
      </c>
      <c r="X83" s="7"/>
      <c r="Y83" s="7">
        <v>19</v>
      </c>
      <c r="Z83" s="7"/>
      <c r="AA83" s="7">
        <v>35</v>
      </c>
      <c r="AB83" s="7"/>
      <c r="AC83" s="7">
        <v>0</v>
      </c>
      <c r="AD83" s="7"/>
      <c r="AE83" s="7">
        <v>0</v>
      </c>
      <c r="AF83" s="7"/>
      <c r="AG83" s="8"/>
      <c r="AH83" s="8">
        <v>0</v>
      </c>
      <c r="AI83" s="113"/>
      <c r="AJ83" s="8">
        <v>0</v>
      </c>
      <c r="AK83" s="8"/>
      <c r="AL83" s="8">
        <v>0</v>
      </c>
      <c r="AM83" s="8"/>
      <c r="AN83" s="185">
        <v>0</v>
      </c>
      <c r="AO83" s="1" t="str">
        <f t="shared" si="1"/>
        <v>No</v>
      </c>
    </row>
    <row r="84" spans="1:41" s="1" customFormat="1">
      <c r="A84" s="3" t="s">
        <v>632</v>
      </c>
      <c r="B84" s="3" t="s">
        <v>297</v>
      </c>
      <c r="C84" s="57" t="s">
        <v>35</v>
      </c>
      <c r="D84" s="174">
        <v>2128</v>
      </c>
      <c r="E84" s="177">
        <v>20128</v>
      </c>
      <c r="F84" s="31" t="s">
        <v>234</v>
      </c>
      <c r="G84" s="31" t="s">
        <v>123</v>
      </c>
      <c r="H84" s="41">
        <v>18351295</v>
      </c>
      <c r="I84" s="22">
        <v>98</v>
      </c>
      <c r="J84" s="48"/>
      <c r="K84" s="8">
        <v>0</v>
      </c>
      <c r="L84" s="8"/>
      <c r="M84" s="8">
        <v>0</v>
      </c>
      <c r="N84" s="8"/>
      <c r="O84" s="113">
        <v>0</v>
      </c>
      <c r="P84" s="8">
        <v>0</v>
      </c>
      <c r="Q84" s="8"/>
      <c r="R84" s="8">
        <v>0</v>
      </c>
      <c r="S84" s="8"/>
      <c r="T84" s="8">
        <v>0</v>
      </c>
      <c r="U84" s="8"/>
      <c r="V84" s="8"/>
      <c r="W84" s="7">
        <v>0</v>
      </c>
      <c r="X84" s="7"/>
      <c r="Y84" s="7">
        <v>0</v>
      </c>
      <c r="Z84" s="7"/>
      <c r="AA84" s="7">
        <v>0</v>
      </c>
      <c r="AB84" s="7"/>
      <c r="AC84" s="7">
        <v>0</v>
      </c>
      <c r="AD84" s="7"/>
      <c r="AE84" s="7">
        <v>0</v>
      </c>
      <c r="AF84" s="7"/>
      <c r="AG84" s="8"/>
      <c r="AH84" s="8">
        <v>0</v>
      </c>
      <c r="AI84" s="113"/>
      <c r="AJ84" s="8">
        <v>0</v>
      </c>
      <c r="AK84" s="8"/>
      <c r="AL84" s="8">
        <v>2.9</v>
      </c>
      <c r="AM84" s="8"/>
      <c r="AN84" s="185">
        <v>2.9</v>
      </c>
      <c r="AO84" s="1" t="str">
        <f t="shared" si="1"/>
        <v>No</v>
      </c>
    </row>
    <row r="85" spans="1:41" s="1" customFormat="1">
      <c r="A85" s="3" t="s">
        <v>1106</v>
      </c>
      <c r="B85" s="3" t="s">
        <v>408</v>
      </c>
      <c r="C85" s="57" t="s">
        <v>24</v>
      </c>
      <c r="D85" s="174">
        <v>4078</v>
      </c>
      <c r="E85" s="177">
        <v>40078</v>
      </c>
      <c r="F85" s="31" t="s">
        <v>122</v>
      </c>
      <c r="G85" s="31" t="s">
        <v>123</v>
      </c>
      <c r="H85" s="41">
        <v>4515419</v>
      </c>
      <c r="I85" s="22">
        <v>97</v>
      </c>
      <c r="J85" s="48"/>
      <c r="K85" s="8">
        <v>0</v>
      </c>
      <c r="L85" s="8"/>
      <c r="M85" s="8">
        <v>0</v>
      </c>
      <c r="N85" s="8"/>
      <c r="O85" s="113">
        <v>0</v>
      </c>
      <c r="P85" s="8">
        <v>0</v>
      </c>
      <c r="Q85" s="8"/>
      <c r="R85" s="8">
        <v>0</v>
      </c>
      <c r="S85" s="8"/>
      <c r="T85" s="8">
        <v>0</v>
      </c>
      <c r="U85" s="8"/>
      <c r="V85" s="8"/>
      <c r="W85" s="7">
        <v>0</v>
      </c>
      <c r="X85" s="7"/>
      <c r="Y85" s="7">
        <v>0</v>
      </c>
      <c r="Z85" s="7"/>
      <c r="AA85" s="7">
        <v>0</v>
      </c>
      <c r="AB85" s="7"/>
      <c r="AC85" s="7">
        <v>0</v>
      </c>
      <c r="AD85" s="7"/>
      <c r="AE85" s="7">
        <v>0</v>
      </c>
      <c r="AF85" s="7"/>
      <c r="AG85" s="8"/>
      <c r="AH85" s="8">
        <v>0</v>
      </c>
      <c r="AI85" s="113"/>
      <c r="AJ85" s="8">
        <v>0</v>
      </c>
      <c r="AK85" s="8"/>
      <c r="AL85" s="8">
        <v>19.5</v>
      </c>
      <c r="AM85" s="8"/>
      <c r="AN85" s="185">
        <v>19.5</v>
      </c>
      <c r="AO85" s="1" t="str">
        <f t="shared" si="1"/>
        <v>No</v>
      </c>
    </row>
    <row r="86" spans="1:41" s="1" customFormat="1">
      <c r="A86" s="3" t="s">
        <v>1110</v>
      </c>
      <c r="B86" s="3" t="s">
        <v>517</v>
      </c>
      <c r="C86" s="57" t="s">
        <v>47</v>
      </c>
      <c r="D86" s="174">
        <v>3081</v>
      </c>
      <c r="E86" s="177">
        <v>30081</v>
      </c>
      <c r="F86" s="31" t="s">
        <v>122</v>
      </c>
      <c r="G86" s="31" t="s">
        <v>123</v>
      </c>
      <c r="H86" s="41">
        <v>4586770</v>
      </c>
      <c r="I86" s="22">
        <v>91</v>
      </c>
      <c r="J86" s="48"/>
      <c r="K86" s="8">
        <v>0</v>
      </c>
      <c r="L86" s="8"/>
      <c r="M86" s="8">
        <v>0</v>
      </c>
      <c r="N86" s="8"/>
      <c r="O86" s="113">
        <v>0</v>
      </c>
      <c r="P86" s="8">
        <v>0</v>
      </c>
      <c r="Q86" s="8"/>
      <c r="R86" s="8">
        <v>0</v>
      </c>
      <c r="S86" s="8"/>
      <c r="T86" s="8">
        <v>0</v>
      </c>
      <c r="U86" s="8"/>
      <c r="V86" s="8"/>
      <c r="W86" s="7">
        <v>0</v>
      </c>
      <c r="X86" s="7"/>
      <c r="Y86" s="7">
        <v>0</v>
      </c>
      <c r="Z86" s="7"/>
      <c r="AA86" s="7">
        <v>0</v>
      </c>
      <c r="AB86" s="7"/>
      <c r="AC86" s="7">
        <v>0</v>
      </c>
      <c r="AD86" s="7"/>
      <c r="AE86" s="7">
        <v>0</v>
      </c>
      <c r="AF86" s="7"/>
      <c r="AG86" s="8"/>
      <c r="AH86" s="8">
        <v>0</v>
      </c>
      <c r="AI86" s="113"/>
      <c r="AJ86" s="8">
        <v>0</v>
      </c>
      <c r="AK86" s="8"/>
      <c r="AL86" s="8">
        <v>1.9</v>
      </c>
      <c r="AM86" s="8"/>
      <c r="AN86" s="185">
        <v>1.9</v>
      </c>
      <c r="AO86" s="1" t="str">
        <f t="shared" si="1"/>
        <v>No</v>
      </c>
    </row>
    <row r="87" spans="1:41" s="1" customFormat="1">
      <c r="A87" s="3" t="s">
        <v>1116</v>
      </c>
      <c r="B87" s="3" t="s">
        <v>673</v>
      </c>
      <c r="C87" s="57" t="s">
        <v>41</v>
      </c>
      <c r="D87" s="174">
        <v>3044</v>
      </c>
      <c r="E87" s="177">
        <v>30044</v>
      </c>
      <c r="F87" s="31" t="s">
        <v>122</v>
      </c>
      <c r="G87" s="31" t="s">
        <v>123</v>
      </c>
      <c r="H87" s="41">
        <v>1733853</v>
      </c>
      <c r="I87" s="22">
        <v>85</v>
      </c>
      <c r="J87" s="48"/>
      <c r="K87" s="8">
        <v>0</v>
      </c>
      <c r="L87" s="8"/>
      <c r="M87" s="8">
        <v>0</v>
      </c>
      <c r="N87" s="8"/>
      <c r="O87" s="113">
        <v>0</v>
      </c>
      <c r="P87" s="8">
        <v>0</v>
      </c>
      <c r="Q87" s="8"/>
      <c r="R87" s="8">
        <v>0</v>
      </c>
      <c r="S87" s="8"/>
      <c r="T87" s="8">
        <v>0</v>
      </c>
      <c r="U87" s="8"/>
      <c r="V87" s="8"/>
      <c r="W87" s="7">
        <v>0</v>
      </c>
      <c r="X87" s="7"/>
      <c r="Y87" s="7">
        <v>0</v>
      </c>
      <c r="Z87" s="7"/>
      <c r="AA87" s="7">
        <v>0</v>
      </c>
      <c r="AB87" s="7"/>
      <c r="AC87" s="7">
        <v>0</v>
      </c>
      <c r="AD87" s="7"/>
      <c r="AE87" s="7">
        <v>0</v>
      </c>
      <c r="AF87" s="7"/>
      <c r="AG87" s="8"/>
      <c r="AH87" s="8">
        <v>13.6</v>
      </c>
      <c r="AI87" s="113"/>
      <c r="AJ87" s="8">
        <v>0</v>
      </c>
      <c r="AK87" s="8"/>
      <c r="AL87" s="8">
        <v>0</v>
      </c>
      <c r="AM87" s="8"/>
      <c r="AN87" s="185">
        <v>13.6</v>
      </c>
      <c r="AO87" s="1" t="str">
        <f t="shared" si="1"/>
        <v>No</v>
      </c>
    </row>
    <row r="88" spans="1:41" s="1" customFormat="1">
      <c r="A88" s="3" t="s">
        <v>1118</v>
      </c>
      <c r="B88" s="3" t="s">
        <v>403</v>
      </c>
      <c r="C88" s="57" t="s">
        <v>14</v>
      </c>
      <c r="D88" s="174">
        <v>9010</v>
      </c>
      <c r="E88" s="177">
        <v>90010</v>
      </c>
      <c r="F88" s="31" t="s">
        <v>122</v>
      </c>
      <c r="G88" s="31" t="s">
        <v>123</v>
      </c>
      <c r="H88" s="41">
        <v>12150996</v>
      </c>
      <c r="I88" s="22">
        <v>84</v>
      </c>
      <c r="J88" s="48"/>
      <c r="K88" s="8">
        <v>0</v>
      </c>
      <c r="L88" s="8"/>
      <c r="M88" s="8">
        <v>0</v>
      </c>
      <c r="N88" s="8"/>
      <c r="O88" s="113">
        <v>0</v>
      </c>
      <c r="P88" s="8">
        <v>0</v>
      </c>
      <c r="Q88" s="8"/>
      <c r="R88" s="8">
        <v>0</v>
      </c>
      <c r="S88" s="8"/>
      <c r="T88" s="8">
        <v>0</v>
      </c>
      <c r="U88" s="8"/>
      <c r="V88" s="8"/>
      <c r="W88" s="7">
        <v>0</v>
      </c>
      <c r="X88" s="7"/>
      <c r="Y88" s="7">
        <v>0</v>
      </c>
      <c r="Z88" s="7"/>
      <c r="AA88" s="7">
        <v>0</v>
      </c>
      <c r="AB88" s="7"/>
      <c r="AC88" s="7">
        <v>0</v>
      </c>
      <c r="AD88" s="7"/>
      <c r="AE88" s="7">
        <v>0</v>
      </c>
      <c r="AF88" s="7"/>
      <c r="AG88" s="8"/>
      <c r="AH88" s="8">
        <v>0</v>
      </c>
      <c r="AI88" s="113"/>
      <c r="AJ88" s="8">
        <v>0</v>
      </c>
      <c r="AK88" s="8"/>
      <c r="AL88" s="8">
        <v>0</v>
      </c>
      <c r="AM88" s="8"/>
      <c r="AN88" s="185">
        <v>0</v>
      </c>
      <c r="AO88" s="1" t="str">
        <f t="shared" si="1"/>
        <v>No</v>
      </c>
    </row>
    <row r="89" spans="1:41" s="1" customFormat="1">
      <c r="A89" s="3" t="s">
        <v>437</v>
      </c>
      <c r="B89" s="3" t="s">
        <v>438</v>
      </c>
      <c r="C89" s="57" t="s">
        <v>14</v>
      </c>
      <c r="D89" s="174">
        <v>9162</v>
      </c>
      <c r="E89" s="177">
        <v>90162</v>
      </c>
      <c r="F89" s="31" t="s">
        <v>125</v>
      </c>
      <c r="G89" s="31" t="s">
        <v>123</v>
      </c>
      <c r="H89" s="41">
        <v>277634</v>
      </c>
      <c r="I89" s="22">
        <v>78</v>
      </c>
      <c r="J89" s="48"/>
      <c r="K89" s="8">
        <v>0</v>
      </c>
      <c r="L89" s="8"/>
      <c r="M89" s="8">
        <v>0</v>
      </c>
      <c r="N89" s="8"/>
      <c r="O89" s="113">
        <v>0</v>
      </c>
      <c r="P89" s="8">
        <v>0</v>
      </c>
      <c r="Q89" s="8"/>
      <c r="R89" s="8">
        <v>0</v>
      </c>
      <c r="S89" s="8"/>
      <c r="T89" s="8">
        <v>0</v>
      </c>
      <c r="U89" s="8"/>
      <c r="V89" s="8"/>
      <c r="W89" s="7">
        <v>0</v>
      </c>
      <c r="X89" s="7"/>
      <c r="Y89" s="7">
        <v>0</v>
      </c>
      <c r="Z89" s="7"/>
      <c r="AA89" s="7">
        <v>0</v>
      </c>
      <c r="AB89" s="7"/>
      <c r="AC89" s="7">
        <v>0</v>
      </c>
      <c r="AD89" s="7"/>
      <c r="AE89" s="7">
        <v>0</v>
      </c>
      <c r="AF89" s="7"/>
      <c r="AG89" s="8"/>
      <c r="AH89" s="8">
        <v>0</v>
      </c>
      <c r="AI89" s="113"/>
      <c r="AJ89" s="8">
        <v>0</v>
      </c>
      <c r="AK89" s="8"/>
      <c r="AL89" s="8">
        <v>19.399999999999999</v>
      </c>
      <c r="AM89" s="8"/>
      <c r="AN89" s="185">
        <v>19.399999999999999</v>
      </c>
      <c r="AO89" s="1" t="str">
        <f t="shared" si="1"/>
        <v>No</v>
      </c>
    </row>
    <row r="90" spans="1:41" s="1" customFormat="1">
      <c r="A90" s="3" t="s">
        <v>166</v>
      </c>
      <c r="B90" s="3" t="s">
        <v>167</v>
      </c>
      <c r="C90" s="57" t="s">
        <v>44</v>
      </c>
      <c r="D90" s="174">
        <v>4001</v>
      </c>
      <c r="E90" s="177">
        <v>40001</v>
      </c>
      <c r="F90" s="31" t="s">
        <v>122</v>
      </c>
      <c r="G90" s="31" t="s">
        <v>123</v>
      </c>
      <c r="H90" s="41">
        <v>381112</v>
      </c>
      <c r="I90" s="22">
        <v>77</v>
      </c>
      <c r="J90" s="48"/>
      <c r="K90" s="8">
        <v>0.86</v>
      </c>
      <c r="L90" s="8"/>
      <c r="M90" s="8">
        <v>0</v>
      </c>
      <c r="N90" s="8"/>
      <c r="O90" s="113">
        <v>0.86</v>
      </c>
      <c r="P90" s="8">
        <v>0</v>
      </c>
      <c r="Q90" s="8"/>
      <c r="R90" s="8">
        <v>0</v>
      </c>
      <c r="S90" s="8"/>
      <c r="T90" s="8">
        <v>0</v>
      </c>
      <c r="U90" s="8"/>
      <c r="V90" s="8"/>
      <c r="W90" s="7">
        <v>0</v>
      </c>
      <c r="X90" s="7"/>
      <c r="Y90" s="7">
        <v>0</v>
      </c>
      <c r="Z90" s="7"/>
      <c r="AA90" s="7">
        <v>0</v>
      </c>
      <c r="AB90" s="7"/>
      <c r="AC90" s="7">
        <v>0</v>
      </c>
      <c r="AD90" s="7"/>
      <c r="AE90" s="7">
        <v>0</v>
      </c>
      <c r="AF90" s="7"/>
      <c r="AG90" s="8"/>
      <c r="AH90" s="8">
        <v>0</v>
      </c>
      <c r="AI90" s="113"/>
      <c r="AJ90" s="8">
        <v>0</v>
      </c>
      <c r="AK90" s="8"/>
      <c r="AL90" s="8">
        <v>0</v>
      </c>
      <c r="AM90" s="8"/>
      <c r="AN90" s="185">
        <v>0</v>
      </c>
      <c r="AO90" s="1" t="str">
        <f t="shared" si="1"/>
        <v>No</v>
      </c>
    </row>
    <row r="91" spans="1:41" s="1" customFormat="1">
      <c r="A91" s="3" t="s">
        <v>101</v>
      </c>
      <c r="B91" s="3" t="s">
        <v>704</v>
      </c>
      <c r="C91" s="57" t="s">
        <v>35</v>
      </c>
      <c r="D91" s="174">
        <v>2149</v>
      </c>
      <c r="E91" s="177">
        <v>20149</v>
      </c>
      <c r="F91" s="31" t="s">
        <v>234</v>
      </c>
      <c r="G91" s="31" t="s">
        <v>123</v>
      </c>
      <c r="H91" s="41">
        <v>18351295</v>
      </c>
      <c r="I91" s="22">
        <v>75</v>
      </c>
      <c r="J91" s="48"/>
      <c r="K91" s="8">
        <v>0</v>
      </c>
      <c r="L91" s="8"/>
      <c r="M91" s="8">
        <v>0</v>
      </c>
      <c r="N91" s="8"/>
      <c r="O91" s="113">
        <v>0</v>
      </c>
      <c r="P91" s="8">
        <v>0</v>
      </c>
      <c r="Q91" s="8"/>
      <c r="R91" s="8">
        <v>0</v>
      </c>
      <c r="S91" s="8"/>
      <c r="T91" s="8">
        <v>0</v>
      </c>
      <c r="U91" s="8"/>
      <c r="V91" s="8"/>
      <c r="W91" s="7">
        <v>0</v>
      </c>
      <c r="X91" s="7"/>
      <c r="Y91" s="7">
        <v>0</v>
      </c>
      <c r="Z91" s="7"/>
      <c r="AA91" s="7">
        <v>0</v>
      </c>
      <c r="AB91" s="7"/>
      <c r="AC91" s="7">
        <v>0</v>
      </c>
      <c r="AD91" s="7"/>
      <c r="AE91" s="7">
        <v>0</v>
      </c>
      <c r="AF91" s="7"/>
      <c r="AG91" s="8"/>
      <c r="AH91" s="8">
        <v>0.5</v>
      </c>
      <c r="AI91" s="113"/>
      <c r="AJ91" s="8">
        <v>0</v>
      </c>
      <c r="AK91" s="8"/>
      <c r="AL91" s="8">
        <v>2.9</v>
      </c>
      <c r="AM91" s="8"/>
      <c r="AN91" s="185">
        <v>3.4</v>
      </c>
      <c r="AO91" s="1" t="str">
        <f t="shared" si="1"/>
        <v>No</v>
      </c>
    </row>
    <row r="92" spans="1:41" s="1" customFormat="1">
      <c r="A92" s="3" t="s">
        <v>1123</v>
      </c>
      <c r="B92" s="3" t="s">
        <v>709</v>
      </c>
      <c r="C92" s="57" t="s">
        <v>24</v>
      </c>
      <c r="D92" s="174">
        <v>4138</v>
      </c>
      <c r="E92" s="177">
        <v>40138</v>
      </c>
      <c r="F92" s="31" t="s">
        <v>122</v>
      </c>
      <c r="G92" s="31" t="s">
        <v>123</v>
      </c>
      <c r="H92" s="41">
        <v>4515419</v>
      </c>
      <c r="I92" s="22">
        <v>74</v>
      </c>
      <c r="J92" s="48"/>
      <c r="K92" s="8">
        <v>0</v>
      </c>
      <c r="L92" s="8"/>
      <c r="M92" s="8">
        <v>0</v>
      </c>
      <c r="N92" s="8"/>
      <c r="O92" s="113">
        <v>0</v>
      </c>
      <c r="P92" s="8">
        <v>0</v>
      </c>
      <c r="Q92" s="8"/>
      <c r="R92" s="8">
        <v>0</v>
      </c>
      <c r="S92" s="8"/>
      <c r="T92" s="8">
        <v>0</v>
      </c>
      <c r="U92" s="8"/>
      <c r="V92" s="8"/>
      <c r="W92" s="7">
        <v>0</v>
      </c>
      <c r="X92" s="7"/>
      <c r="Y92" s="7">
        <v>0</v>
      </c>
      <c r="Z92" s="7"/>
      <c r="AA92" s="7">
        <v>0</v>
      </c>
      <c r="AB92" s="7"/>
      <c r="AC92" s="7">
        <v>0</v>
      </c>
      <c r="AD92" s="7"/>
      <c r="AE92" s="7">
        <v>0</v>
      </c>
      <c r="AF92" s="7"/>
      <c r="AG92" s="8"/>
      <c r="AH92" s="8">
        <v>0</v>
      </c>
      <c r="AI92" s="113"/>
      <c r="AJ92" s="8">
        <v>59.2</v>
      </c>
      <c r="AK92" s="8"/>
      <c r="AL92" s="8">
        <v>0</v>
      </c>
      <c r="AM92" s="8"/>
      <c r="AN92" s="185">
        <v>59.2</v>
      </c>
      <c r="AO92" s="1" t="str">
        <f t="shared" si="1"/>
        <v>No</v>
      </c>
    </row>
    <row r="93" spans="1:41" s="1" customFormat="1">
      <c r="A93" s="3" t="s">
        <v>300</v>
      </c>
      <c r="B93" s="3" t="s">
        <v>301</v>
      </c>
      <c r="C93" s="57" t="s">
        <v>14</v>
      </c>
      <c r="D93" s="174">
        <v>9121</v>
      </c>
      <c r="E93" s="177">
        <v>90121</v>
      </c>
      <c r="F93" s="31" t="s">
        <v>125</v>
      </c>
      <c r="G93" s="31" t="s">
        <v>123</v>
      </c>
      <c r="H93" s="41">
        <v>341219</v>
      </c>
      <c r="I93" s="22">
        <v>74</v>
      </c>
      <c r="J93" s="48"/>
      <c r="K93" s="8">
        <v>0</v>
      </c>
      <c r="L93" s="8"/>
      <c r="M93" s="8">
        <v>0</v>
      </c>
      <c r="N93" s="8"/>
      <c r="O93" s="113">
        <v>0</v>
      </c>
      <c r="P93" s="8">
        <v>0</v>
      </c>
      <c r="Q93" s="8"/>
      <c r="R93" s="8">
        <v>0</v>
      </c>
      <c r="S93" s="8"/>
      <c r="T93" s="8">
        <v>0</v>
      </c>
      <c r="U93" s="8"/>
      <c r="V93" s="8"/>
      <c r="W93" s="7">
        <v>0</v>
      </c>
      <c r="X93" s="7"/>
      <c r="Y93" s="7">
        <v>0</v>
      </c>
      <c r="Z93" s="7"/>
      <c r="AA93" s="7">
        <v>0</v>
      </c>
      <c r="AB93" s="7"/>
      <c r="AC93" s="7">
        <v>0</v>
      </c>
      <c r="AD93" s="7"/>
      <c r="AE93" s="7">
        <v>0</v>
      </c>
      <c r="AF93" s="7"/>
      <c r="AG93" s="8"/>
      <c r="AH93" s="8">
        <v>0</v>
      </c>
      <c r="AI93" s="113"/>
      <c r="AJ93" s="8">
        <v>0</v>
      </c>
      <c r="AK93" s="8"/>
      <c r="AL93" s="8">
        <v>92.5</v>
      </c>
      <c r="AM93" s="8"/>
      <c r="AN93" s="185">
        <v>92.5</v>
      </c>
      <c r="AO93" s="1" t="str">
        <f t="shared" si="1"/>
        <v>No</v>
      </c>
    </row>
    <row r="94" spans="1:41" s="1" customFormat="1">
      <c r="A94" s="3" t="s">
        <v>1060</v>
      </c>
      <c r="B94" s="3" t="s">
        <v>212</v>
      </c>
      <c r="C94" s="57" t="s">
        <v>8</v>
      </c>
      <c r="D94" s="174">
        <v>6033</v>
      </c>
      <c r="E94" s="177">
        <v>60033</v>
      </c>
      <c r="F94" s="31" t="s">
        <v>125</v>
      </c>
      <c r="G94" s="31" t="s">
        <v>123</v>
      </c>
      <c r="H94" s="41">
        <v>431388</v>
      </c>
      <c r="I94" s="22">
        <v>73</v>
      </c>
      <c r="J94" s="48"/>
      <c r="K94" s="8">
        <v>2.99</v>
      </c>
      <c r="L94" s="8"/>
      <c r="M94" s="8">
        <v>0.35</v>
      </c>
      <c r="N94" s="8"/>
      <c r="O94" s="113">
        <v>3.34</v>
      </c>
      <c r="P94" s="8">
        <v>0</v>
      </c>
      <c r="Q94" s="8"/>
      <c r="R94" s="8">
        <v>0.16</v>
      </c>
      <c r="S94" s="8"/>
      <c r="T94" s="8">
        <v>0</v>
      </c>
      <c r="U94" s="8"/>
      <c r="V94" s="8"/>
      <c r="W94" s="7">
        <v>17</v>
      </c>
      <c r="X94" s="7"/>
      <c r="Y94" s="7">
        <v>25</v>
      </c>
      <c r="Z94" s="7"/>
      <c r="AA94" s="7">
        <v>1</v>
      </c>
      <c r="AB94" s="7"/>
      <c r="AC94" s="7">
        <v>0</v>
      </c>
      <c r="AD94" s="7"/>
      <c r="AE94" s="7">
        <v>0</v>
      </c>
      <c r="AF94" s="7"/>
      <c r="AG94" s="8"/>
      <c r="AH94" s="8">
        <v>0</v>
      </c>
      <c r="AI94" s="113"/>
      <c r="AJ94" s="8">
        <v>0</v>
      </c>
      <c r="AK94" s="8"/>
      <c r="AL94" s="8">
        <v>0</v>
      </c>
      <c r="AM94" s="8"/>
      <c r="AN94" s="185">
        <v>0</v>
      </c>
      <c r="AO94" s="1" t="str">
        <f t="shared" si="1"/>
        <v>No</v>
      </c>
    </row>
    <row r="95" spans="1:41" s="1" customFormat="1">
      <c r="A95" s="3" t="s">
        <v>181</v>
      </c>
      <c r="B95" s="3" t="s">
        <v>182</v>
      </c>
      <c r="C95" s="57" t="s">
        <v>36</v>
      </c>
      <c r="D95" s="174">
        <v>6111</v>
      </c>
      <c r="E95" s="177">
        <v>60111</v>
      </c>
      <c r="F95" s="31" t="s">
        <v>125</v>
      </c>
      <c r="G95" s="31" t="s">
        <v>123</v>
      </c>
      <c r="H95" s="41">
        <v>741318</v>
      </c>
      <c r="I95" s="22">
        <v>73</v>
      </c>
      <c r="J95" s="48"/>
      <c r="K95" s="8">
        <v>80.239999999999995</v>
      </c>
      <c r="L95" s="8"/>
      <c r="M95" s="8">
        <v>20.16</v>
      </c>
      <c r="N95" s="8"/>
      <c r="O95" s="113">
        <v>100.399999999999</v>
      </c>
      <c r="P95" s="8">
        <v>0</v>
      </c>
      <c r="Q95" s="8"/>
      <c r="R95" s="8">
        <v>12.01</v>
      </c>
      <c r="S95" s="8"/>
      <c r="T95" s="8">
        <v>2.67</v>
      </c>
      <c r="U95" s="8"/>
      <c r="V95" s="8"/>
      <c r="W95" s="7">
        <v>90</v>
      </c>
      <c r="X95" s="7"/>
      <c r="Y95" s="7">
        <v>95</v>
      </c>
      <c r="Z95" s="7"/>
      <c r="AA95" s="7">
        <v>6</v>
      </c>
      <c r="AB95" s="7"/>
      <c r="AC95" s="7">
        <v>0</v>
      </c>
      <c r="AD95" s="7"/>
      <c r="AE95" s="7">
        <v>0</v>
      </c>
      <c r="AF95" s="7"/>
      <c r="AG95" s="8"/>
      <c r="AH95" s="8">
        <v>0</v>
      </c>
      <c r="AI95" s="113"/>
      <c r="AJ95" s="8">
        <v>0</v>
      </c>
      <c r="AK95" s="8"/>
      <c r="AL95" s="8">
        <v>0</v>
      </c>
      <c r="AM95" s="8"/>
      <c r="AN95" s="185">
        <v>0</v>
      </c>
      <c r="AO95" s="1" t="str">
        <f t="shared" si="1"/>
        <v>No</v>
      </c>
    </row>
    <row r="96" spans="1:41" s="1" customFormat="1">
      <c r="A96" s="3" t="s">
        <v>143</v>
      </c>
      <c r="B96" s="3" t="s">
        <v>144</v>
      </c>
      <c r="C96" s="57" t="s">
        <v>35</v>
      </c>
      <c r="D96" s="174">
        <v>2075</v>
      </c>
      <c r="E96" s="177">
        <v>20075</v>
      </c>
      <c r="F96" s="31" t="s">
        <v>125</v>
      </c>
      <c r="G96" s="31" t="s">
        <v>123</v>
      </c>
      <c r="H96" s="41">
        <v>5441567</v>
      </c>
      <c r="I96" s="22">
        <v>72</v>
      </c>
      <c r="J96" s="48"/>
      <c r="K96" s="8">
        <v>22</v>
      </c>
      <c r="L96" s="8"/>
      <c r="M96" s="8">
        <v>11</v>
      </c>
      <c r="N96" s="8"/>
      <c r="O96" s="113">
        <v>33</v>
      </c>
      <c r="P96" s="8">
        <v>0</v>
      </c>
      <c r="Q96" s="8"/>
      <c r="R96" s="8">
        <v>5.4</v>
      </c>
      <c r="S96" s="8"/>
      <c r="T96" s="8">
        <v>0</v>
      </c>
      <c r="U96" s="8"/>
      <c r="V96" s="8"/>
      <c r="W96" s="7">
        <v>78</v>
      </c>
      <c r="X96" s="7"/>
      <c r="Y96" s="7">
        <v>5</v>
      </c>
      <c r="Z96" s="7"/>
      <c r="AA96" s="7">
        <v>6</v>
      </c>
      <c r="AB96" s="7"/>
      <c r="AC96" s="7">
        <v>6</v>
      </c>
      <c r="AD96" s="7"/>
      <c r="AE96" s="7">
        <v>0</v>
      </c>
      <c r="AF96" s="7"/>
      <c r="AG96" s="8"/>
      <c r="AH96" s="8">
        <v>0</v>
      </c>
      <c r="AI96" s="113"/>
      <c r="AJ96" s="8">
        <v>0</v>
      </c>
      <c r="AK96" s="8"/>
      <c r="AL96" s="8">
        <v>0</v>
      </c>
      <c r="AM96" s="8"/>
      <c r="AN96" s="185">
        <v>0</v>
      </c>
      <c r="AO96" s="1" t="str">
        <f t="shared" si="1"/>
        <v>No</v>
      </c>
    </row>
    <row r="97" spans="1:41" s="1" customFormat="1">
      <c r="A97" s="3" t="s">
        <v>126</v>
      </c>
      <c r="B97" s="3" t="s">
        <v>127</v>
      </c>
      <c r="C97" s="57" t="s">
        <v>26</v>
      </c>
      <c r="D97" s="174">
        <v>5104</v>
      </c>
      <c r="E97" s="177">
        <v>50104</v>
      </c>
      <c r="F97" s="31" t="s">
        <v>125</v>
      </c>
      <c r="G97" s="31" t="s">
        <v>123</v>
      </c>
      <c r="H97" s="41">
        <v>8608208</v>
      </c>
      <c r="I97" s="22">
        <v>70</v>
      </c>
      <c r="J97" s="48"/>
      <c r="K97" s="8">
        <v>105.1</v>
      </c>
      <c r="L97" s="8"/>
      <c r="M97" s="8">
        <v>21.9</v>
      </c>
      <c r="N97" s="8"/>
      <c r="O97" s="113">
        <v>127</v>
      </c>
      <c r="P97" s="8">
        <v>0</v>
      </c>
      <c r="Q97" s="8"/>
      <c r="R97" s="8">
        <v>3.4</v>
      </c>
      <c r="S97" s="8"/>
      <c r="T97" s="8">
        <v>1.74</v>
      </c>
      <c r="U97" s="8"/>
      <c r="V97" s="8"/>
      <c r="W97" s="7">
        <v>86</v>
      </c>
      <c r="X97" s="7"/>
      <c r="Y97" s="7">
        <v>138</v>
      </c>
      <c r="Z97" s="7"/>
      <c r="AA97" s="7">
        <v>10</v>
      </c>
      <c r="AB97" s="7"/>
      <c r="AC97" s="7">
        <v>0</v>
      </c>
      <c r="AD97" s="7"/>
      <c r="AE97" s="7">
        <v>0</v>
      </c>
      <c r="AF97" s="7"/>
      <c r="AG97" s="8"/>
      <c r="AH97" s="8">
        <v>0</v>
      </c>
      <c r="AI97" s="113"/>
      <c r="AJ97" s="8">
        <v>0</v>
      </c>
      <c r="AK97" s="8"/>
      <c r="AL97" s="8">
        <v>0</v>
      </c>
      <c r="AM97" s="8"/>
      <c r="AN97" s="185">
        <v>0</v>
      </c>
      <c r="AO97" s="1" t="str">
        <f t="shared" si="1"/>
        <v>No</v>
      </c>
    </row>
    <row r="98" spans="1:41" s="1" customFormat="1">
      <c r="A98" s="3" t="s">
        <v>175</v>
      </c>
      <c r="B98" s="3" t="s">
        <v>176</v>
      </c>
      <c r="C98" s="57" t="s">
        <v>22</v>
      </c>
      <c r="D98" s="174">
        <v>4077</v>
      </c>
      <c r="E98" s="177">
        <v>40077</v>
      </c>
      <c r="F98" s="31" t="s">
        <v>125</v>
      </c>
      <c r="G98" s="31" t="s">
        <v>123</v>
      </c>
      <c r="H98" s="41">
        <v>5502379</v>
      </c>
      <c r="I98" s="22">
        <v>65</v>
      </c>
      <c r="J98" s="48"/>
      <c r="K98" s="8">
        <v>141.30000000000001</v>
      </c>
      <c r="L98" s="8"/>
      <c r="M98" s="8">
        <v>0</v>
      </c>
      <c r="N98" s="8"/>
      <c r="O98" s="113">
        <v>141.30000000000001</v>
      </c>
      <c r="P98" s="8">
        <v>0</v>
      </c>
      <c r="Q98" s="8"/>
      <c r="R98" s="8">
        <v>8.1999999999999993</v>
      </c>
      <c r="S98" s="8"/>
      <c r="T98" s="8">
        <v>0.25</v>
      </c>
      <c r="U98" s="8"/>
      <c r="V98" s="8"/>
      <c r="W98" s="7">
        <v>175</v>
      </c>
      <c r="X98" s="7"/>
      <c r="Y98" s="7">
        <v>0</v>
      </c>
      <c r="Z98" s="7"/>
      <c r="AA98" s="7">
        <v>0</v>
      </c>
      <c r="AB98" s="7"/>
      <c r="AC98" s="7">
        <v>0</v>
      </c>
      <c r="AD98" s="7"/>
      <c r="AE98" s="7">
        <v>0</v>
      </c>
      <c r="AF98" s="7"/>
      <c r="AG98" s="8"/>
      <c r="AH98" s="8">
        <v>0</v>
      </c>
      <c r="AI98" s="113"/>
      <c r="AJ98" s="8">
        <v>0</v>
      </c>
      <c r="AK98" s="8"/>
      <c r="AL98" s="8">
        <v>0</v>
      </c>
      <c r="AM98" s="8"/>
      <c r="AN98" s="185">
        <v>0</v>
      </c>
      <c r="AO98" s="1" t="str">
        <f t="shared" si="1"/>
        <v>No</v>
      </c>
    </row>
    <row r="99" spans="1:41" s="1" customFormat="1">
      <c r="A99" s="3" t="s">
        <v>885</v>
      </c>
      <c r="B99" s="3" t="s">
        <v>897</v>
      </c>
      <c r="C99" s="57" t="s">
        <v>32</v>
      </c>
      <c r="D99" s="174">
        <v>5221</v>
      </c>
      <c r="E99" s="177">
        <v>50518</v>
      </c>
      <c r="F99" s="31" t="s">
        <v>125</v>
      </c>
      <c r="G99" s="31" t="s">
        <v>123</v>
      </c>
      <c r="H99" s="41">
        <v>2650890</v>
      </c>
      <c r="I99" s="22">
        <v>64</v>
      </c>
      <c r="J99" s="48"/>
      <c r="K99" s="8">
        <v>0</v>
      </c>
      <c r="L99" s="8"/>
      <c r="M99" s="8">
        <v>0</v>
      </c>
      <c r="N99" s="8"/>
      <c r="O99" s="113">
        <v>0</v>
      </c>
      <c r="P99" s="8">
        <v>0</v>
      </c>
      <c r="Q99" s="8"/>
      <c r="R99" s="8">
        <v>0</v>
      </c>
      <c r="S99" s="8"/>
      <c r="T99" s="8">
        <v>0</v>
      </c>
      <c r="U99" s="8"/>
      <c r="V99" s="8"/>
      <c r="W99" s="7">
        <v>0</v>
      </c>
      <c r="X99" s="7"/>
      <c r="Y99" s="7">
        <v>0</v>
      </c>
      <c r="Z99" s="7"/>
      <c r="AA99" s="7">
        <v>0</v>
      </c>
      <c r="AB99" s="7"/>
      <c r="AC99" s="7">
        <v>0</v>
      </c>
      <c r="AD99" s="7"/>
      <c r="AE99" s="7">
        <v>0</v>
      </c>
      <c r="AF99" s="7"/>
      <c r="AG99" s="8"/>
      <c r="AH99" s="8">
        <v>2.5</v>
      </c>
      <c r="AI99" s="113"/>
      <c r="AJ99" s="8">
        <v>22.8</v>
      </c>
      <c r="AK99" s="8"/>
      <c r="AL99" s="8">
        <v>14.5</v>
      </c>
      <c r="AM99" s="8"/>
      <c r="AN99" s="185">
        <v>39.799999999999997</v>
      </c>
      <c r="AO99" s="1" t="str">
        <f t="shared" si="1"/>
        <v>No</v>
      </c>
    </row>
    <row r="100" spans="1:41" s="1" customFormat="1">
      <c r="A100" s="3" t="s">
        <v>1061</v>
      </c>
      <c r="B100" s="3" t="s">
        <v>218</v>
      </c>
      <c r="C100" s="57" t="s">
        <v>49</v>
      </c>
      <c r="D100" s="174">
        <v>5003</v>
      </c>
      <c r="E100" s="177">
        <v>50003</v>
      </c>
      <c r="F100" s="31" t="s">
        <v>122</v>
      </c>
      <c r="G100" s="31" t="s">
        <v>123</v>
      </c>
      <c r="H100" s="41">
        <v>124064</v>
      </c>
      <c r="I100" s="22">
        <v>58</v>
      </c>
      <c r="J100" s="48"/>
      <c r="K100" s="8">
        <v>1.45</v>
      </c>
      <c r="L100" s="8"/>
      <c r="M100" s="8">
        <v>0.25</v>
      </c>
      <c r="N100" s="8"/>
      <c r="O100" s="113">
        <v>1.7</v>
      </c>
      <c r="P100" s="8">
        <v>0</v>
      </c>
      <c r="Q100" s="8"/>
      <c r="R100" s="8">
        <v>0.2</v>
      </c>
      <c r="S100" s="8"/>
      <c r="T100" s="8">
        <v>0</v>
      </c>
      <c r="U100" s="8"/>
      <c r="V100" s="8"/>
      <c r="W100" s="7">
        <v>4</v>
      </c>
      <c r="X100" s="7"/>
      <c r="Y100" s="7">
        <v>14</v>
      </c>
      <c r="Z100" s="7"/>
      <c r="AA100" s="7">
        <v>0</v>
      </c>
      <c r="AB100" s="7"/>
      <c r="AC100" s="7">
        <v>0</v>
      </c>
      <c r="AD100" s="7"/>
      <c r="AE100" s="7">
        <v>0</v>
      </c>
      <c r="AF100" s="7"/>
      <c r="AG100" s="8"/>
      <c r="AH100" s="8">
        <v>0</v>
      </c>
      <c r="AI100" s="113"/>
      <c r="AJ100" s="8">
        <v>0</v>
      </c>
      <c r="AK100" s="8"/>
      <c r="AL100" s="8">
        <v>0</v>
      </c>
      <c r="AM100" s="8"/>
      <c r="AN100" s="185">
        <v>0</v>
      </c>
      <c r="AO100" s="1" t="str">
        <f t="shared" si="1"/>
        <v>No</v>
      </c>
    </row>
    <row r="101" spans="1:41" s="1" customFormat="1">
      <c r="A101" s="3" t="s">
        <v>892</v>
      </c>
      <c r="B101" s="3" t="s">
        <v>152</v>
      </c>
      <c r="C101" s="57" t="s">
        <v>21</v>
      </c>
      <c r="D101" s="174">
        <v>3112</v>
      </c>
      <c r="E101" s="177">
        <v>30112</v>
      </c>
      <c r="F101" s="31" t="s">
        <v>161</v>
      </c>
      <c r="G101" s="31" t="s">
        <v>123</v>
      </c>
      <c r="H101" s="41">
        <v>4586770</v>
      </c>
      <c r="I101" s="22">
        <v>57</v>
      </c>
      <c r="J101" s="48"/>
      <c r="K101" s="8">
        <v>4.9000000000000004</v>
      </c>
      <c r="L101" s="8"/>
      <c r="M101" s="8">
        <v>0.7</v>
      </c>
      <c r="N101" s="8"/>
      <c r="O101" s="113">
        <v>5.6</v>
      </c>
      <c r="P101" s="8">
        <v>0</v>
      </c>
      <c r="Q101" s="8"/>
      <c r="R101" s="8">
        <v>0</v>
      </c>
      <c r="S101" s="8"/>
      <c r="T101" s="8">
        <v>0.3</v>
      </c>
      <c r="U101" s="8"/>
      <c r="V101" s="8"/>
      <c r="W101" s="7">
        <v>2</v>
      </c>
      <c r="X101" s="7"/>
      <c r="Y101" s="7">
        <v>31</v>
      </c>
      <c r="Z101" s="7"/>
      <c r="AA101" s="7">
        <v>2</v>
      </c>
      <c r="AB101" s="7"/>
      <c r="AC101" s="7">
        <v>0</v>
      </c>
      <c r="AD101" s="7"/>
      <c r="AE101" s="7">
        <v>0</v>
      </c>
      <c r="AF101" s="7"/>
      <c r="AG101" s="8"/>
      <c r="AH101" s="8">
        <v>0</v>
      </c>
      <c r="AI101" s="113"/>
      <c r="AJ101" s="8">
        <v>0</v>
      </c>
      <c r="AK101" s="8"/>
      <c r="AL101" s="8">
        <v>0</v>
      </c>
      <c r="AM101" s="8"/>
      <c r="AN101" s="185">
        <v>0</v>
      </c>
      <c r="AO101" s="1" t="str">
        <f t="shared" si="1"/>
        <v>No</v>
      </c>
    </row>
    <row r="102" spans="1:41" s="1" customFormat="1">
      <c r="A102" s="3" t="s">
        <v>99</v>
      </c>
      <c r="B102" s="3" t="s">
        <v>428</v>
      </c>
      <c r="C102" s="57" t="s">
        <v>35</v>
      </c>
      <c r="D102" s="174">
        <v>2161</v>
      </c>
      <c r="E102" s="177">
        <v>20161</v>
      </c>
      <c r="F102" s="31" t="s">
        <v>234</v>
      </c>
      <c r="G102" s="31" t="s">
        <v>123</v>
      </c>
      <c r="H102" s="41">
        <v>18351295</v>
      </c>
      <c r="I102" s="22">
        <v>57</v>
      </c>
      <c r="J102" s="48"/>
      <c r="K102" s="8">
        <v>0</v>
      </c>
      <c r="L102" s="8"/>
      <c r="M102" s="8">
        <v>0</v>
      </c>
      <c r="N102" s="8"/>
      <c r="O102" s="113">
        <v>0</v>
      </c>
      <c r="P102" s="8">
        <v>0</v>
      </c>
      <c r="Q102" s="8"/>
      <c r="R102" s="8">
        <v>0</v>
      </c>
      <c r="S102" s="8"/>
      <c r="T102" s="8">
        <v>0</v>
      </c>
      <c r="U102" s="8"/>
      <c r="V102" s="8"/>
      <c r="W102" s="7">
        <v>0</v>
      </c>
      <c r="X102" s="7"/>
      <c r="Y102" s="7">
        <v>0</v>
      </c>
      <c r="Z102" s="7"/>
      <c r="AA102" s="7">
        <v>0</v>
      </c>
      <c r="AB102" s="7"/>
      <c r="AC102" s="7">
        <v>0</v>
      </c>
      <c r="AD102" s="7"/>
      <c r="AE102" s="7">
        <v>0</v>
      </c>
      <c r="AF102" s="7"/>
      <c r="AG102" s="8"/>
      <c r="AH102" s="8">
        <v>0</v>
      </c>
      <c r="AI102" s="113"/>
      <c r="AJ102" s="8">
        <v>2.9</v>
      </c>
      <c r="AK102" s="8"/>
      <c r="AL102" s="8">
        <v>0</v>
      </c>
      <c r="AM102" s="8"/>
      <c r="AN102" s="185">
        <v>2.9</v>
      </c>
      <c r="AO102" s="1" t="str">
        <f t="shared" si="1"/>
        <v>No</v>
      </c>
    </row>
    <row r="103" spans="1:41" s="1" customFormat="1">
      <c r="A103" s="3" t="s">
        <v>193</v>
      </c>
      <c r="B103" s="3" t="s">
        <v>194</v>
      </c>
      <c r="C103" s="57" t="s">
        <v>43</v>
      </c>
      <c r="D103" s="174">
        <v>4094</v>
      </c>
      <c r="E103" s="177">
        <v>40094</v>
      </c>
      <c r="F103" s="31" t="s">
        <v>161</v>
      </c>
      <c r="G103" s="31" t="s">
        <v>123</v>
      </c>
      <c r="H103" s="41">
        <v>2148346</v>
      </c>
      <c r="I103" s="22">
        <v>57</v>
      </c>
      <c r="J103" s="48"/>
      <c r="K103" s="8">
        <v>11.63</v>
      </c>
      <c r="L103" s="8"/>
      <c r="M103" s="8">
        <v>8.98</v>
      </c>
      <c r="N103" s="8"/>
      <c r="O103" s="113">
        <v>20.61</v>
      </c>
      <c r="P103" s="8">
        <v>0</v>
      </c>
      <c r="Q103" s="8"/>
      <c r="R103" s="8">
        <v>4.32</v>
      </c>
      <c r="S103" s="8"/>
      <c r="T103" s="8">
        <v>0.34</v>
      </c>
      <c r="U103" s="8"/>
      <c r="V103" s="8"/>
      <c r="W103" s="7">
        <v>33</v>
      </c>
      <c r="X103" s="7"/>
      <c r="Y103" s="7">
        <v>0</v>
      </c>
      <c r="Z103" s="7"/>
      <c r="AA103" s="7">
        <v>2</v>
      </c>
      <c r="AB103" s="7"/>
      <c r="AC103" s="7">
        <v>7</v>
      </c>
      <c r="AD103" s="7"/>
      <c r="AE103" s="7">
        <v>0</v>
      </c>
      <c r="AF103" s="7"/>
      <c r="AG103" s="8"/>
      <c r="AH103" s="8">
        <v>15.3</v>
      </c>
      <c r="AI103" s="113"/>
      <c r="AJ103" s="8">
        <v>0</v>
      </c>
      <c r="AK103" s="8"/>
      <c r="AL103" s="8">
        <v>0</v>
      </c>
      <c r="AM103" s="8"/>
      <c r="AN103" s="185">
        <v>15.3</v>
      </c>
      <c r="AO103" s="1" t="str">
        <f t="shared" si="1"/>
        <v>No</v>
      </c>
    </row>
    <row r="104" spans="1:41" s="1" customFormat="1">
      <c r="A104" s="3" t="s">
        <v>185</v>
      </c>
      <c r="B104" s="3" t="s">
        <v>186</v>
      </c>
      <c r="C104" s="57" t="s">
        <v>44</v>
      </c>
      <c r="D104" s="174">
        <v>4159</v>
      </c>
      <c r="E104" s="177">
        <v>40159</v>
      </c>
      <c r="F104" s="31" t="s">
        <v>125</v>
      </c>
      <c r="G104" s="31" t="s">
        <v>123</v>
      </c>
      <c r="H104" s="41">
        <v>969587</v>
      </c>
      <c r="I104" s="22">
        <v>57</v>
      </c>
      <c r="J104" s="48"/>
      <c r="K104" s="8">
        <v>25.53</v>
      </c>
      <c r="L104" s="8"/>
      <c r="M104" s="8">
        <v>5.67</v>
      </c>
      <c r="N104" s="8"/>
      <c r="O104" s="113">
        <v>31.2</v>
      </c>
      <c r="P104" s="8">
        <v>0</v>
      </c>
      <c r="Q104" s="8"/>
      <c r="R104" s="8">
        <v>0.7</v>
      </c>
      <c r="S104" s="8"/>
      <c r="T104" s="8">
        <v>4.3</v>
      </c>
      <c r="U104" s="8"/>
      <c r="V104" s="8"/>
      <c r="W104" s="7">
        <v>25</v>
      </c>
      <c r="X104" s="7"/>
      <c r="Y104" s="7">
        <v>48</v>
      </c>
      <c r="Z104" s="7"/>
      <c r="AA104" s="7">
        <v>0</v>
      </c>
      <c r="AB104" s="7"/>
      <c r="AC104" s="7">
        <v>0</v>
      </c>
      <c r="AD104" s="7"/>
      <c r="AE104" s="7">
        <v>0</v>
      </c>
      <c r="AF104" s="7"/>
      <c r="AG104" s="8"/>
      <c r="AH104" s="8">
        <v>0</v>
      </c>
      <c r="AI104" s="113"/>
      <c r="AJ104" s="8">
        <v>0</v>
      </c>
      <c r="AK104" s="8"/>
      <c r="AL104" s="8">
        <v>0</v>
      </c>
      <c r="AM104" s="8"/>
      <c r="AN104" s="185">
        <v>0</v>
      </c>
      <c r="AO104" s="1" t="str">
        <f t="shared" si="1"/>
        <v>No</v>
      </c>
    </row>
    <row r="105" spans="1:41" s="1" customFormat="1">
      <c r="A105" s="3" t="s">
        <v>100</v>
      </c>
      <c r="B105" s="3" t="s">
        <v>431</v>
      </c>
      <c r="C105" s="57" t="s">
        <v>35</v>
      </c>
      <c r="D105" s="174">
        <v>2163</v>
      </c>
      <c r="E105" s="177">
        <v>20163</v>
      </c>
      <c r="F105" s="31" t="s">
        <v>234</v>
      </c>
      <c r="G105" s="31" t="s">
        <v>123</v>
      </c>
      <c r="H105" s="41">
        <v>18351295</v>
      </c>
      <c r="I105" s="22">
        <v>55</v>
      </c>
      <c r="J105" s="48"/>
      <c r="K105" s="8">
        <v>0</v>
      </c>
      <c r="L105" s="8"/>
      <c r="M105" s="8">
        <v>0</v>
      </c>
      <c r="N105" s="8"/>
      <c r="O105" s="113">
        <v>0</v>
      </c>
      <c r="P105" s="8">
        <v>0</v>
      </c>
      <c r="Q105" s="8"/>
      <c r="R105" s="8">
        <v>0</v>
      </c>
      <c r="S105" s="8"/>
      <c r="T105" s="8">
        <v>0</v>
      </c>
      <c r="U105" s="8"/>
      <c r="V105" s="8"/>
      <c r="W105" s="7">
        <v>0</v>
      </c>
      <c r="X105" s="7"/>
      <c r="Y105" s="7">
        <v>0</v>
      </c>
      <c r="Z105" s="7"/>
      <c r="AA105" s="7">
        <v>0</v>
      </c>
      <c r="AB105" s="7"/>
      <c r="AC105" s="7">
        <v>0</v>
      </c>
      <c r="AD105" s="7"/>
      <c r="AE105" s="7">
        <v>0</v>
      </c>
      <c r="AF105" s="7"/>
      <c r="AG105" s="8"/>
      <c r="AH105" s="8">
        <v>0</v>
      </c>
      <c r="AI105" s="113"/>
      <c r="AJ105" s="8">
        <v>0</v>
      </c>
      <c r="AK105" s="8"/>
      <c r="AL105" s="8">
        <v>2.9</v>
      </c>
      <c r="AM105" s="8"/>
      <c r="AN105" s="185">
        <v>2.9</v>
      </c>
      <c r="AO105" s="1" t="str">
        <f t="shared" si="1"/>
        <v>No</v>
      </c>
    </row>
    <row r="106" spans="1:41" s="1" customFormat="1">
      <c r="A106" s="3" t="s">
        <v>162</v>
      </c>
      <c r="B106" s="3" t="s">
        <v>163</v>
      </c>
      <c r="C106" s="57" t="s">
        <v>41</v>
      </c>
      <c r="D106" s="174">
        <v>3012</v>
      </c>
      <c r="E106" s="177">
        <v>30012</v>
      </c>
      <c r="F106" s="31" t="s">
        <v>125</v>
      </c>
      <c r="G106" s="31" t="s">
        <v>123</v>
      </c>
      <c r="H106" s="41">
        <v>69014</v>
      </c>
      <c r="I106" s="22">
        <v>53</v>
      </c>
      <c r="J106" s="48"/>
      <c r="K106" s="8">
        <v>0.34</v>
      </c>
      <c r="L106" s="8"/>
      <c r="M106" s="8">
        <v>0</v>
      </c>
      <c r="N106" s="8"/>
      <c r="O106" s="113">
        <v>0.34</v>
      </c>
      <c r="P106" s="8">
        <v>0</v>
      </c>
      <c r="Q106" s="8"/>
      <c r="R106" s="8">
        <v>0</v>
      </c>
      <c r="S106" s="8"/>
      <c r="T106" s="8">
        <v>0</v>
      </c>
      <c r="U106" s="8"/>
      <c r="V106" s="8"/>
      <c r="W106" s="7">
        <v>0</v>
      </c>
      <c r="X106" s="7"/>
      <c r="Y106" s="7">
        <v>0</v>
      </c>
      <c r="Z106" s="7"/>
      <c r="AA106" s="7">
        <v>0</v>
      </c>
      <c r="AB106" s="7"/>
      <c r="AC106" s="7">
        <v>0</v>
      </c>
      <c r="AD106" s="7"/>
      <c r="AE106" s="7">
        <v>0</v>
      </c>
      <c r="AF106" s="7"/>
      <c r="AG106" s="8"/>
      <c r="AH106" s="8">
        <v>0</v>
      </c>
      <c r="AI106" s="113"/>
      <c r="AJ106" s="8">
        <v>0</v>
      </c>
      <c r="AK106" s="8"/>
      <c r="AL106" s="8">
        <v>0</v>
      </c>
      <c r="AM106" s="8"/>
      <c r="AN106" s="185">
        <v>0</v>
      </c>
      <c r="AO106" s="1" t="str">
        <f t="shared" si="1"/>
        <v>No</v>
      </c>
    </row>
    <row r="107" spans="1:41" s="1" customFormat="1">
      <c r="A107" s="3" t="s">
        <v>1147</v>
      </c>
      <c r="B107" s="3" t="s">
        <v>648</v>
      </c>
      <c r="C107" s="57" t="s">
        <v>41</v>
      </c>
      <c r="D107" s="174">
        <v>2169</v>
      </c>
      <c r="E107" s="177">
        <v>20169</v>
      </c>
      <c r="F107" s="31" t="s">
        <v>234</v>
      </c>
      <c r="G107" s="31" t="s">
        <v>123</v>
      </c>
      <c r="H107" s="41">
        <v>18351295</v>
      </c>
      <c r="I107" s="22">
        <v>52</v>
      </c>
      <c r="J107" s="48"/>
      <c r="K107" s="8">
        <v>0</v>
      </c>
      <c r="L107" s="8"/>
      <c r="M107" s="8">
        <v>0</v>
      </c>
      <c r="N107" s="8"/>
      <c r="O107" s="113">
        <v>0</v>
      </c>
      <c r="P107" s="8">
        <v>0</v>
      </c>
      <c r="Q107" s="8"/>
      <c r="R107" s="8">
        <v>0</v>
      </c>
      <c r="S107" s="8"/>
      <c r="T107" s="8">
        <v>0</v>
      </c>
      <c r="U107" s="8"/>
      <c r="V107" s="8"/>
      <c r="W107" s="7">
        <v>0</v>
      </c>
      <c r="X107" s="7"/>
      <c r="Y107" s="7">
        <v>0</v>
      </c>
      <c r="Z107" s="7"/>
      <c r="AA107" s="7">
        <v>0</v>
      </c>
      <c r="AB107" s="7"/>
      <c r="AC107" s="7">
        <v>0</v>
      </c>
      <c r="AD107" s="7"/>
      <c r="AE107" s="7">
        <v>0</v>
      </c>
      <c r="AF107" s="7"/>
      <c r="AG107" s="8"/>
      <c r="AH107" s="8">
        <v>0</v>
      </c>
      <c r="AI107" s="113"/>
      <c r="AJ107" s="8">
        <v>2.9</v>
      </c>
      <c r="AK107" s="8"/>
      <c r="AL107" s="8">
        <v>235</v>
      </c>
      <c r="AM107" s="8"/>
      <c r="AN107" s="185">
        <v>237.9</v>
      </c>
      <c r="AO107" s="1" t="str">
        <f t="shared" si="1"/>
        <v>No</v>
      </c>
    </row>
    <row r="108" spans="1:41" s="1" customFormat="1">
      <c r="A108" s="3" t="s">
        <v>1149</v>
      </c>
      <c r="B108" s="3" t="s">
        <v>649</v>
      </c>
      <c r="C108" s="57" t="s">
        <v>19</v>
      </c>
      <c r="D108" s="174">
        <v>8011</v>
      </c>
      <c r="E108" s="177">
        <v>80011</v>
      </c>
      <c r="F108" s="31" t="s">
        <v>122</v>
      </c>
      <c r="G108" s="31" t="s">
        <v>123</v>
      </c>
      <c r="H108" s="41">
        <v>264465</v>
      </c>
      <c r="I108" s="22">
        <v>52</v>
      </c>
      <c r="J108" s="48"/>
      <c r="K108" s="8">
        <v>0</v>
      </c>
      <c r="L108" s="8"/>
      <c r="M108" s="8">
        <v>0</v>
      </c>
      <c r="N108" s="8"/>
      <c r="O108" s="113">
        <v>0</v>
      </c>
      <c r="P108" s="8">
        <v>0</v>
      </c>
      <c r="Q108" s="8"/>
      <c r="R108" s="8">
        <v>0</v>
      </c>
      <c r="S108" s="8"/>
      <c r="T108" s="8">
        <v>0</v>
      </c>
      <c r="U108" s="8"/>
      <c r="V108" s="8"/>
      <c r="W108" s="7">
        <v>0</v>
      </c>
      <c r="X108" s="7"/>
      <c r="Y108" s="7">
        <v>0</v>
      </c>
      <c r="Z108" s="7"/>
      <c r="AA108" s="7">
        <v>0</v>
      </c>
      <c r="AB108" s="7"/>
      <c r="AC108" s="7">
        <v>0</v>
      </c>
      <c r="AD108" s="7"/>
      <c r="AE108" s="7">
        <v>0</v>
      </c>
      <c r="AF108" s="7"/>
      <c r="AG108" s="8"/>
      <c r="AH108" s="8">
        <v>5.9</v>
      </c>
      <c r="AI108" s="113"/>
      <c r="AJ108" s="8">
        <v>0</v>
      </c>
      <c r="AK108" s="8"/>
      <c r="AL108" s="8">
        <v>0</v>
      </c>
      <c r="AM108" s="8"/>
      <c r="AN108" s="185">
        <v>5.9</v>
      </c>
      <c r="AO108" s="1" t="str">
        <f t="shared" si="1"/>
        <v>No</v>
      </c>
    </row>
    <row r="109" spans="1:41" s="1" customFormat="1">
      <c r="A109" s="3" t="s">
        <v>1152</v>
      </c>
      <c r="B109" s="3" t="s">
        <v>384</v>
      </c>
      <c r="C109" s="57" t="s">
        <v>14</v>
      </c>
      <c r="D109" s="174">
        <v>9042</v>
      </c>
      <c r="E109" s="177">
        <v>90042</v>
      </c>
      <c r="F109" s="31" t="s">
        <v>122</v>
      </c>
      <c r="G109" s="31" t="s">
        <v>123</v>
      </c>
      <c r="H109" s="41">
        <v>12150996</v>
      </c>
      <c r="I109" s="22">
        <v>49</v>
      </c>
      <c r="J109" s="48"/>
      <c r="K109" s="8">
        <v>0</v>
      </c>
      <c r="L109" s="8"/>
      <c r="M109" s="8">
        <v>0</v>
      </c>
      <c r="N109" s="8"/>
      <c r="O109" s="113">
        <v>0</v>
      </c>
      <c r="P109" s="8">
        <v>0</v>
      </c>
      <c r="Q109" s="8"/>
      <c r="R109" s="8">
        <v>0</v>
      </c>
      <c r="S109" s="8"/>
      <c r="T109" s="8">
        <v>0</v>
      </c>
      <c r="U109" s="8"/>
      <c r="V109" s="8"/>
      <c r="W109" s="7">
        <v>0</v>
      </c>
      <c r="X109" s="7"/>
      <c r="Y109" s="7">
        <v>0</v>
      </c>
      <c r="Z109" s="7"/>
      <c r="AA109" s="7">
        <v>0</v>
      </c>
      <c r="AB109" s="7"/>
      <c r="AC109" s="7">
        <v>0</v>
      </c>
      <c r="AD109" s="7"/>
      <c r="AE109" s="7">
        <v>0</v>
      </c>
      <c r="AF109" s="7"/>
      <c r="AG109" s="8"/>
      <c r="AH109" s="8">
        <v>0</v>
      </c>
      <c r="AI109" s="113"/>
      <c r="AJ109" s="8">
        <v>0</v>
      </c>
      <c r="AK109" s="8"/>
      <c r="AL109" s="8">
        <v>0</v>
      </c>
      <c r="AM109" s="8"/>
      <c r="AN109" s="185">
        <v>0</v>
      </c>
      <c r="AO109" s="1" t="str">
        <f t="shared" si="1"/>
        <v>No</v>
      </c>
    </row>
    <row r="110" spans="1:41" s="1" customFormat="1">
      <c r="A110" s="3" t="s">
        <v>1158</v>
      </c>
      <c r="B110" s="3" t="s">
        <v>497</v>
      </c>
      <c r="C110" s="57" t="s">
        <v>27</v>
      </c>
      <c r="D110" s="174">
        <v>6088</v>
      </c>
      <c r="E110" s="177">
        <v>60088</v>
      </c>
      <c r="F110" s="31" t="s">
        <v>122</v>
      </c>
      <c r="G110" s="31" t="s">
        <v>123</v>
      </c>
      <c r="H110" s="41">
        <v>899703</v>
      </c>
      <c r="I110" s="22">
        <v>46</v>
      </c>
      <c r="J110" s="48"/>
      <c r="K110" s="8">
        <v>0</v>
      </c>
      <c r="L110" s="8"/>
      <c r="M110" s="8">
        <v>0</v>
      </c>
      <c r="N110" s="8"/>
      <c r="O110" s="113">
        <v>0</v>
      </c>
      <c r="P110" s="8">
        <v>0</v>
      </c>
      <c r="Q110" s="8"/>
      <c r="R110" s="8">
        <v>0</v>
      </c>
      <c r="S110" s="8"/>
      <c r="T110" s="8">
        <v>0</v>
      </c>
      <c r="U110" s="8"/>
      <c r="V110" s="8"/>
      <c r="W110" s="7">
        <v>0</v>
      </c>
      <c r="X110" s="7"/>
      <c r="Y110" s="7">
        <v>0</v>
      </c>
      <c r="Z110" s="7"/>
      <c r="AA110" s="7">
        <v>0</v>
      </c>
      <c r="AB110" s="7"/>
      <c r="AC110" s="7">
        <v>0</v>
      </c>
      <c r="AD110" s="7"/>
      <c r="AE110" s="7">
        <v>0</v>
      </c>
      <c r="AF110" s="7"/>
      <c r="AG110" s="8"/>
      <c r="AH110" s="8">
        <v>0</v>
      </c>
      <c r="AI110" s="113"/>
      <c r="AJ110" s="8">
        <v>0</v>
      </c>
      <c r="AK110" s="8"/>
      <c r="AL110" s="8">
        <v>7</v>
      </c>
      <c r="AM110" s="8"/>
      <c r="AN110" s="185">
        <v>7</v>
      </c>
      <c r="AO110" s="1" t="str">
        <f t="shared" si="1"/>
        <v>No</v>
      </c>
    </row>
    <row r="111" spans="1:41" s="1" customFormat="1">
      <c r="A111" s="3" t="s">
        <v>1162</v>
      </c>
      <c r="B111" s="3" t="s">
        <v>264</v>
      </c>
      <c r="C111" s="57" t="s">
        <v>45</v>
      </c>
      <c r="D111" s="174">
        <v>6103</v>
      </c>
      <c r="E111" s="177">
        <v>60103</v>
      </c>
      <c r="F111" s="31" t="s">
        <v>122</v>
      </c>
      <c r="G111" s="31" t="s">
        <v>123</v>
      </c>
      <c r="H111" s="41">
        <v>4944332</v>
      </c>
      <c r="I111" s="22">
        <v>44</v>
      </c>
      <c r="J111" s="48"/>
      <c r="K111" s="8">
        <v>0</v>
      </c>
      <c r="L111" s="8"/>
      <c r="M111" s="8">
        <v>0</v>
      </c>
      <c r="N111" s="8"/>
      <c r="O111" s="113">
        <v>0</v>
      </c>
      <c r="P111" s="8">
        <v>0</v>
      </c>
      <c r="Q111" s="8"/>
      <c r="R111" s="8">
        <v>0</v>
      </c>
      <c r="S111" s="8"/>
      <c r="T111" s="8">
        <v>0</v>
      </c>
      <c r="U111" s="8"/>
      <c r="V111" s="8"/>
      <c r="W111" s="7">
        <v>0</v>
      </c>
      <c r="X111" s="7"/>
      <c r="Y111" s="7">
        <v>0</v>
      </c>
      <c r="Z111" s="7"/>
      <c r="AA111" s="7">
        <v>0</v>
      </c>
      <c r="AB111" s="7"/>
      <c r="AC111" s="7">
        <v>0</v>
      </c>
      <c r="AD111" s="7"/>
      <c r="AE111" s="7">
        <v>0</v>
      </c>
      <c r="AF111" s="7"/>
      <c r="AG111" s="8"/>
      <c r="AH111" s="8">
        <v>0</v>
      </c>
      <c r="AI111" s="113"/>
      <c r="AJ111" s="8">
        <v>0</v>
      </c>
      <c r="AK111" s="8"/>
      <c r="AL111" s="8">
        <v>1.4</v>
      </c>
      <c r="AM111" s="8"/>
      <c r="AN111" s="185">
        <v>1.4</v>
      </c>
      <c r="AO111" s="1" t="str">
        <f t="shared" si="1"/>
        <v>No</v>
      </c>
    </row>
    <row r="112" spans="1:41" s="1" customFormat="1">
      <c r="A112" s="3" t="s">
        <v>1062</v>
      </c>
      <c r="B112" s="3" t="s">
        <v>146</v>
      </c>
      <c r="C112" s="57" t="s">
        <v>38</v>
      </c>
      <c r="D112" s="174">
        <v>2099</v>
      </c>
      <c r="E112" s="177">
        <v>20099</v>
      </c>
      <c r="F112" s="31" t="s">
        <v>125</v>
      </c>
      <c r="G112" s="31" t="s">
        <v>123</v>
      </c>
      <c r="H112" s="41">
        <v>18351295</v>
      </c>
      <c r="I112" s="22">
        <v>44</v>
      </c>
      <c r="J112" s="48"/>
      <c r="K112" s="8">
        <v>16.2</v>
      </c>
      <c r="L112" s="8"/>
      <c r="M112" s="8">
        <v>12.5</v>
      </c>
      <c r="N112" s="8"/>
      <c r="O112" s="113">
        <v>28.7</v>
      </c>
      <c r="P112" s="8">
        <v>0</v>
      </c>
      <c r="Q112" s="8"/>
      <c r="R112" s="8">
        <v>3</v>
      </c>
      <c r="S112" s="8"/>
      <c r="T112" s="8">
        <v>0</v>
      </c>
      <c r="U112" s="8"/>
      <c r="V112" s="8"/>
      <c r="W112" s="7">
        <v>17</v>
      </c>
      <c r="X112" s="7"/>
      <c r="Y112" s="7">
        <v>0</v>
      </c>
      <c r="Z112" s="7"/>
      <c r="AA112" s="7">
        <v>33</v>
      </c>
      <c r="AB112" s="7"/>
      <c r="AC112" s="7">
        <v>4</v>
      </c>
      <c r="AD112" s="7"/>
      <c r="AE112" s="7">
        <v>0</v>
      </c>
      <c r="AF112" s="7"/>
      <c r="AG112" s="8"/>
      <c r="AH112" s="8">
        <v>0</v>
      </c>
      <c r="AI112" s="113"/>
      <c r="AJ112" s="8">
        <v>0</v>
      </c>
      <c r="AK112" s="8"/>
      <c r="AL112" s="8">
        <v>0</v>
      </c>
      <c r="AM112" s="8"/>
      <c r="AN112" s="185">
        <v>0</v>
      </c>
      <c r="AO112" s="1" t="str">
        <f t="shared" si="1"/>
        <v>No</v>
      </c>
    </row>
    <row r="113" spans="1:41" s="1" customFormat="1">
      <c r="A113" s="3" t="s">
        <v>177</v>
      </c>
      <c r="B113" s="3" t="s">
        <v>178</v>
      </c>
      <c r="C113" s="57" t="s">
        <v>20</v>
      </c>
      <c r="D113" s="174">
        <v>1102</v>
      </c>
      <c r="E113" s="177">
        <v>10102</v>
      </c>
      <c r="F113" s="31" t="s">
        <v>161</v>
      </c>
      <c r="G113" s="31" t="s">
        <v>123</v>
      </c>
      <c r="H113" s="41">
        <v>924859</v>
      </c>
      <c r="I113" s="22">
        <v>43</v>
      </c>
      <c r="J113" s="48"/>
      <c r="K113" s="8">
        <v>0</v>
      </c>
      <c r="L113" s="8"/>
      <c r="M113" s="8">
        <v>0</v>
      </c>
      <c r="N113" s="8"/>
      <c r="O113" s="113">
        <v>0</v>
      </c>
      <c r="P113" s="8">
        <v>0</v>
      </c>
      <c r="Q113" s="8"/>
      <c r="R113" s="8">
        <v>0</v>
      </c>
      <c r="S113" s="8"/>
      <c r="T113" s="8">
        <v>0</v>
      </c>
      <c r="U113" s="8"/>
      <c r="V113" s="8"/>
      <c r="W113" s="7">
        <v>0</v>
      </c>
      <c r="X113" s="7"/>
      <c r="Y113" s="7">
        <v>0</v>
      </c>
      <c r="Z113" s="7"/>
      <c r="AA113" s="7">
        <v>0</v>
      </c>
      <c r="AB113" s="7"/>
      <c r="AC113" s="7">
        <v>0</v>
      </c>
      <c r="AD113" s="7"/>
      <c r="AE113" s="7">
        <v>0</v>
      </c>
      <c r="AF113" s="7"/>
      <c r="AG113" s="8"/>
      <c r="AH113" s="8">
        <v>0</v>
      </c>
      <c r="AI113" s="113"/>
      <c r="AJ113" s="8">
        <v>23.6</v>
      </c>
      <c r="AK113" s="8"/>
      <c r="AL113" s="8">
        <v>0</v>
      </c>
      <c r="AM113" s="8"/>
      <c r="AN113" s="185">
        <v>23.6</v>
      </c>
      <c r="AO113" s="1" t="str">
        <f t="shared" si="1"/>
        <v>No</v>
      </c>
    </row>
    <row r="114" spans="1:41" s="1" customFormat="1">
      <c r="A114" s="3" t="s">
        <v>69</v>
      </c>
      <c r="B114" s="3" t="s">
        <v>221</v>
      </c>
      <c r="C114" s="57" t="s">
        <v>50</v>
      </c>
      <c r="D114" s="174">
        <v>3107</v>
      </c>
      <c r="E114" s="177">
        <v>30107</v>
      </c>
      <c r="F114" s="31" t="s">
        <v>53</v>
      </c>
      <c r="G114" s="31" t="s">
        <v>123</v>
      </c>
      <c r="H114" s="41">
        <v>70350</v>
      </c>
      <c r="I114" s="22">
        <v>43</v>
      </c>
      <c r="J114" s="48"/>
      <c r="K114" s="8">
        <v>0</v>
      </c>
      <c r="L114" s="8"/>
      <c r="M114" s="8">
        <v>0</v>
      </c>
      <c r="N114" s="8"/>
      <c r="O114" s="113">
        <v>0</v>
      </c>
      <c r="P114" s="8">
        <v>0</v>
      </c>
      <c r="Q114" s="8"/>
      <c r="R114" s="8">
        <v>0</v>
      </c>
      <c r="S114" s="8"/>
      <c r="T114" s="8">
        <v>0</v>
      </c>
      <c r="U114" s="8"/>
      <c r="V114" s="8"/>
      <c r="W114" s="7">
        <v>0</v>
      </c>
      <c r="X114" s="7"/>
      <c r="Y114" s="7">
        <v>0</v>
      </c>
      <c r="Z114" s="7"/>
      <c r="AA114" s="7">
        <v>0</v>
      </c>
      <c r="AB114" s="7"/>
      <c r="AC114" s="7">
        <v>0</v>
      </c>
      <c r="AD114" s="7"/>
      <c r="AE114" s="7">
        <v>0</v>
      </c>
      <c r="AF114" s="7"/>
      <c r="AG114" s="8"/>
      <c r="AH114" s="8">
        <v>0</v>
      </c>
      <c r="AI114" s="113"/>
      <c r="AJ114" s="8">
        <v>0</v>
      </c>
      <c r="AK114" s="8"/>
      <c r="AL114" s="8">
        <v>0</v>
      </c>
      <c r="AM114" s="8"/>
      <c r="AN114" s="185">
        <v>0</v>
      </c>
      <c r="AO114" s="1" t="str">
        <f t="shared" si="1"/>
        <v>No</v>
      </c>
    </row>
    <row r="115" spans="1:41" s="1" customFormat="1">
      <c r="A115" s="3" t="s">
        <v>1169</v>
      </c>
      <c r="B115" s="3" t="s">
        <v>668</v>
      </c>
      <c r="C115" s="57" t="s">
        <v>49</v>
      </c>
      <c r="D115" s="174">
        <v>5096</v>
      </c>
      <c r="E115" s="177">
        <v>50096</v>
      </c>
      <c r="F115" s="31" t="s">
        <v>122</v>
      </c>
      <c r="G115" s="31" t="s">
        <v>123</v>
      </c>
      <c r="H115" s="41">
        <v>1376476</v>
      </c>
      <c r="I115" s="22">
        <v>41</v>
      </c>
      <c r="J115" s="48"/>
      <c r="K115" s="8">
        <v>0</v>
      </c>
      <c r="L115" s="8"/>
      <c r="M115" s="8">
        <v>0</v>
      </c>
      <c r="N115" s="8"/>
      <c r="O115" s="113">
        <v>0</v>
      </c>
      <c r="P115" s="8">
        <v>0</v>
      </c>
      <c r="Q115" s="8"/>
      <c r="R115" s="8">
        <v>0</v>
      </c>
      <c r="S115" s="8"/>
      <c r="T115" s="8">
        <v>0</v>
      </c>
      <c r="U115" s="8"/>
      <c r="V115" s="8"/>
      <c r="W115" s="7">
        <v>0</v>
      </c>
      <c r="X115" s="7"/>
      <c r="Y115" s="7">
        <v>0</v>
      </c>
      <c r="Z115" s="7"/>
      <c r="AA115" s="7">
        <v>0</v>
      </c>
      <c r="AB115" s="7"/>
      <c r="AC115" s="7">
        <v>0</v>
      </c>
      <c r="AD115" s="7"/>
      <c r="AE115" s="7">
        <v>0</v>
      </c>
      <c r="AF115" s="7"/>
      <c r="AG115" s="8"/>
      <c r="AH115" s="8">
        <v>10.7</v>
      </c>
      <c r="AI115" s="113"/>
      <c r="AJ115" s="8">
        <v>0</v>
      </c>
      <c r="AK115" s="8"/>
      <c r="AL115" s="8">
        <v>0</v>
      </c>
      <c r="AM115" s="8"/>
      <c r="AN115" s="185">
        <v>10.7</v>
      </c>
      <c r="AO115" s="1" t="str">
        <f t="shared" si="1"/>
        <v>No</v>
      </c>
    </row>
    <row r="116" spans="1:41" s="1" customFormat="1">
      <c r="A116" s="3" t="s">
        <v>183</v>
      </c>
      <c r="B116" s="3" t="s">
        <v>184</v>
      </c>
      <c r="C116" s="57" t="s">
        <v>41</v>
      </c>
      <c r="D116" s="174">
        <v>3057</v>
      </c>
      <c r="E116" s="177">
        <v>30057</v>
      </c>
      <c r="F116" s="31" t="s">
        <v>161</v>
      </c>
      <c r="G116" s="31" t="s">
        <v>123</v>
      </c>
      <c r="H116" s="41">
        <v>5441567</v>
      </c>
      <c r="I116" s="22">
        <v>40</v>
      </c>
      <c r="J116" s="48"/>
      <c r="K116" s="8">
        <v>0</v>
      </c>
      <c r="L116" s="8"/>
      <c r="M116" s="8">
        <v>0</v>
      </c>
      <c r="N116" s="8"/>
      <c r="O116" s="113">
        <v>0</v>
      </c>
      <c r="P116" s="8">
        <v>0</v>
      </c>
      <c r="Q116" s="8"/>
      <c r="R116" s="8">
        <v>0</v>
      </c>
      <c r="S116" s="8"/>
      <c r="T116" s="8">
        <v>0</v>
      </c>
      <c r="U116" s="8"/>
      <c r="V116" s="8"/>
      <c r="W116" s="7">
        <v>0</v>
      </c>
      <c r="X116" s="7"/>
      <c r="Y116" s="7">
        <v>0</v>
      </c>
      <c r="Z116" s="7"/>
      <c r="AA116" s="7">
        <v>0</v>
      </c>
      <c r="AB116" s="7"/>
      <c r="AC116" s="7">
        <v>0</v>
      </c>
      <c r="AD116" s="7"/>
      <c r="AE116" s="7">
        <v>0</v>
      </c>
      <c r="AF116" s="7"/>
      <c r="AG116" s="8"/>
      <c r="AH116" s="8">
        <v>0</v>
      </c>
      <c r="AI116" s="113"/>
      <c r="AJ116" s="8">
        <v>0</v>
      </c>
      <c r="AK116" s="8"/>
      <c r="AL116" s="8">
        <v>0</v>
      </c>
      <c r="AM116" s="8"/>
      <c r="AN116" s="185">
        <v>0</v>
      </c>
      <c r="AO116" s="1" t="str">
        <f t="shared" si="1"/>
        <v>No</v>
      </c>
    </row>
    <row r="117" spans="1:41" s="1" customFormat="1">
      <c r="A117" s="3" t="s">
        <v>224</v>
      </c>
      <c r="B117" s="3" t="s">
        <v>225</v>
      </c>
      <c r="C117" s="57" t="s">
        <v>11</v>
      </c>
      <c r="D117" s="174">
        <v>9209</v>
      </c>
      <c r="E117" s="177">
        <v>90209</v>
      </c>
      <c r="F117" s="31" t="s">
        <v>137</v>
      </c>
      <c r="G117" s="31" t="s">
        <v>123</v>
      </c>
      <c r="H117" s="41">
        <v>3629114</v>
      </c>
      <c r="I117" s="22">
        <v>38</v>
      </c>
      <c r="J117" s="48"/>
      <c r="K117" s="8">
        <v>51</v>
      </c>
      <c r="L117" s="8"/>
      <c r="M117" s="8">
        <v>0.96</v>
      </c>
      <c r="N117" s="8"/>
      <c r="O117" s="113">
        <v>51.96</v>
      </c>
      <c r="P117" s="8">
        <v>0</v>
      </c>
      <c r="Q117" s="8"/>
      <c r="R117" s="8">
        <v>3.64</v>
      </c>
      <c r="S117" s="8"/>
      <c r="T117" s="8">
        <v>0.15</v>
      </c>
      <c r="U117" s="8"/>
      <c r="V117" s="8"/>
      <c r="W117" s="7">
        <v>21</v>
      </c>
      <c r="X117" s="7"/>
      <c r="Y117" s="7">
        <v>192</v>
      </c>
      <c r="Z117" s="7"/>
      <c r="AA117" s="7">
        <v>33</v>
      </c>
      <c r="AB117" s="7"/>
      <c r="AC117" s="7">
        <v>1</v>
      </c>
      <c r="AD117" s="7"/>
      <c r="AE117" s="7">
        <v>0</v>
      </c>
      <c r="AF117" s="7"/>
      <c r="AG117" s="8"/>
      <c r="AH117" s="8">
        <v>0</v>
      </c>
      <c r="AI117" s="113"/>
      <c r="AJ117" s="8">
        <v>0</v>
      </c>
      <c r="AK117" s="8"/>
      <c r="AL117" s="8">
        <v>0</v>
      </c>
      <c r="AM117" s="8"/>
      <c r="AN117" s="185">
        <v>0</v>
      </c>
      <c r="AO117" s="1" t="str">
        <f t="shared" si="1"/>
        <v>No</v>
      </c>
    </row>
    <row r="118" spans="1:41" s="1" customFormat="1">
      <c r="A118" s="3" t="s">
        <v>884</v>
      </c>
      <c r="B118" s="3" t="s">
        <v>884</v>
      </c>
      <c r="C118" s="57" t="s">
        <v>32</v>
      </c>
      <c r="D118" s="174">
        <v>5219</v>
      </c>
      <c r="E118" s="177">
        <v>50516</v>
      </c>
      <c r="F118" s="31" t="s">
        <v>122</v>
      </c>
      <c r="G118" s="31" t="s">
        <v>123</v>
      </c>
      <c r="H118" s="41">
        <v>2650890</v>
      </c>
      <c r="I118" s="22">
        <v>37</v>
      </c>
      <c r="J118" s="48"/>
      <c r="K118" s="8">
        <v>0</v>
      </c>
      <c r="L118" s="8"/>
      <c r="M118" s="8">
        <v>0</v>
      </c>
      <c r="N118" s="8"/>
      <c r="O118" s="113">
        <v>0</v>
      </c>
      <c r="P118" s="8">
        <v>0</v>
      </c>
      <c r="Q118" s="8"/>
      <c r="R118" s="8">
        <v>0</v>
      </c>
      <c r="S118" s="8"/>
      <c r="T118" s="8">
        <v>0</v>
      </c>
      <c r="U118" s="8"/>
      <c r="V118" s="8"/>
      <c r="W118" s="7">
        <v>0</v>
      </c>
      <c r="X118" s="7"/>
      <c r="Y118" s="7">
        <v>0</v>
      </c>
      <c r="Z118" s="7"/>
      <c r="AA118" s="7">
        <v>0</v>
      </c>
      <c r="AB118" s="7"/>
      <c r="AC118" s="7">
        <v>0</v>
      </c>
      <c r="AD118" s="7"/>
      <c r="AE118" s="7">
        <v>0</v>
      </c>
      <c r="AF118" s="7"/>
      <c r="AG118" s="8"/>
      <c r="AH118" s="8">
        <v>2.2000000000000002</v>
      </c>
      <c r="AI118" s="113"/>
      <c r="AJ118" s="8">
        <v>29.3</v>
      </c>
      <c r="AK118" s="8"/>
      <c r="AL118" s="8">
        <v>0</v>
      </c>
      <c r="AM118" s="8"/>
      <c r="AN118" s="185">
        <v>31.5</v>
      </c>
      <c r="AO118" s="1" t="str">
        <f t="shared" si="1"/>
        <v>No</v>
      </c>
    </row>
    <row r="119" spans="1:41" s="1" customFormat="1">
      <c r="A119" s="3" t="s">
        <v>210</v>
      </c>
      <c r="B119" s="3" t="s">
        <v>211</v>
      </c>
      <c r="C119" s="57" t="s">
        <v>7</v>
      </c>
      <c r="D119" s="174">
        <v>41</v>
      </c>
      <c r="E119" s="177">
        <v>41</v>
      </c>
      <c r="F119" s="31" t="s">
        <v>161</v>
      </c>
      <c r="G119" s="31" t="s">
        <v>123</v>
      </c>
      <c r="H119" s="41">
        <v>251243</v>
      </c>
      <c r="I119" s="22">
        <v>37</v>
      </c>
      <c r="J119" s="48"/>
      <c r="K119" s="8">
        <v>306.83999999999997</v>
      </c>
      <c r="L119" s="8"/>
      <c r="M119" s="8">
        <v>191.42</v>
      </c>
      <c r="N119" s="8"/>
      <c r="O119" s="113">
        <v>498.26</v>
      </c>
      <c r="P119" s="8">
        <v>0</v>
      </c>
      <c r="Q119" s="8"/>
      <c r="R119" s="8">
        <v>76.27</v>
      </c>
      <c r="S119" s="8"/>
      <c r="T119" s="8">
        <v>9.08</v>
      </c>
      <c r="U119" s="8"/>
      <c r="V119" s="8"/>
      <c r="W119" s="7">
        <v>541</v>
      </c>
      <c r="X119" s="7"/>
      <c r="Y119" s="7">
        <v>147</v>
      </c>
      <c r="Z119" s="7"/>
      <c r="AA119" s="7">
        <v>23</v>
      </c>
      <c r="AB119" s="7"/>
      <c r="AC119" s="7">
        <v>3</v>
      </c>
      <c r="AD119" s="7"/>
      <c r="AE119" s="7">
        <v>0</v>
      </c>
      <c r="AF119" s="7"/>
      <c r="AG119" s="8"/>
      <c r="AH119" s="8">
        <v>0</v>
      </c>
      <c r="AI119" s="113"/>
      <c r="AJ119" s="8">
        <v>0</v>
      </c>
      <c r="AK119" s="8"/>
      <c r="AL119" s="8">
        <v>0</v>
      </c>
      <c r="AM119" s="8"/>
      <c r="AN119" s="185">
        <v>0</v>
      </c>
      <c r="AO119" s="1" t="str">
        <f t="shared" si="1"/>
        <v>No</v>
      </c>
    </row>
    <row r="120" spans="1:41" s="1" customFormat="1">
      <c r="A120" s="3" t="s">
        <v>179</v>
      </c>
      <c r="B120" s="3" t="s">
        <v>180</v>
      </c>
      <c r="C120" s="57" t="s">
        <v>14</v>
      </c>
      <c r="D120" s="174">
        <v>9182</v>
      </c>
      <c r="E120" s="177">
        <v>90182</v>
      </c>
      <c r="F120" s="31" t="s">
        <v>125</v>
      </c>
      <c r="G120" s="31" t="s">
        <v>123</v>
      </c>
      <c r="H120" s="41">
        <v>370583</v>
      </c>
      <c r="I120" s="22">
        <v>34</v>
      </c>
      <c r="J120" s="48"/>
      <c r="K120" s="8">
        <v>142.4</v>
      </c>
      <c r="L120" s="8"/>
      <c r="M120" s="8">
        <v>0</v>
      </c>
      <c r="N120" s="8"/>
      <c r="O120" s="113">
        <v>142.4</v>
      </c>
      <c r="P120" s="8">
        <v>142.4</v>
      </c>
      <c r="Q120" s="8"/>
      <c r="R120" s="8">
        <v>0</v>
      </c>
      <c r="S120" s="8"/>
      <c r="T120" s="8">
        <v>0</v>
      </c>
      <c r="U120" s="8"/>
      <c r="V120" s="8"/>
      <c r="W120" s="7">
        <v>0</v>
      </c>
      <c r="X120" s="7"/>
      <c r="Y120" s="7">
        <v>175</v>
      </c>
      <c r="Z120" s="7"/>
      <c r="AA120" s="7">
        <v>0</v>
      </c>
      <c r="AB120" s="7"/>
      <c r="AC120" s="7">
        <v>0</v>
      </c>
      <c r="AD120" s="7"/>
      <c r="AE120" s="7">
        <v>0</v>
      </c>
      <c r="AF120" s="7"/>
      <c r="AG120" s="8"/>
      <c r="AH120" s="8">
        <v>0</v>
      </c>
      <c r="AI120" s="113"/>
      <c r="AJ120" s="8">
        <v>0</v>
      </c>
      <c r="AK120" s="8"/>
      <c r="AL120" s="8">
        <v>0</v>
      </c>
      <c r="AM120" s="8"/>
      <c r="AN120" s="185">
        <v>0</v>
      </c>
      <c r="AO120" s="1" t="str">
        <f t="shared" si="1"/>
        <v>No</v>
      </c>
    </row>
    <row r="121" spans="1:41" s="1" customFormat="1">
      <c r="A121" s="3" t="s">
        <v>308</v>
      </c>
      <c r="B121" s="3" t="s">
        <v>309</v>
      </c>
      <c r="C121" s="57" t="s">
        <v>41</v>
      </c>
      <c r="D121" s="174">
        <v>3023</v>
      </c>
      <c r="E121" s="177">
        <v>30023</v>
      </c>
      <c r="F121" s="31" t="s">
        <v>125</v>
      </c>
      <c r="G121" s="31" t="s">
        <v>123</v>
      </c>
      <c r="H121" s="41">
        <v>1733853</v>
      </c>
      <c r="I121" s="22">
        <v>34</v>
      </c>
      <c r="J121" s="48"/>
      <c r="K121" s="8">
        <v>0</v>
      </c>
      <c r="L121" s="8"/>
      <c r="M121" s="8">
        <v>0</v>
      </c>
      <c r="N121" s="8"/>
      <c r="O121" s="113">
        <v>0</v>
      </c>
      <c r="P121" s="8">
        <v>0</v>
      </c>
      <c r="Q121" s="8"/>
      <c r="R121" s="8">
        <v>0</v>
      </c>
      <c r="S121" s="8"/>
      <c r="T121" s="8">
        <v>0</v>
      </c>
      <c r="U121" s="8"/>
      <c r="V121" s="8"/>
      <c r="W121" s="7">
        <v>0</v>
      </c>
      <c r="X121" s="7"/>
      <c r="Y121" s="7">
        <v>0</v>
      </c>
      <c r="Z121" s="7"/>
      <c r="AA121" s="7">
        <v>0</v>
      </c>
      <c r="AB121" s="7"/>
      <c r="AC121" s="7">
        <v>0</v>
      </c>
      <c r="AD121" s="7"/>
      <c r="AE121" s="7">
        <v>0</v>
      </c>
      <c r="AF121" s="7"/>
      <c r="AG121" s="8"/>
      <c r="AH121" s="8">
        <v>10.1</v>
      </c>
      <c r="AI121" s="113"/>
      <c r="AJ121" s="8">
        <v>0</v>
      </c>
      <c r="AK121" s="8"/>
      <c r="AL121" s="8">
        <v>0</v>
      </c>
      <c r="AM121" s="8"/>
      <c r="AN121" s="185">
        <v>10.1</v>
      </c>
      <c r="AO121" s="1" t="str">
        <f t="shared" si="1"/>
        <v>No</v>
      </c>
    </row>
    <row r="122" spans="1:41" s="1" customFormat="1">
      <c r="A122" s="3" t="s">
        <v>104</v>
      </c>
      <c r="B122" s="3" t="s">
        <v>548</v>
      </c>
      <c r="C122" s="57" t="s">
        <v>38</v>
      </c>
      <c r="D122" s="174">
        <v>2135</v>
      </c>
      <c r="E122" s="177">
        <v>20135</v>
      </c>
      <c r="F122" s="31" t="s">
        <v>234</v>
      </c>
      <c r="G122" s="31" t="s">
        <v>123</v>
      </c>
      <c r="H122" s="41">
        <v>18351295</v>
      </c>
      <c r="I122" s="22">
        <v>32</v>
      </c>
      <c r="J122" s="48"/>
      <c r="K122" s="8">
        <v>0</v>
      </c>
      <c r="L122" s="8"/>
      <c r="M122" s="8">
        <v>0</v>
      </c>
      <c r="N122" s="8"/>
      <c r="O122" s="113">
        <v>0</v>
      </c>
      <c r="P122" s="8">
        <v>0</v>
      </c>
      <c r="Q122" s="8"/>
      <c r="R122" s="8">
        <v>0</v>
      </c>
      <c r="S122" s="8"/>
      <c r="T122" s="8">
        <v>0</v>
      </c>
      <c r="U122" s="8"/>
      <c r="V122" s="8"/>
      <c r="W122" s="7">
        <v>0</v>
      </c>
      <c r="X122" s="7"/>
      <c r="Y122" s="7">
        <v>0</v>
      </c>
      <c r="Z122" s="7"/>
      <c r="AA122" s="7">
        <v>0</v>
      </c>
      <c r="AB122" s="7"/>
      <c r="AC122" s="7">
        <v>0</v>
      </c>
      <c r="AD122" s="7"/>
      <c r="AE122" s="7">
        <v>0</v>
      </c>
      <c r="AF122" s="7"/>
      <c r="AG122" s="8"/>
      <c r="AH122" s="8">
        <v>0</v>
      </c>
      <c r="AI122" s="113"/>
      <c r="AJ122" s="8">
        <v>0</v>
      </c>
      <c r="AK122" s="8"/>
      <c r="AL122" s="8">
        <v>2.9</v>
      </c>
      <c r="AM122" s="8"/>
      <c r="AN122" s="185">
        <v>2.9</v>
      </c>
      <c r="AO122" s="1" t="str">
        <f t="shared" si="1"/>
        <v>No</v>
      </c>
    </row>
    <row r="123" spans="1:41" s="1" customFormat="1">
      <c r="A123" s="3" t="s">
        <v>1193</v>
      </c>
      <c r="B123" s="3" t="s">
        <v>712</v>
      </c>
      <c r="C123" s="57" t="s">
        <v>41</v>
      </c>
      <c r="D123" s="174">
        <v>3087</v>
      </c>
      <c r="E123" s="177">
        <v>30087</v>
      </c>
      <c r="F123" s="31" t="s">
        <v>122</v>
      </c>
      <c r="G123" s="31" t="s">
        <v>123</v>
      </c>
      <c r="H123" s="41">
        <v>51370</v>
      </c>
      <c r="I123" s="22">
        <v>31</v>
      </c>
      <c r="J123" s="48"/>
      <c r="K123" s="8">
        <v>0</v>
      </c>
      <c r="L123" s="8"/>
      <c r="M123" s="8">
        <v>0</v>
      </c>
      <c r="N123" s="8"/>
      <c r="O123" s="113">
        <v>0</v>
      </c>
      <c r="P123" s="8">
        <v>0</v>
      </c>
      <c r="Q123" s="8"/>
      <c r="R123" s="8">
        <v>0</v>
      </c>
      <c r="S123" s="8"/>
      <c r="T123" s="8">
        <v>0</v>
      </c>
      <c r="U123" s="8"/>
      <c r="V123" s="8"/>
      <c r="W123" s="7">
        <v>0</v>
      </c>
      <c r="X123" s="7"/>
      <c r="Y123" s="7">
        <v>0</v>
      </c>
      <c r="Z123" s="7"/>
      <c r="AA123" s="7">
        <v>0</v>
      </c>
      <c r="AB123" s="7"/>
      <c r="AC123" s="7">
        <v>0</v>
      </c>
      <c r="AD123" s="7"/>
      <c r="AE123" s="7">
        <v>0</v>
      </c>
      <c r="AF123" s="7"/>
      <c r="AG123" s="8"/>
      <c r="AH123" s="8">
        <v>1.1000000000000001</v>
      </c>
      <c r="AI123" s="113"/>
      <c r="AJ123" s="8">
        <v>0</v>
      </c>
      <c r="AK123" s="8"/>
      <c r="AL123" s="8">
        <v>0</v>
      </c>
      <c r="AM123" s="8"/>
      <c r="AN123" s="185">
        <v>1.1000000000000001</v>
      </c>
      <c r="AO123" s="1" t="str">
        <f t="shared" si="1"/>
        <v>No</v>
      </c>
    </row>
    <row r="124" spans="1:41" s="1" customFormat="1">
      <c r="A124" s="3" t="s">
        <v>710</v>
      </c>
      <c r="B124" s="3" t="s">
        <v>711</v>
      </c>
      <c r="C124" s="57" t="s">
        <v>38</v>
      </c>
      <c r="D124" s="174">
        <v>2177</v>
      </c>
      <c r="E124" s="177">
        <v>20177</v>
      </c>
      <c r="F124" s="31" t="s">
        <v>234</v>
      </c>
      <c r="G124" s="31" t="s">
        <v>123</v>
      </c>
      <c r="H124" s="41">
        <v>18351295</v>
      </c>
      <c r="I124" s="22">
        <v>26</v>
      </c>
      <c r="J124" s="48"/>
      <c r="K124" s="8">
        <v>0</v>
      </c>
      <c r="L124" s="8"/>
      <c r="M124" s="8">
        <v>0</v>
      </c>
      <c r="N124" s="8"/>
      <c r="O124" s="113">
        <v>0</v>
      </c>
      <c r="P124" s="8">
        <v>0</v>
      </c>
      <c r="Q124" s="8"/>
      <c r="R124" s="8">
        <v>0</v>
      </c>
      <c r="S124" s="8"/>
      <c r="T124" s="8">
        <v>0</v>
      </c>
      <c r="U124" s="8"/>
      <c r="V124" s="8"/>
      <c r="W124" s="7">
        <v>0</v>
      </c>
      <c r="X124" s="7"/>
      <c r="Y124" s="7">
        <v>0</v>
      </c>
      <c r="Z124" s="7"/>
      <c r="AA124" s="7">
        <v>0</v>
      </c>
      <c r="AB124" s="7"/>
      <c r="AC124" s="7">
        <v>0</v>
      </c>
      <c r="AD124" s="7"/>
      <c r="AE124" s="7">
        <v>0</v>
      </c>
      <c r="AF124" s="7"/>
      <c r="AG124" s="8"/>
      <c r="AH124" s="8">
        <v>0</v>
      </c>
      <c r="AI124" s="113"/>
      <c r="AJ124" s="8">
        <v>2.9</v>
      </c>
      <c r="AK124" s="8"/>
      <c r="AL124" s="8">
        <v>0</v>
      </c>
      <c r="AM124" s="8"/>
      <c r="AN124" s="185">
        <v>2.9</v>
      </c>
      <c r="AO124" s="1" t="str">
        <f t="shared" si="1"/>
        <v>No</v>
      </c>
    </row>
    <row r="125" spans="1:41" s="1" customFormat="1">
      <c r="A125" s="3" t="s">
        <v>883</v>
      </c>
      <c r="B125" s="3" t="s">
        <v>192</v>
      </c>
      <c r="C125" s="57" t="s">
        <v>32</v>
      </c>
      <c r="D125" s="174">
        <v>5218</v>
      </c>
      <c r="E125" s="177">
        <v>50515</v>
      </c>
      <c r="F125" s="31" t="s">
        <v>53</v>
      </c>
      <c r="G125" s="31" t="s">
        <v>123</v>
      </c>
      <c r="H125" s="41">
        <v>2650890</v>
      </c>
      <c r="I125" s="22">
        <v>25</v>
      </c>
      <c r="J125" s="48"/>
      <c r="K125" s="8">
        <v>0</v>
      </c>
      <c r="L125" s="8"/>
      <c r="M125" s="8">
        <v>0</v>
      </c>
      <c r="N125" s="8"/>
      <c r="O125" s="113">
        <v>0</v>
      </c>
      <c r="P125" s="8">
        <v>0</v>
      </c>
      <c r="Q125" s="8"/>
      <c r="R125" s="8">
        <v>0</v>
      </c>
      <c r="S125" s="8"/>
      <c r="T125" s="8">
        <v>0</v>
      </c>
      <c r="U125" s="8"/>
      <c r="V125" s="8"/>
      <c r="W125" s="7">
        <v>0</v>
      </c>
      <c r="X125" s="7"/>
      <c r="Y125" s="7">
        <v>0</v>
      </c>
      <c r="Z125" s="7"/>
      <c r="AA125" s="7">
        <v>0</v>
      </c>
      <c r="AB125" s="7"/>
      <c r="AC125" s="7">
        <v>0</v>
      </c>
      <c r="AD125" s="7"/>
      <c r="AE125" s="7">
        <v>0</v>
      </c>
      <c r="AF125" s="7"/>
      <c r="AG125" s="8"/>
      <c r="AH125" s="8">
        <v>5.2</v>
      </c>
      <c r="AI125" s="113"/>
      <c r="AJ125" s="8">
        <v>0</v>
      </c>
      <c r="AK125" s="8"/>
      <c r="AL125" s="8">
        <v>0</v>
      </c>
      <c r="AM125" s="8"/>
      <c r="AN125" s="185">
        <v>5.2</v>
      </c>
      <c r="AO125" s="1" t="str">
        <f t="shared" si="1"/>
        <v>No</v>
      </c>
    </row>
    <row r="126" spans="1:41" s="1" customFormat="1">
      <c r="A126" s="3" t="s">
        <v>426</v>
      </c>
      <c r="B126" s="3" t="s">
        <v>427</v>
      </c>
      <c r="C126" s="57" t="s">
        <v>20</v>
      </c>
      <c r="D126" s="174">
        <v>1045</v>
      </c>
      <c r="E126" s="177">
        <v>10045</v>
      </c>
      <c r="F126" s="31" t="s">
        <v>341</v>
      </c>
      <c r="G126" s="31" t="s">
        <v>123</v>
      </c>
      <c r="H126" s="41">
        <v>924859</v>
      </c>
      <c r="I126" s="22">
        <v>23</v>
      </c>
      <c r="J126" s="48"/>
      <c r="K126" s="8">
        <v>0</v>
      </c>
      <c r="L126" s="8"/>
      <c r="M126" s="8">
        <v>0</v>
      </c>
      <c r="N126" s="8"/>
      <c r="O126" s="113">
        <v>0</v>
      </c>
      <c r="P126" s="8">
        <v>0</v>
      </c>
      <c r="Q126" s="8"/>
      <c r="R126" s="8">
        <v>0</v>
      </c>
      <c r="S126" s="8"/>
      <c r="T126" s="8">
        <v>0</v>
      </c>
      <c r="U126" s="8"/>
      <c r="V126" s="8"/>
      <c r="W126" s="7">
        <v>0</v>
      </c>
      <c r="X126" s="7"/>
      <c r="Y126" s="7">
        <v>0</v>
      </c>
      <c r="Z126" s="7"/>
      <c r="AA126" s="7">
        <v>0</v>
      </c>
      <c r="AB126" s="7"/>
      <c r="AC126" s="7">
        <v>0</v>
      </c>
      <c r="AD126" s="7"/>
      <c r="AE126" s="7">
        <v>0</v>
      </c>
      <c r="AF126" s="7"/>
      <c r="AG126" s="8"/>
      <c r="AH126" s="8">
        <v>18.2</v>
      </c>
      <c r="AI126" s="113"/>
      <c r="AJ126" s="8">
        <v>0</v>
      </c>
      <c r="AK126" s="8"/>
      <c r="AL126" s="8">
        <v>0</v>
      </c>
      <c r="AM126" s="8"/>
      <c r="AN126" s="185">
        <v>18.2</v>
      </c>
      <c r="AO126" s="1" t="str">
        <f t="shared" si="1"/>
        <v>No</v>
      </c>
    </row>
    <row r="127" spans="1:41" s="1" customFormat="1">
      <c r="A127" s="3" t="s">
        <v>540</v>
      </c>
      <c r="B127" s="3" t="s">
        <v>541</v>
      </c>
      <c r="C127" s="57" t="s">
        <v>41</v>
      </c>
      <c r="D127" s="174">
        <v>3061</v>
      </c>
      <c r="E127" s="177">
        <v>30061</v>
      </c>
      <c r="F127" s="31" t="s">
        <v>125</v>
      </c>
      <c r="G127" s="31" t="s">
        <v>123</v>
      </c>
      <c r="H127" s="41">
        <v>66086</v>
      </c>
      <c r="I127" s="22">
        <v>23</v>
      </c>
      <c r="J127" s="48"/>
      <c r="K127" s="8">
        <v>0</v>
      </c>
      <c r="L127" s="8"/>
      <c r="M127" s="8">
        <v>0</v>
      </c>
      <c r="N127" s="8"/>
      <c r="O127" s="113">
        <v>0</v>
      </c>
      <c r="P127" s="8">
        <v>0</v>
      </c>
      <c r="Q127" s="8"/>
      <c r="R127" s="8">
        <v>0</v>
      </c>
      <c r="S127" s="8"/>
      <c r="T127" s="8">
        <v>0</v>
      </c>
      <c r="U127" s="8"/>
      <c r="V127" s="8"/>
      <c r="W127" s="7">
        <v>0</v>
      </c>
      <c r="X127" s="7"/>
      <c r="Y127" s="7">
        <v>0</v>
      </c>
      <c r="Z127" s="7"/>
      <c r="AA127" s="7">
        <v>0</v>
      </c>
      <c r="AB127" s="7"/>
      <c r="AC127" s="7">
        <v>0</v>
      </c>
      <c r="AD127" s="7"/>
      <c r="AE127" s="7">
        <v>0</v>
      </c>
      <c r="AF127" s="7"/>
      <c r="AG127" s="8"/>
      <c r="AH127" s="8">
        <v>7.8</v>
      </c>
      <c r="AI127" s="113"/>
      <c r="AJ127" s="8">
        <v>0</v>
      </c>
      <c r="AK127" s="8"/>
      <c r="AL127" s="8">
        <v>0</v>
      </c>
      <c r="AM127" s="8"/>
      <c r="AN127" s="185">
        <v>7.8</v>
      </c>
      <c r="AO127" s="1" t="str">
        <f t="shared" si="1"/>
        <v>No</v>
      </c>
    </row>
    <row r="128" spans="1:41" s="1" customFormat="1">
      <c r="A128" s="3" t="s">
        <v>171</v>
      </c>
      <c r="B128" s="3" t="s">
        <v>172</v>
      </c>
      <c r="C128" s="57" t="s">
        <v>30</v>
      </c>
      <c r="D128" s="174">
        <v>1115</v>
      </c>
      <c r="E128" s="177">
        <v>10115</v>
      </c>
      <c r="F128" s="31" t="s">
        <v>125</v>
      </c>
      <c r="G128" s="31" t="s">
        <v>123</v>
      </c>
      <c r="H128" s="41">
        <v>203914</v>
      </c>
      <c r="I128" s="22">
        <v>21</v>
      </c>
      <c r="J128" s="48"/>
      <c r="K128" s="8">
        <v>150</v>
      </c>
      <c r="L128" s="8"/>
      <c r="M128" s="8">
        <v>45</v>
      </c>
      <c r="N128" s="8"/>
      <c r="O128" s="113">
        <v>195</v>
      </c>
      <c r="P128" s="8">
        <v>195</v>
      </c>
      <c r="Q128" s="8"/>
      <c r="R128" s="8">
        <v>2.7</v>
      </c>
      <c r="S128" s="8"/>
      <c r="T128" s="8">
        <v>0</v>
      </c>
      <c r="U128" s="8"/>
      <c r="V128" s="8"/>
      <c r="W128" s="7">
        <v>0</v>
      </c>
      <c r="X128" s="7"/>
      <c r="Y128" s="7">
        <v>103</v>
      </c>
      <c r="Z128" s="7"/>
      <c r="AA128" s="7">
        <v>0</v>
      </c>
      <c r="AB128" s="7"/>
      <c r="AC128" s="7">
        <v>0</v>
      </c>
      <c r="AD128" s="7"/>
      <c r="AE128" s="7">
        <v>0</v>
      </c>
      <c r="AF128" s="7"/>
      <c r="AG128" s="8"/>
      <c r="AH128" s="8">
        <v>0</v>
      </c>
      <c r="AI128" s="113"/>
      <c r="AJ128" s="8">
        <v>0</v>
      </c>
      <c r="AK128" s="8"/>
      <c r="AL128" s="8">
        <v>0</v>
      </c>
      <c r="AM128" s="8"/>
      <c r="AN128" s="185">
        <v>0</v>
      </c>
      <c r="AO128" s="1" t="str">
        <f t="shared" si="1"/>
        <v>No</v>
      </c>
    </row>
    <row r="129" spans="1:41" s="1" customFormat="1">
      <c r="A129" s="3" t="s">
        <v>1002</v>
      </c>
      <c r="B129" s="3" t="s">
        <v>160</v>
      </c>
      <c r="C129" s="57" t="s">
        <v>29</v>
      </c>
      <c r="D129" s="174"/>
      <c r="E129" s="177">
        <v>30201</v>
      </c>
      <c r="F129" s="31" t="s">
        <v>122</v>
      </c>
      <c r="G129" s="31" t="s">
        <v>123</v>
      </c>
      <c r="H129" s="41">
        <v>2203663</v>
      </c>
      <c r="I129" s="22">
        <v>19</v>
      </c>
      <c r="J129" s="48"/>
      <c r="K129" s="8">
        <v>0</v>
      </c>
      <c r="L129" s="8"/>
      <c r="M129" s="8">
        <v>0</v>
      </c>
      <c r="N129" s="8"/>
      <c r="O129" s="113">
        <v>0</v>
      </c>
      <c r="P129" s="8">
        <v>0</v>
      </c>
      <c r="Q129" s="8"/>
      <c r="R129" s="8">
        <v>0</v>
      </c>
      <c r="S129" s="8"/>
      <c r="T129" s="8">
        <v>0</v>
      </c>
      <c r="U129" s="8"/>
      <c r="V129" s="8"/>
      <c r="W129" s="7">
        <v>0</v>
      </c>
      <c r="X129" s="7"/>
      <c r="Y129" s="7">
        <v>0</v>
      </c>
      <c r="Z129" s="7"/>
      <c r="AA129" s="7">
        <v>0</v>
      </c>
      <c r="AB129" s="7"/>
      <c r="AC129" s="7">
        <v>0</v>
      </c>
      <c r="AD129" s="7"/>
      <c r="AE129" s="7">
        <v>0</v>
      </c>
      <c r="AF129" s="7"/>
      <c r="AG129" s="8"/>
      <c r="AH129" s="8">
        <v>1.4</v>
      </c>
      <c r="AI129" s="113"/>
      <c r="AJ129" s="8">
        <v>0</v>
      </c>
      <c r="AK129" s="8"/>
      <c r="AL129" s="8">
        <v>0</v>
      </c>
      <c r="AM129" s="8"/>
      <c r="AN129" s="185">
        <v>1.4</v>
      </c>
      <c r="AO129" s="1" t="str">
        <f t="shared" si="1"/>
        <v>No</v>
      </c>
    </row>
    <row r="130" spans="1:41" s="1" customFormat="1">
      <c r="A130" s="3" t="s">
        <v>173</v>
      </c>
      <c r="B130" s="3" t="s">
        <v>174</v>
      </c>
      <c r="C130" s="57" t="s">
        <v>22</v>
      </c>
      <c r="D130" s="174">
        <v>4232</v>
      </c>
      <c r="E130" s="177">
        <v>40232</v>
      </c>
      <c r="F130" s="31" t="s">
        <v>161</v>
      </c>
      <c r="G130" s="31" t="s">
        <v>123</v>
      </c>
      <c r="H130" s="41">
        <v>1510516</v>
      </c>
      <c r="I130" s="22">
        <v>17</v>
      </c>
      <c r="J130" s="48"/>
      <c r="K130" s="8">
        <v>39.5</v>
      </c>
      <c r="L130" s="8"/>
      <c r="M130" s="8">
        <v>22.6</v>
      </c>
      <c r="N130" s="8"/>
      <c r="O130" s="113">
        <v>62.1</v>
      </c>
      <c r="P130" s="8">
        <v>0</v>
      </c>
      <c r="Q130" s="8"/>
      <c r="R130" s="8">
        <v>2.9</v>
      </c>
      <c r="S130" s="8"/>
      <c r="T130" s="8">
        <v>0.3</v>
      </c>
      <c r="U130" s="8"/>
      <c r="V130" s="8"/>
      <c r="W130" s="7">
        <v>45</v>
      </c>
      <c r="X130" s="7"/>
      <c r="Y130" s="7">
        <v>94</v>
      </c>
      <c r="Z130" s="7"/>
      <c r="AA130" s="7">
        <v>16</v>
      </c>
      <c r="AB130" s="7"/>
      <c r="AC130" s="7">
        <v>0</v>
      </c>
      <c r="AD130" s="7"/>
      <c r="AE130" s="7">
        <v>0</v>
      </c>
      <c r="AF130" s="7"/>
      <c r="AG130" s="8"/>
      <c r="AH130" s="8">
        <v>0</v>
      </c>
      <c r="AI130" s="113"/>
      <c r="AJ130" s="8">
        <v>0</v>
      </c>
      <c r="AK130" s="8"/>
      <c r="AL130" s="8">
        <v>0</v>
      </c>
      <c r="AM130" s="8"/>
      <c r="AN130" s="185">
        <v>0</v>
      </c>
      <c r="AO130" s="1" t="str">
        <f t="shared" si="1"/>
        <v>No</v>
      </c>
    </row>
    <row r="131" spans="1:41" s="1" customFormat="1">
      <c r="A131" s="3" t="s">
        <v>226</v>
      </c>
      <c r="B131" s="3" t="s">
        <v>172</v>
      </c>
      <c r="C131" s="57" t="s">
        <v>40</v>
      </c>
      <c r="D131" s="174">
        <v>58</v>
      </c>
      <c r="E131" s="177">
        <v>58</v>
      </c>
      <c r="F131" s="31" t="s">
        <v>122</v>
      </c>
      <c r="G131" s="31" t="s">
        <v>123</v>
      </c>
      <c r="H131" s="41">
        <v>1849898</v>
      </c>
      <c r="I131" s="22">
        <v>16</v>
      </c>
      <c r="J131" s="48"/>
      <c r="K131" s="8">
        <v>10.5</v>
      </c>
      <c r="L131" s="8"/>
      <c r="M131" s="8">
        <v>1.8</v>
      </c>
      <c r="N131" s="8"/>
      <c r="O131" s="113">
        <v>12.3</v>
      </c>
      <c r="P131" s="8">
        <v>1.9</v>
      </c>
      <c r="Q131" s="8"/>
      <c r="R131" s="8">
        <v>0.3</v>
      </c>
      <c r="S131" s="8"/>
      <c r="T131" s="8">
        <v>0</v>
      </c>
      <c r="U131" s="8"/>
      <c r="V131" s="8"/>
      <c r="W131" s="7">
        <v>23</v>
      </c>
      <c r="X131" s="7"/>
      <c r="Y131" s="7">
        <v>15</v>
      </c>
      <c r="Z131" s="7"/>
      <c r="AA131" s="7">
        <v>3</v>
      </c>
      <c r="AB131" s="7"/>
      <c r="AC131" s="7">
        <v>6</v>
      </c>
      <c r="AD131" s="7"/>
      <c r="AE131" s="7">
        <v>0</v>
      </c>
      <c r="AF131" s="7"/>
      <c r="AG131" s="8"/>
      <c r="AH131" s="8">
        <v>0</v>
      </c>
      <c r="AI131" s="113"/>
      <c r="AJ131" s="8">
        <v>0</v>
      </c>
      <c r="AK131" s="8"/>
      <c r="AL131" s="8">
        <v>0</v>
      </c>
      <c r="AM131" s="8"/>
      <c r="AN131" s="185">
        <v>0</v>
      </c>
      <c r="AO131" s="1" t="str">
        <f t="shared" ref="AO131:AO140" si="2">IF(AF131&amp;AD131&amp;AB131&amp;Z131&amp;X131&amp;L131&amp;N131&amp;Q131&amp;S131&amp;U131&amp;AI131&amp;AK131&amp;AM131&lt;&gt;"","Yes","No")</f>
        <v>No</v>
      </c>
    </row>
    <row r="132" spans="1:41" s="1" customFormat="1">
      <c r="A132" s="3" t="s">
        <v>1004</v>
      </c>
      <c r="B132" s="3" t="s">
        <v>268</v>
      </c>
      <c r="C132" s="57" t="s">
        <v>14</v>
      </c>
      <c r="D132" s="174"/>
      <c r="E132" s="177">
        <v>90299</v>
      </c>
      <c r="F132" s="31" t="s">
        <v>125</v>
      </c>
      <c r="G132" s="31" t="s">
        <v>123</v>
      </c>
      <c r="H132" s="41">
        <v>308231</v>
      </c>
      <c r="I132" s="22">
        <v>11</v>
      </c>
      <c r="J132" s="48"/>
      <c r="K132" s="8">
        <v>37.299999999999997</v>
      </c>
      <c r="L132" s="8"/>
      <c r="M132" s="8">
        <v>11.66</v>
      </c>
      <c r="N132" s="8"/>
      <c r="O132" s="113">
        <v>48.959999999999901</v>
      </c>
      <c r="P132" s="8">
        <v>0</v>
      </c>
      <c r="Q132" s="8"/>
      <c r="R132" s="8">
        <v>1.17</v>
      </c>
      <c r="S132" s="8"/>
      <c r="T132" s="8">
        <v>0</v>
      </c>
      <c r="U132" s="8"/>
      <c r="V132" s="8"/>
      <c r="W132" s="7">
        <v>43</v>
      </c>
      <c r="X132" s="7"/>
      <c r="Y132" s="7">
        <v>73</v>
      </c>
      <c r="Z132" s="7"/>
      <c r="AA132" s="7">
        <v>0</v>
      </c>
      <c r="AB132" s="7"/>
      <c r="AC132" s="7">
        <v>0</v>
      </c>
      <c r="AD132" s="7"/>
      <c r="AE132" s="7">
        <v>0</v>
      </c>
      <c r="AF132" s="7"/>
      <c r="AG132" s="8"/>
      <c r="AH132" s="8">
        <v>0</v>
      </c>
      <c r="AI132" s="113"/>
      <c r="AJ132" s="8">
        <v>0</v>
      </c>
      <c r="AK132" s="8"/>
      <c r="AL132" s="8">
        <v>0</v>
      </c>
      <c r="AM132" s="8"/>
      <c r="AN132" s="185">
        <v>0</v>
      </c>
      <c r="AO132" s="1" t="str">
        <f t="shared" si="2"/>
        <v>No</v>
      </c>
    </row>
    <row r="133" spans="1:41" s="1" customFormat="1">
      <c r="A133" s="3" t="s">
        <v>219</v>
      </c>
      <c r="B133" s="3" t="s">
        <v>220</v>
      </c>
      <c r="C133" s="57" t="s">
        <v>31</v>
      </c>
      <c r="D133" s="174">
        <v>5141</v>
      </c>
      <c r="E133" s="177">
        <v>50141</v>
      </c>
      <c r="F133" s="31" t="s">
        <v>125</v>
      </c>
      <c r="G133" s="31" t="s">
        <v>123</v>
      </c>
      <c r="H133" s="41">
        <v>3734090</v>
      </c>
      <c r="I133" s="22">
        <v>10</v>
      </c>
      <c r="J133" s="48"/>
      <c r="K133" s="8">
        <v>2.42</v>
      </c>
      <c r="L133" s="8"/>
      <c r="M133" s="8">
        <v>0.48</v>
      </c>
      <c r="N133" s="8"/>
      <c r="O133" s="113">
        <v>2.9</v>
      </c>
      <c r="P133" s="8">
        <v>0</v>
      </c>
      <c r="Q133" s="8"/>
      <c r="R133" s="8">
        <v>0.27</v>
      </c>
      <c r="S133" s="8"/>
      <c r="T133" s="8">
        <v>0</v>
      </c>
      <c r="U133" s="8"/>
      <c r="V133" s="8"/>
      <c r="W133" s="7">
        <v>9</v>
      </c>
      <c r="X133" s="7"/>
      <c r="Y133" s="7">
        <v>0</v>
      </c>
      <c r="Z133" s="7"/>
      <c r="AA133" s="7">
        <v>0</v>
      </c>
      <c r="AB133" s="7"/>
      <c r="AC133" s="7">
        <v>0</v>
      </c>
      <c r="AD133" s="7"/>
      <c r="AE133" s="7">
        <v>0</v>
      </c>
      <c r="AF133" s="7"/>
      <c r="AG133" s="8"/>
      <c r="AH133" s="8">
        <v>0</v>
      </c>
      <c r="AI133" s="113"/>
      <c r="AJ133" s="8">
        <v>0</v>
      </c>
      <c r="AK133" s="8"/>
      <c r="AL133" s="8">
        <v>0</v>
      </c>
      <c r="AM133" s="8"/>
      <c r="AN133" s="185">
        <v>0</v>
      </c>
      <c r="AO133" s="1" t="str">
        <f t="shared" si="2"/>
        <v>No</v>
      </c>
    </row>
    <row r="134" spans="1:41" s="1" customFormat="1">
      <c r="A134" s="3" t="s">
        <v>1063</v>
      </c>
      <c r="B134" s="3" t="s">
        <v>187</v>
      </c>
      <c r="C134" s="57" t="s">
        <v>48</v>
      </c>
      <c r="D134" s="174">
        <v>23</v>
      </c>
      <c r="E134" s="177">
        <v>23</v>
      </c>
      <c r="F134" s="31" t="s">
        <v>122</v>
      </c>
      <c r="G134" s="31" t="s">
        <v>123</v>
      </c>
      <c r="H134" s="41">
        <v>3059393</v>
      </c>
      <c r="I134" s="22">
        <v>8</v>
      </c>
      <c r="J134" s="48"/>
      <c r="K134" s="8">
        <v>1.3</v>
      </c>
      <c r="L134" s="8"/>
      <c r="M134" s="8">
        <v>0.5</v>
      </c>
      <c r="N134" s="8"/>
      <c r="O134" s="113">
        <v>1.8</v>
      </c>
      <c r="P134" s="8">
        <v>0</v>
      </c>
      <c r="Q134" s="8"/>
      <c r="R134" s="8">
        <v>0</v>
      </c>
      <c r="S134" s="8"/>
      <c r="T134" s="8">
        <v>0</v>
      </c>
      <c r="U134" s="8"/>
      <c r="V134" s="8"/>
      <c r="W134" s="7">
        <v>0</v>
      </c>
      <c r="X134" s="7"/>
      <c r="Y134" s="7">
        <v>0</v>
      </c>
      <c r="Z134" s="7"/>
      <c r="AA134" s="7">
        <v>0</v>
      </c>
      <c r="AB134" s="7"/>
      <c r="AC134" s="7">
        <v>0</v>
      </c>
      <c r="AD134" s="7"/>
      <c r="AE134" s="7">
        <v>0</v>
      </c>
      <c r="AF134" s="7"/>
      <c r="AG134" s="8"/>
      <c r="AH134" s="8">
        <v>0</v>
      </c>
      <c r="AI134" s="113"/>
      <c r="AJ134" s="8">
        <v>0</v>
      </c>
      <c r="AK134" s="8"/>
      <c r="AL134" s="8">
        <v>0</v>
      </c>
      <c r="AM134" s="8"/>
      <c r="AN134" s="185">
        <v>0</v>
      </c>
      <c r="AO134" s="1" t="str">
        <f t="shared" si="2"/>
        <v>No</v>
      </c>
    </row>
    <row r="135" spans="1:41" s="1" customFormat="1">
      <c r="A135" s="3" t="s">
        <v>1064</v>
      </c>
      <c r="B135" s="3" t="s">
        <v>220</v>
      </c>
      <c r="C135" s="57" t="s">
        <v>31</v>
      </c>
      <c r="D135" s="174">
        <v>5213</v>
      </c>
      <c r="E135" s="177">
        <v>50213</v>
      </c>
      <c r="F135" s="31" t="s">
        <v>214</v>
      </c>
      <c r="G135" s="31" t="s">
        <v>123</v>
      </c>
      <c r="H135" s="41">
        <v>3734090</v>
      </c>
      <c r="I135" s="22">
        <v>5</v>
      </c>
      <c r="J135" s="48"/>
      <c r="K135" s="8">
        <v>6.51</v>
      </c>
      <c r="L135" s="8"/>
      <c r="M135" s="8">
        <v>0.28999999999999998</v>
      </c>
      <c r="N135" s="8"/>
      <c r="O135" s="113">
        <v>6.8</v>
      </c>
      <c r="P135" s="8">
        <v>0</v>
      </c>
      <c r="Q135" s="8"/>
      <c r="R135" s="8">
        <v>0.11</v>
      </c>
      <c r="S135" s="8"/>
      <c r="T135" s="8">
        <v>0</v>
      </c>
      <c r="U135" s="8"/>
      <c r="V135" s="8"/>
      <c r="W135" s="7">
        <v>0</v>
      </c>
      <c r="X135" s="7"/>
      <c r="Y135" s="7">
        <v>40</v>
      </c>
      <c r="Z135" s="7"/>
      <c r="AA135" s="7">
        <v>2</v>
      </c>
      <c r="AB135" s="7"/>
      <c r="AC135" s="7">
        <v>0</v>
      </c>
      <c r="AD135" s="7"/>
      <c r="AE135" s="7">
        <v>0</v>
      </c>
      <c r="AF135" s="7"/>
      <c r="AG135" s="8"/>
      <c r="AH135" s="8">
        <v>0</v>
      </c>
      <c r="AI135" s="113"/>
      <c r="AJ135" s="8">
        <v>0</v>
      </c>
      <c r="AK135" s="8"/>
      <c r="AL135" s="8">
        <v>0</v>
      </c>
      <c r="AM135" s="8"/>
      <c r="AN135" s="185">
        <v>0</v>
      </c>
      <c r="AO135" s="1" t="str">
        <f t="shared" si="2"/>
        <v>No</v>
      </c>
    </row>
    <row r="136" spans="1:41" s="1" customFormat="1">
      <c r="A136" s="3" t="s">
        <v>1065</v>
      </c>
      <c r="B136" s="3" t="s">
        <v>502</v>
      </c>
      <c r="C136" s="57" t="s">
        <v>33</v>
      </c>
      <c r="D136" s="174"/>
      <c r="E136" s="177">
        <v>70271</v>
      </c>
      <c r="F136" s="31" t="s">
        <v>122</v>
      </c>
      <c r="G136" s="31" t="s">
        <v>123</v>
      </c>
      <c r="H136" s="41">
        <v>1519417</v>
      </c>
      <c r="I136" s="22">
        <v>4</v>
      </c>
      <c r="J136" s="48"/>
      <c r="K136" s="8">
        <v>3.65</v>
      </c>
      <c r="L136" s="8"/>
      <c r="M136" s="8">
        <v>0.25</v>
      </c>
      <c r="N136" s="8"/>
      <c r="O136" s="113">
        <v>3.9</v>
      </c>
      <c r="P136" s="8">
        <v>0</v>
      </c>
      <c r="Q136" s="8"/>
      <c r="R136" s="8">
        <v>0.5</v>
      </c>
      <c r="S136" s="8"/>
      <c r="T136" s="8">
        <v>0</v>
      </c>
      <c r="U136" s="8"/>
      <c r="V136" s="8"/>
      <c r="W136" s="7">
        <v>1</v>
      </c>
      <c r="X136" s="7"/>
      <c r="Y136" s="7">
        <v>0</v>
      </c>
      <c r="Z136" s="7"/>
      <c r="AA136" s="7">
        <v>0</v>
      </c>
      <c r="AB136" s="7"/>
      <c r="AC136" s="7">
        <v>0</v>
      </c>
      <c r="AD136" s="7"/>
      <c r="AE136" s="7">
        <v>0</v>
      </c>
      <c r="AF136" s="7"/>
      <c r="AG136" s="8"/>
      <c r="AH136" s="8">
        <v>0</v>
      </c>
      <c r="AI136" s="113"/>
      <c r="AJ136" s="8">
        <v>0</v>
      </c>
      <c r="AK136" s="8"/>
      <c r="AL136" s="8">
        <v>0</v>
      </c>
      <c r="AM136" s="8"/>
      <c r="AN136" s="185">
        <v>0</v>
      </c>
      <c r="AO136" s="1" t="str">
        <f t="shared" si="2"/>
        <v>No</v>
      </c>
    </row>
    <row r="137" spans="1:41" s="1" customFormat="1">
      <c r="A137" s="3" t="s">
        <v>1066</v>
      </c>
      <c r="B137" s="3" t="s">
        <v>148</v>
      </c>
      <c r="C137" s="57" t="s">
        <v>24</v>
      </c>
      <c r="D137" s="174">
        <v>4230</v>
      </c>
      <c r="E137" s="177">
        <v>40230</v>
      </c>
      <c r="F137" s="31" t="s">
        <v>122</v>
      </c>
      <c r="G137" s="31" t="s">
        <v>123</v>
      </c>
      <c r="H137" s="41">
        <v>4515419</v>
      </c>
      <c r="I137" s="22">
        <v>3</v>
      </c>
      <c r="J137" s="48"/>
      <c r="K137" s="8">
        <v>2.13</v>
      </c>
      <c r="L137" s="8"/>
      <c r="M137" s="8">
        <v>0.56000000000000005</v>
      </c>
      <c r="N137" s="8"/>
      <c r="O137" s="113">
        <v>2.69</v>
      </c>
      <c r="P137" s="8">
        <v>0</v>
      </c>
      <c r="Q137" s="8"/>
      <c r="R137" s="8">
        <v>0.1</v>
      </c>
      <c r="S137" s="8"/>
      <c r="T137" s="8">
        <v>0</v>
      </c>
      <c r="U137" s="8"/>
      <c r="V137" s="8"/>
      <c r="W137" s="7">
        <v>8</v>
      </c>
      <c r="X137" s="7"/>
      <c r="Y137" s="7">
        <v>33</v>
      </c>
      <c r="Z137" s="7"/>
      <c r="AA137" s="7">
        <v>0</v>
      </c>
      <c r="AB137" s="7"/>
      <c r="AC137" s="7">
        <v>0</v>
      </c>
      <c r="AD137" s="7"/>
      <c r="AE137" s="7">
        <v>0</v>
      </c>
      <c r="AF137" s="7"/>
      <c r="AG137" s="8"/>
      <c r="AH137" s="8">
        <v>0</v>
      </c>
      <c r="AI137" s="113"/>
      <c r="AJ137" s="8">
        <v>0</v>
      </c>
      <c r="AK137" s="8"/>
      <c r="AL137" s="8">
        <v>0</v>
      </c>
      <c r="AM137" s="8"/>
      <c r="AN137" s="185">
        <v>0</v>
      </c>
      <c r="AO137" s="1" t="str">
        <f t="shared" si="2"/>
        <v>No</v>
      </c>
    </row>
    <row r="138" spans="1:41" s="1" customFormat="1">
      <c r="A138" s="3" t="s">
        <v>213</v>
      </c>
      <c r="B138" s="3" t="s">
        <v>191</v>
      </c>
      <c r="C138" s="57" t="s">
        <v>45</v>
      </c>
      <c r="D138" s="174">
        <v>6133</v>
      </c>
      <c r="E138" s="177">
        <v>60133</v>
      </c>
      <c r="F138" s="31" t="s">
        <v>214</v>
      </c>
      <c r="G138" s="31" t="s">
        <v>123</v>
      </c>
      <c r="H138" s="41">
        <v>5121892</v>
      </c>
      <c r="I138" s="22">
        <v>3</v>
      </c>
      <c r="J138" s="48"/>
      <c r="K138" s="8">
        <v>4.03</v>
      </c>
      <c r="L138" s="8"/>
      <c r="M138" s="8">
        <v>0.5</v>
      </c>
      <c r="N138" s="8"/>
      <c r="O138" s="113">
        <v>4.53</v>
      </c>
      <c r="P138" s="8">
        <v>0</v>
      </c>
      <c r="Q138" s="8"/>
      <c r="R138" s="8">
        <v>0.37</v>
      </c>
      <c r="S138" s="8"/>
      <c r="T138" s="8">
        <v>0</v>
      </c>
      <c r="U138" s="8"/>
      <c r="V138" s="8"/>
      <c r="W138" s="7">
        <v>1</v>
      </c>
      <c r="X138" s="7"/>
      <c r="Y138" s="7">
        <v>55</v>
      </c>
      <c r="Z138" s="7"/>
      <c r="AA138" s="7">
        <v>6</v>
      </c>
      <c r="AB138" s="7"/>
      <c r="AC138" s="7">
        <v>0</v>
      </c>
      <c r="AD138" s="7"/>
      <c r="AE138" s="7">
        <v>0</v>
      </c>
      <c r="AF138" s="7"/>
      <c r="AG138" s="8"/>
      <c r="AH138" s="8">
        <v>0</v>
      </c>
      <c r="AI138" s="113"/>
      <c r="AJ138" s="8">
        <v>0</v>
      </c>
      <c r="AK138" s="8"/>
      <c r="AL138" s="8">
        <v>0</v>
      </c>
      <c r="AM138" s="8"/>
      <c r="AN138" s="185">
        <v>0</v>
      </c>
      <c r="AO138" s="1" t="str">
        <f t="shared" si="2"/>
        <v>No</v>
      </c>
    </row>
    <row r="139" spans="1:41" s="1" customFormat="1">
      <c r="A139" s="3" t="s">
        <v>1005</v>
      </c>
      <c r="B139" s="3" t="s">
        <v>544</v>
      </c>
      <c r="C139" s="57" t="s">
        <v>49</v>
      </c>
      <c r="D139" s="174"/>
      <c r="E139" s="177">
        <v>55312</v>
      </c>
      <c r="F139" s="31" t="s">
        <v>122</v>
      </c>
      <c r="G139" s="31" t="s">
        <v>123</v>
      </c>
      <c r="H139" s="41">
        <v>1376476</v>
      </c>
      <c r="I139" s="22">
        <v>3</v>
      </c>
      <c r="J139" s="48"/>
      <c r="K139" s="8">
        <v>3.4</v>
      </c>
      <c r="L139" s="8"/>
      <c r="M139" s="8">
        <v>0.5</v>
      </c>
      <c r="N139" s="8"/>
      <c r="O139" s="113">
        <v>3.9</v>
      </c>
      <c r="P139" s="8">
        <v>0</v>
      </c>
      <c r="Q139" s="8"/>
      <c r="R139" s="8">
        <v>0.24</v>
      </c>
      <c r="S139" s="8"/>
      <c r="T139" s="8">
        <v>0</v>
      </c>
      <c r="U139" s="8"/>
      <c r="V139" s="8"/>
      <c r="W139" s="7">
        <v>11</v>
      </c>
      <c r="X139" s="7"/>
      <c r="Y139" s="7">
        <v>48</v>
      </c>
      <c r="Z139" s="7"/>
      <c r="AA139" s="7">
        <v>0</v>
      </c>
      <c r="AB139" s="7"/>
      <c r="AC139" s="7">
        <v>0</v>
      </c>
      <c r="AD139" s="7"/>
      <c r="AE139" s="7">
        <v>0</v>
      </c>
      <c r="AF139" s="7"/>
      <c r="AG139" s="8"/>
      <c r="AH139" s="8">
        <v>0</v>
      </c>
      <c r="AI139" s="113"/>
      <c r="AJ139" s="8">
        <v>0</v>
      </c>
      <c r="AK139" s="8"/>
      <c r="AL139" s="8">
        <v>0</v>
      </c>
      <c r="AM139" s="8"/>
      <c r="AN139" s="185">
        <v>0</v>
      </c>
      <c r="AO139" s="1" t="str">
        <f t="shared" si="2"/>
        <v>No</v>
      </c>
    </row>
    <row r="140" spans="1:41" s="1" customFormat="1">
      <c r="A140" s="3" t="s">
        <v>1067</v>
      </c>
      <c r="B140" s="3" t="s">
        <v>196</v>
      </c>
      <c r="C140" s="57" t="s">
        <v>33</v>
      </c>
      <c r="D140" s="174">
        <v>7057</v>
      </c>
      <c r="E140" s="177">
        <v>70057</v>
      </c>
      <c r="F140" s="31" t="s">
        <v>125</v>
      </c>
      <c r="G140" s="31" t="s">
        <v>1068</v>
      </c>
      <c r="H140" s="41">
        <v>2150706</v>
      </c>
      <c r="I140" s="22">
        <v>0</v>
      </c>
      <c r="J140" s="48"/>
      <c r="K140" s="8">
        <v>2.75</v>
      </c>
      <c r="L140" s="8"/>
      <c r="M140" s="8">
        <v>0.2</v>
      </c>
      <c r="N140" s="8"/>
      <c r="O140" s="113">
        <v>2.95</v>
      </c>
      <c r="P140" s="8">
        <v>0</v>
      </c>
      <c r="Q140" s="8"/>
      <c r="R140" s="8">
        <v>0.15</v>
      </c>
      <c r="S140" s="8"/>
      <c r="T140" s="8">
        <v>0.4</v>
      </c>
      <c r="U140" s="8"/>
      <c r="V140" s="8"/>
      <c r="W140" s="7">
        <v>8</v>
      </c>
      <c r="X140" s="7"/>
      <c r="Y140" s="7">
        <v>0</v>
      </c>
      <c r="Z140" s="7"/>
      <c r="AA140" s="7">
        <v>0</v>
      </c>
      <c r="AB140" s="7"/>
      <c r="AC140" s="7">
        <v>0</v>
      </c>
      <c r="AD140" s="7"/>
      <c r="AE140" s="7">
        <v>0</v>
      </c>
      <c r="AF140" s="7"/>
      <c r="AG140" s="8"/>
      <c r="AH140" s="8">
        <v>0</v>
      </c>
      <c r="AI140" s="113"/>
      <c r="AJ140" s="8">
        <v>0</v>
      </c>
      <c r="AK140" s="8"/>
      <c r="AL140" s="8">
        <v>0</v>
      </c>
      <c r="AM140" s="8"/>
      <c r="AN140" s="185">
        <v>0</v>
      </c>
      <c r="AO140" s="1" t="str">
        <f t="shared" si="2"/>
        <v>No</v>
      </c>
    </row>
  </sheetData>
  <autoFilter ref="A1:AN139" xr:uid="{00000000-0009-0000-0000-000005000000}"/>
  <conditionalFormatting sqref="A1:AN136 AP1:XFD136">
    <cfRule type="expression" dxfId="106" priority="9">
      <formula>MOD(ROW(),2)=0</formula>
    </cfRule>
  </conditionalFormatting>
  <conditionalFormatting sqref="AO1">
    <cfRule type="expression" dxfId="105" priority="6">
      <formula>MOD(ROW(),2)=0</formula>
    </cfRule>
  </conditionalFormatting>
  <conditionalFormatting sqref="A137:AN139 AP137:XFD139">
    <cfRule type="expression" dxfId="104" priority="5">
      <formula>MOD(ROW(),2)=0</formula>
    </cfRule>
  </conditionalFormatting>
  <conditionalFormatting sqref="AO2:AO139">
    <cfRule type="expression" dxfId="103" priority="4">
      <formula>MOD(ROW(),2)=0</formula>
    </cfRule>
  </conditionalFormatting>
  <conditionalFormatting sqref="A140:AN140 AP140:XFD140">
    <cfRule type="expression" dxfId="102" priority="2">
      <formula>MOD(ROW(),2)=0</formula>
    </cfRule>
  </conditionalFormatting>
  <conditionalFormatting sqref="AO140">
    <cfRule type="expression" dxfId="101" priority="1">
      <formula>MOD(ROW(),2)=0</formula>
    </cfRule>
  </conditionalFormatting>
  <pageMargins left="0.7" right="0.7" top="0.75" bottom="0.75" header="0.3" footer="0.3"/>
  <pageSetup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macro="[0]!ThisWorkbook.DropDown3_Change">
                <anchor moveWithCells="1">
                  <from>
                    <xdr:col>41</xdr:col>
                    <xdr:colOff>180975</xdr:colOff>
                    <xdr:row>0</xdr:row>
                    <xdr:rowOff>238125</xdr:rowOff>
                  </from>
                  <to>
                    <xdr:col>45</xdr:col>
                    <xdr:colOff>85725</xdr:colOff>
                    <xdr:row>0</xdr:row>
                    <xdr:rowOff>514350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B143"/>
  <sheetViews>
    <sheetView workbookViewId="0"/>
  </sheetViews>
  <sheetFormatPr defaultColWidth="8.85546875" defaultRowHeight="12.75"/>
  <cols>
    <col min="1" max="1" width="10.42578125" style="61" customWidth="1"/>
    <col min="2" max="2" width="8.85546875" style="61"/>
    <col min="3" max="3" width="12.42578125" style="61" customWidth="1"/>
    <col min="4" max="4" width="17.42578125" style="61" customWidth="1"/>
    <col min="5" max="8" width="10.42578125" style="61" customWidth="1"/>
    <col min="9" max="9" width="12.42578125" style="61" customWidth="1"/>
    <col min="10" max="20" width="10.42578125" style="61" customWidth="1"/>
    <col min="21" max="23" width="8.85546875" style="61"/>
    <col min="24" max="24" width="8.85546875" style="61" hidden="1" customWidth="1"/>
    <col min="25" max="16384" width="8.85546875" style="61"/>
  </cols>
  <sheetData>
    <row r="1" spans="1:28" ht="22.5" customHeight="1" thickBot="1">
      <c r="A1" s="160" t="s">
        <v>880</v>
      </c>
      <c r="B1" s="64"/>
      <c r="C1" s="64"/>
      <c r="D1" s="64"/>
      <c r="E1" s="163" t="s">
        <v>51</v>
      </c>
      <c r="F1" s="164" t="s">
        <v>71</v>
      </c>
      <c r="G1" s="154" t="s">
        <v>120</v>
      </c>
      <c r="H1" s="154" t="s">
        <v>3</v>
      </c>
      <c r="I1" s="154" t="s">
        <v>4</v>
      </c>
      <c r="J1" s="154" t="s">
        <v>72</v>
      </c>
      <c r="K1" s="154" t="s">
        <v>73</v>
      </c>
      <c r="L1" s="155" t="s">
        <v>73</v>
      </c>
      <c r="M1" s="155" t="s">
        <v>71</v>
      </c>
      <c r="N1" s="155" t="s">
        <v>120</v>
      </c>
      <c r="O1" s="155" t="s">
        <v>6</v>
      </c>
      <c r="P1" s="155"/>
      <c r="Q1" s="156" t="s">
        <v>115</v>
      </c>
      <c r="R1" s="156" t="s">
        <v>116</v>
      </c>
      <c r="S1" s="156" t="s">
        <v>117</v>
      </c>
      <c r="T1" s="157" t="s">
        <v>119</v>
      </c>
      <c r="U1" s="60"/>
      <c r="V1" s="60"/>
      <c r="W1" s="60"/>
      <c r="X1" s="60"/>
      <c r="Y1" s="60"/>
      <c r="Z1" s="60"/>
      <c r="AA1" s="60"/>
      <c r="AB1" s="60"/>
    </row>
    <row r="2" spans="1:28" ht="13.5" customHeight="1" thickTop="1">
      <c r="A2" s="64"/>
      <c r="B2" s="118"/>
      <c r="C2" s="118"/>
      <c r="D2" s="119"/>
      <c r="E2" s="215"/>
      <c r="F2" s="239" t="s">
        <v>74</v>
      </c>
      <c r="G2" s="189"/>
      <c r="H2" s="189"/>
      <c r="I2" s="189"/>
      <c r="J2" s="189"/>
      <c r="K2" s="189"/>
      <c r="L2" s="191" t="s">
        <v>1019</v>
      </c>
      <c r="N2" s="190"/>
      <c r="O2" s="190"/>
      <c r="P2" s="190"/>
      <c r="Q2" s="191" t="s">
        <v>118</v>
      </c>
      <c r="R2" s="192"/>
      <c r="S2" s="192"/>
      <c r="T2" s="192"/>
      <c r="U2" s="63"/>
      <c r="V2" s="64"/>
      <c r="W2" s="64"/>
      <c r="X2" s="64">
        <f>IF(X5=1,0,1)</f>
        <v>0</v>
      </c>
      <c r="Y2" s="64"/>
      <c r="Z2" s="64"/>
      <c r="AA2" s="64"/>
      <c r="AB2" s="64"/>
    </row>
    <row r="3" spans="1:28" s="166" customFormat="1" ht="56.25">
      <c r="A3" s="114"/>
      <c r="B3" s="115"/>
      <c r="C3" s="115"/>
      <c r="D3" s="116"/>
      <c r="E3" s="234" t="s">
        <v>2</v>
      </c>
      <c r="F3" s="194" t="s">
        <v>921</v>
      </c>
      <c r="G3" s="194" t="s">
        <v>922</v>
      </c>
      <c r="H3" s="194" t="s">
        <v>923</v>
      </c>
      <c r="I3" s="194" t="s">
        <v>924</v>
      </c>
      <c r="J3" s="194" t="s">
        <v>925</v>
      </c>
      <c r="K3" s="194" t="s">
        <v>926</v>
      </c>
      <c r="L3" s="195" t="s">
        <v>1037</v>
      </c>
      <c r="M3" s="194" t="s">
        <v>929</v>
      </c>
      <c r="N3" s="194" t="s">
        <v>1038</v>
      </c>
      <c r="O3" s="194" t="s">
        <v>1039</v>
      </c>
      <c r="P3" s="233" t="s">
        <v>956</v>
      </c>
      <c r="Q3" s="195" t="s">
        <v>936</v>
      </c>
      <c r="R3" s="196" t="s">
        <v>933</v>
      </c>
      <c r="S3" s="196" t="s">
        <v>934</v>
      </c>
      <c r="T3" s="196" t="s">
        <v>119</v>
      </c>
      <c r="U3" s="165"/>
      <c r="V3" s="165"/>
      <c r="W3" s="165"/>
      <c r="X3" s="165" t="s">
        <v>802</v>
      </c>
      <c r="Y3" s="165"/>
      <c r="Z3" s="165"/>
      <c r="AA3" s="165"/>
      <c r="AB3" s="165"/>
    </row>
    <row r="4" spans="1:28">
      <c r="A4" s="114"/>
      <c r="B4" s="115"/>
      <c r="C4" s="115"/>
      <c r="D4" s="116"/>
      <c r="E4" s="235">
        <f>IF($X$2,SUMIFS('Track by Mode'!L:L,'Track by Mode'!AJ:AJ,"=No")+SUMIFS('Roadway by Mode'!L:L,'Roadway by Mode'!V:V,"=No"),SUM('Track by Mode'!L:L)+SUM('Roadway by Mode'!L:L))</f>
        <v>69221</v>
      </c>
      <c r="F4" s="201">
        <f>IF($X$2,SUMIFS('Track by Mode'!N:N,'Track by Mode'!$AJ:$AJ,"=No"),SUM('Track by Mode'!N:N))</f>
        <v>8664.0399999999954</v>
      </c>
      <c r="G4" s="201">
        <f>IF($X$2,SUMIFS('Track by Mode'!P:P,'Track by Mode'!$AJ:$AJ,"=No"),SUM('Track by Mode'!P:P))</f>
        <v>2801.05</v>
      </c>
      <c r="H4" s="201">
        <f>IF($X$2,SUMIFS('Track by Mode'!R:R,'Track by Mode'!$AJ:$AJ,"=No"),SUM('Track by Mode'!R:R))</f>
        <v>11465.089999999993</v>
      </c>
      <c r="I4" s="201">
        <f>IF($X$2,SUMIFS('Track by Mode'!S:S,'Track by Mode'!$AJ:$AJ,"=No"),SUM('Track by Mode'!S:S))</f>
        <v>1643.83</v>
      </c>
      <c r="J4" s="201">
        <f>IF($X$2,SUMIFS('Track by Mode'!U:U,'Track by Mode'!$AJ:$AJ,"=No"),SUM('Track by Mode'!U:U))</f>
        <v>1621.05</v>
      </c>
      <c r="K4" s="201">
        <f>IF($X$2,SUMIFS('Track by Mode'!W:W,'Track by Mode'!$AJ:$AJ,"=No"),SUM('Track by Mode'!W:W))</f>
        <v>596.50999999999988</v>
      </c>
      <c r="L4" s="202">
        <f>IF($X$2,SUMIFS('Track by Mode'!Z:Z,'Track by Mode'!$AJ:$AJ,"=No"),SUM('Track by Mode'!Z:Z))</f>
        <v>10546</v>
      </c>
      <c r="M4" s="202">
        <f>IF($X$2,SUMIFS('Track by Mode'!AB:AB,'Track by Mode'!$AJ:$AJ,"=No"),SUM('Track by Mode'!AB:AB))</f>
        <v>6585</v>
      </c>
      <c r="N4" s="202">
        <f>IF($X$2,SUMIFS('Track by Mode'!AD:AD,'Track by Mode'!$AJ:$AJ,"=No"),SUM('Track by Mode'!AD:AD))</f>
        <v>4244</v>
      </c>
      <c r="O4" s="202">
        <f>IF($X$2,SUMIFS('Track by Mode'!AF:AF,'Track by Mode'!$AJ:$AJ,"=No"),SUM('Track by Mode'!AF:AF))</f>
        <v>534</v>
      </c>
      <c r="P4" s="202">
        <f>IF($X$2,SUMIFS('Track by Mode'!AH:AH,'Track by Mode'!$AJ:$AJ,"=No"),SUM('Track by Mode'!AH:AH))</f>
        <v>36</v>
      </c>
      <c r="Q4" s="201">
        <f>IF($X$2,SUMIFS('Roadway by Mode'!N:N,'Roadway by Mode'!$V:$V,"=No"),SUM('Roadway by Mode'!N:N))</f>
        <v>1104.7000000000007</v>
      </c>
      <c r="R4" s="201">
        <f>IF($X$2,SUMIFS('Roadway by Mode'!P:P,'Roadway by Mode'!$V:$V,"=No"),SUM('Roadway by Mode'!P:P))</f>
        <v>1474.8999999999996</v>
      </c>
      <c r="S4" s="201">
        <f>IF($X$2,SUMIFS('Roadway by Mode'!R:R,'Roadway by Mode'!$V:$V,"=No"),SUM('Roadway by Mode'!R:R))</f>
        <v>2284.7000000000007</v>
      </c>
      <c r="T4" s="201">
        <f>IF($X$2,SUMIFS('Roadway by Mode'!T:T,'Roadway by Mode'!$V:$V,"=No"),SUM('Roadway by Mode'!T:T))</f>
        <v>4864.2999999999947</v>
      </c>
      <c r="U4" s="64"/>
      <c r="V4" s="64"/>
      <c r="W4" s="64"/>
      <c r="X4" s="64" t="s">
        <v>803</v>
      </c>
      <c r="Y4" s="64"/>
      <c r="Z4" s="64"/>
      <c r="AA4" s="64"/>
      <c r="AB4" s="64"/>
    </row>
    <row r="5" spans="1:28">
      <c r="A5" s="117"/>
      <c r="B5" s="64"/>
      <c r="C5" s="64"/>
      <c r="D5" s="64"/>
      <c r="E5" s="151" t="str">
        <f>IFERROR(F5&amp;CHAR(10)&amp;G5&amp;CHAR(10)&amp;H5&amp;CHAR(10)&amp;I5&amp;CHAR(10)&amp;J5&amp;CHAR(10)&amp;K5,"")</f>
        <v>At Grade: Restricted Right-of-Way: 32%
Street Running: 10%
Elevated on Structure: 43%
Elevated on Fill: 6%
Open Cut: 6%
Subway: 2%</v>
      </c>
      <c r="F5" s="150" t="str">
        <f>F1&amp;": "&amp;FIXED(100*F4/SUM($F$4:$K$4),0,0)&amp;"%"</f>
        <v>At Grade: Restricted Right-of-Way: 32%</v>
      </c>
      <c r="G5" s="150" t="str">
        <f t="shared" ref="G5:K5" si="0">G1&amp;": "&amp;FIXED(100*G4/SUM($F$4:$K$4),0,0)&amp;"%"</f>
        <v>Street Running: 10%</v>
      </c>
      <c r="H5" s="150" t="str">
        <f t="shared" si="0"/>
        <v>Elevated on Structure: 43%</v>
      </c>
      <c r="I5" s="150" t="str">
        <f t="shared" si="0"/>
        <v>Elevated on Fill: 6%</v>
      </c>
      <c r="J5" s="150" t="str">
        <f t="shared" si="0"/>
        <v>Open Cut: 6%</v>
      </c>
      <c r="K5" s="150" t="str">
        <f t="shared" si="0"/>
        <v>Subway: 2%</v>
      </c>
      <c r="L5" s="64"/>
      <c r="M5" s="64"/>
      <c r="N5" s="64"/>
      <c r="O5" s="64"/>
      <c r="P5" s="64"/>
      <c r="Q5" s="64"/>
      <c r="R5" s="64"/>
      <c r="S5" s="64"/>
      <c r="T5" s="158"/>
      <c r="U5" s="63"/>
      <c r="V5" s="64"/>
      <c r="W5" s="64"/>
      <c r="X5" s="64">
        <v>1</v>
      </c>
      <c r="Y5" s="64"/>
      <c r="Z5" s="64"/>
      <c r="AA5" s="64"/>
      <c r="AB5" s="64"/>
    </row>
    <row r="6" spans="1:28" ht="13.5" thickBot="1">
      <c r="A6" s="121" t="s">
        <v>881</v>
      </c>
      <c r="B6" s="120"/>
      <c r="C6" s="120"/>
      <c r="D6" s="120"/>
      <c r="E6" s="120"/>
      <c r="F6" s="120"/>
      <c r="G6" s="120"/>
      <c r="H6" s="120"/>
      <c r="I6" s="120"/>
      <c r="J6" s="120"/>
      <c r="K6" s="120"/>
      <c r="L6" s="120"/>
      <c r="M6" s="120"/>
      <c r="N6" s="120"/>
      <c r="O6" s="120"/>
      <c r="P6" s="120"/>
      <c r="Q6" s="58"/>
      <c r="R6" s="58"/>
      <c r="S6" s="58"/>
      <c r="T6" s="59"/>
      <c r="U6" s="63"/>
      <c r="V6" s="64"/>
      <c r="W6" s="64"/>
      <c r="X6" s="64"/>
      <c r="Y6" s="64"/>
      <c r="Z6" s="64"/>
      <c r="AA6" s="64"/>
      <c r="AB6" s="64"/>
    </row>
    <row r="7" spans="1:28" ht="13.5" customHeight="1" thickTop="1">
      <c r="A7" s="69"/>
      <c r="B7" s="70"/>
      <c r="C7" s="70"/>
      <c r="D7" s="71"/>
      <c r="E7" s="62"/>
      <c r="F7" s="239" t="s">
        <v>74</v>
      </c>
      <c r="G7" s="189"/>
      <c r="H7" s="189"/>
      <c r="I7" s="189"/>
      <c r="J7" s="189"/>
      <c r="K7" s="189"/>
      <c r="L7" s="191" t="s">
        <v>1019</v>
      </c>
      <c r="N7" s="190"/>
      <c r="O7" s="190"/>
      <c r="P7" s="190"/>
      <c r="Q7" s="191" t="s">
        <v>118</v>
      </c>
      <c r="R7" s="192"/>
      <c r="S7" s="192"/>
      <c r="T7" s="192"/>
      <c r="U7" s="63"/>
      <c r="V7" s="64"/>
      <c r="W7" s="64"/>
      <c r="X7" s="64"/>
      <c r="Y7" s="64"/>
      <c r="Z7" s="64"/>
      <c r="AA7" s="64"/>
      <c r="AB7" s="64"/>
    </row>
    <row r="8" spans="1:28" s="166" customFormat="1" ht="56.25">
      <c r="A8" s="241"/>
      <c r="B8" s="242"/>
      <c r="C8" s="242"/>
      <c r="D8" s="72" t="s">
        <v>804</v>
      </c>
      <c r="E8" s="193" t="s">
        <v>2</v>
      </c>
      <c r="F8" s="194" t="s">
        <v>921</v>
      </c>
      <c r="G8" s="194" t="s">
        <v>922</v>
      </c>
      <c r="H8" s="194" t="s">
        <v>923</v>
      </c>
      <c r="I8" s="194" t="s">
        <v>924</v>
      </c>
      <c r="J8" s="194" t="s">
        <v>925</v>
      </c>
      <c r="K8" s="194" t="s">
        <v>926</v>
      </c>
      <c r="L8" s="195" t="s">
        <v>928</v>
      </c>
      <c r="M8" s="194" t="s">
        <v>929</v>
      </c>
      <c r="N8" s="194" t="s">
        <v>930</v>
      </c>
      <c r="O8" s="194" t="s">
        <v>931</v>
      </c>
      <c r="P8" s="233" t="s">
        <v>956</v>
      </c>
      <c r="Q8" s="195" t="s">
        <v>936</v>
      </c>
      <c r="R8" s="196" t="s">
        <v>933</v>
      </c>
      <c r="S8" s="196" t="s">
        <v>934</v>
      </c>
      <c r="T8" s="196" t="s">
        <v>119</v>
      </c>
      <c r="U8" s="165"/>
      <c r="V8" s="165"/>
      <c r="W8" s="165"/>
      <c r="X8" s="165"/>
      <c r="Y8" s="165"/>
      <c r="Z8" s="165"/>
      <c r="AA8" s="165"/>
      <c r="AB8" s="165"/>
    </row>
    <row r="9" spans="1:28" ht="18" customHeight="1">
      <c r="A9" s="101" t="s">
        <v>919</v>
      </c>
      <c r="B9" s="102">
        <f>D9</f>
        <v>200000</v>
      </c>
      <c r="C9" s="103"/>
      <c r="D9" s="45">
        <v>200000</v>
      </c>
      <c r="E9" s="209">
        <f>IF($X$2,SUMIFS('Track by Mode'!L:L,'Track by Mode'!$H:$H,"&lt;"&amp;$D9,'Track by Mode'!AJ:AJ,"=No"),SUMIFS('Track by Mode'!L:L,'Track by Mode'!$H:$H,"&lt;"&amp;$D9))+IF($X$2,SUMIFS('Roadway by Mode'!L:L,'Roadway by Mode'!$H:$H,"&lt;"&amp;$D9,'Roadway by Mode'!$V:$V,"=No"),SUMIFS('Roadway by Mode'!L:L,'Roadway by Mode'!$H:$H,"&lt;"&amp;$D9))</f>
        <v>3567</v>
      </c>
      <c r="F9" s="197">
        <f>IF($X$2,SUMIFS('Track by Mode'!N:N,'Track by Mode'!$H:$H,"&lt;"&amp;$D9,'Track by Mode'!AJ:AJ,"=No"),SUMIFS('Track by Mode'!N:N,'Track by Mode'!$H:$H,"&lt;"&amp;$D9))</f>
        <v>1.79</v>
      </c>
      <c r="G9" s="197">
        <f>IF($X$2,SUMIFS('Track by Mode'!P:P,'Track by Mode'!$H:$H,"&lt;"&amp;$D9,'Track by Mode'!AJ:AJ,"=No"),SUMIFS('Track by Mode'!P:P,'Track by Mode'!$H:$H,"&lt;"&amp;$D9))</f>
        <v>0.25</v>
      </c>
      <c r="H9" s="197">
        <f>IF($X$2,SUMIFS('Track by Mode'!R:R,'Track by Mode'!$H:$H,"&lt;"&amp;$D9,'Track by Mode'!AJ:AJ,"=No"),SUMIFS('Track by Mode'!R:R,'Track by Mode'!$H:$H,"&lt;"&amp;$D9))</f>
        <v>2.04</v>
      </c>
      <c r="I9" s="197">
        <f>IF($X$2,SUMIFS('Track by Mode'!S:S,'Track by Mode'!$H:$H,"&lt;"&amp;$D9,'Track by Mode'!AJ:AJ,"=No"),SUMIFS('Track by Mode'!S:S,'Track by Mode'!$H:$H,"&lt;"&amp;$D9))</f>
        <v>0</v>
      </c>
      <c r="J9" s="197">
        <f>IF($X$2,SUMIFS('Track by Mode'!U:U,'Track by Mode'!$H:$H,"&lt;"&amp;$D9,'Track by Mode'!AJ:AJ,"=No"),SUMIFS('Track by Mode'!U:U,'Track by Mode'!$H:$H,"&lt;"&amp;$D9))</f>
        <v>0.2</v>
      </c>
      <c r="K9" s="197">
        <f>IF($X$2,SUMIFS('Track by Mode'!W:W,'Track by Mode'!$H:$H,"&lt;"&amp;$D9,'Track by Mode'!AJ:AJ,"=No"),SUMIFS('Track by Mode'!W:W,'Track by Mode'!$H:$H,"&lt;"&amp;$D9))</f>
        <v>0</v>
      </c>
      <c r="L9" s="197">
        <f>IF($X$2,SUMIFS('Track by Mode'!$Z:$Z,'Track by Mode'!$H:$H,"&lt;"&amp;$D9,'Track by Mode'!$AJ:$AJ,"=No"),SUMIFS('Track by Mode'!$Z:$Z,'Track by Mode'!$H:$H,"&lt;"&amp;$D9))</f>
        <v>4</v>
      </c>
      <c r="M9" s="198">
        <f>IF($X$2,SUMIFS('Track by Mode'!$AB:$AB,'Track by Mode'!$H:$H,"&lt;"&amp;$D9,'Track by Mode'!$AJ:$AJ,"=No"),SUMIFS('Track by Mode'!$AB:$AB,'Track by Mode'!$H:$H,"&lt;"&amp;$D9))</f>
        <v>14</v>
      </c>
      <c r="N9" s="198">
        <f>IF($X$2,SUMIFS('Track by Mode'!AD:AD,'Track by Mode'!$H:$H,"&lt;"&amp;$D9,'Track by Mode'!$AJ:$AJ,"=No"),SUMIFS('Track by Mode'!AD:AD,'Track by Mode'!$H:$H,"&lt;"&amp;$D9))</f>
        <v>0</v>
      </c>
      <c r="O9" s="198">
        <f>IF($X$2,SUMIFS('Track by Mode'!AF:AF,'Track by Mode'!$H:$H,"&lt;"&amp;$D9,'Track by Mode'!$AJ:$AJ,"=No"),SUMIFS('Track by Mode'!AF:AF,'Track by Mode'!$H:$H,"&lt;"&amp;$D9))</f>
        <v>0</v>
      </c>
      <c r="P9" s="198">
        <f>IF($X$2,SUMIFS('Track by Mode'!AH:AH,'Track by Mode'!$H:$H,"&lt;"&amp;$D9,'Track by Mode'!$AJ:$AJ,"=No"),SUMIFS('Track by Mode'!AH:AH,'Track by Mode'!$H:$H,"&lt;"&amp;$D9))</f>
        <v>0</v>
      </c>
      <c r="Q9" s="197">
        <f>IF($X$2,SUMIFS('Roadway by Mode'!N:N,'Roadway by Mode'!$H:$H,"&lt;"&amp;$D9,'Roadway by Mode'!$V:$V,"=No"),SUMIFS('Roadway by Mode'!N:N,'Roadway by Mode'!$H:$H,"&lt;"&amp;$D9))</f>
        <v>8.9</v>
      </c>
      <c r="R9" s="197">
        <f>IF($X$2,SUMIFS('Roadway by Mode'!P:P,'Roadway by Mode'!$H:$H,"&lt;"&amp;$D9,'Roadway by Mode'!$V:$V,"=No"),SUMIFS('Roadway by Mode'!P:P,'Roadway by Mode'!$H:$H,"&lt;"&amp;$D9))</f>
        <v>0</v>
      </c>
      <c r="S9" s="197">
        <f>IF($X$2,SUMIFS('Roadway by Mode'!R:R,'Roadway by Mode'!$H:$H,"&lt;"&amp;$D9,'Roadway by Mode'!$V:$V,"=No"),SUMIFS('Roadway by Mode'!R:R,'Roadway by Mode'!$H:$H,"&lt;"&amp;$D9))</f>
        <v>0</v>
      </c>
      <c r="T9" s="197">
        <f>IF($X$2,SUMIFS('Roadway by Mode'!T:T,'Roadway by Mode'!$H:$H,"&lt;"&amp;$D9,'Roadway by Mode'!$V:$V,"=No"),SUMIFS('Roadway by Mode'!T:T,'Roadway by Mode'!$H:$H,"&lt;"&amp;$D9))</f>
        <v>8.9</v>
      </c>
      <c r="U9" s="64"/>
      <c r="V9" s="64"/>
      <c r="W9" s="64"/>
      <c r="X9" s="64"/>
      <c r="Y9" s="64"/>
      <c r="Z9" s="64"/>
      <c r="AA9" s="64"/>
      <c r="AB9" s="64"/>
    </row>
    <row r="10" spans="1:28" ht="18" customHeight="1">
      <c r="A10" s="101" t="str">
        <f>IF(D10&lt;&gt;"","Between","Over")</f>
        <v>Between</v>
      </c>
      <c r="B10" s="102">
        <f>D9</f>
        <v>200000</v>
      </c>
      <c r="C10" s="103" t="str">
        <f>IF(D10&lt;&gt;"","and","")</f>
        <v>and</v>
      </c>
      <c r="D10" s="45">
        <v>1000000</v>
      </c>
      <c r="E10" s="210">
        <f>IF($X$2,IF($A10="Between",SUMIFS('Track by Mode'!L:L,'Track by Mode'!$H:$H,"&gt;="&amp;$B10,'Track by Mode'!$H:$H,"&lt;"&amp;$D10,'Track by Mode'!AJ:AJ,"=No"),SUMIFS('Track by Mode'!L:L,'Track by Mode'!$H:$H,"&gt;="&amp;$B10,'Track by Mode'!AJ:AJ,"=No")),IF($A10="Between",SUMIFS('Track by Mode'!L:L,'Track by Mode'!$H:$H,"&gt;="&amp;$B10,'Track by Mode'!$H:$H,"&lt;"&amp;$D10),SUMIFS('Track by Mode'!L:L,'Track by Mode'!$H:$H,"&gt;="&amp;$B10)))+IF($X$2,IF($A10="Between",SUMIFS('Roadway by Mode'!L:L,'Roadway by Mode'!$H:$H,"&gt;="&amp;$B10,'Roadway by Mode'!$H:$H,"&lt;"&amp;$D10,'Roadway by Mode'!$V:$V,"=No"),SUMIFS('Roadway by Mode'!L:L,'Roadway by Mode'!$H:$H,"&gt;="&amp;$B10,'Roadway by Mode'!$V:$V,"=No")),IF($A10="Between",SUMIFS('Roadway by Mode'!L:L,'Roadway by Mode'!$H:$H,"&gt;="&amp;$B10,'Roadway by Mode'!$H:$H,"&lt;"&amp;$D10),SUMIFS('Roadway by Mode'!L:L,'Roadway by Mode'!$H:$H,"&gt;="&amp;$B10)))</f>
        <v>9035</v>
      </c>
      <c r="F10" s="199">
        <f>IF($X$2,IF($A10="Between",SUMIFS('Track by Mode'!N:N,'Track by Mode'!$H:$H,"&gt;="&amp;$B10,'Track by Mode'!$H:$H,"&lt;"&amp;$D10,'Track by Mode'!AJ:AJ,"=No"),SUMIFS('Track by Mode'!N:N,'Track by Mode'!$H:$H,"&gt;="&amp;$B10,'Track by Mode'!AJ:AJ,"=No")),IF($A10="Between",SUMIFS('Track by Mode'!N:N,'Track by Mode'!$H:$H,"&gt;="&amp;$B10,'Track by Mode'!$H:$H,"&lt;"&amp;$D10),SUMIFS('Track by Mode'!N:N,'Track by Mode'!$H:$H,"&gt;="&amp;$B10)))</f>
        <v>809.79</v>
      </c>
      <c r="G10" s="199">
        <f>IF($X$2,IF($A10="Between",SUMIFS('Track by Mode'!P:P,'Track by Mode'!$H:$H,"&gt;="&amp;$B10,'Track by Mode'!$H:$H,"&lt;"&amp;$D10,'Track by Mode'!AJ:AJ,"=No"),SUMIFS('Track by Mode'!P:P,'Track by Mode'!$H:$H,"&gt;="&amp;$B10,'Track by Mode'!AJ:AJ,"=No")),IF($A10="Between",SUMIFS('Track by Mode'!P:P,'Track by Mode'!$H:$H,"&gt;="&amp;$B10,'Track by Mode'!$H:$H,"&lt;"&amp;$D10),SUMIFS('Track by Mode'!P:P,'Track by Mode'!$H:$H,"&gt;="&amp;$B10)))</f>
        <v>290.41000000000003</v>
      </c>
      <c r="H10" s="199">
        <f>IF($X$2,IF($A10="Between",SUMIFS('Track by Mode'!R:R,'Track by Mode'!$H:$H,"&gt;="&amp;$B10,'Track by Mode'!$H:$H,"&lt;"&amp;$D10,'Track by Mode'!AJ:AJ,"=No"),SUMIFS('Track by Mode'!R:R,'Track by Mode'!$H:$H,"&gt;="&amp;$B10,'Track by Mode'!AJ:AJ,"=No")),IF($A10="Between",SUMIFS('Track by Mode'!R:R,'Track by Mode'!$H:$H,"&gt;="&amp;$B10,'Track by Mode'!$H:$H,"&lt;"&amp;$D10),SUMIFS('Track by Mode'!R:R,'Track by Mode'!$H:$H,"&gt;="&amp;$B10)))</f>
        <v>1100.1999999999987</v>
      </c>
      <c r="I10" s="199">
        <f>IF($X$2,IF($A10="Between",SUMIFS('Track by Mode'!S:S,'Track by Mode'!$H:$H,"&gt;="&amp;$B10,'Track by Mode'!$H:$H,"&lt;"&amp;$D10,'Track by Mode'!AJ:AJ,"=No"),SUMIFS('Track by Mode'!S:S,'Track by Mode'!$H:$H,"&gt;="&amp;$B10,'Track by Mode'!AJ:AJ,"=No")),IF($A10="Between",SUMIFS('Track by Mode'!S:S,'Track by Mode'!$H:$H,"&gt;="&amp;$B10,'Track by Mode'!$H:$H,"&lt;"&amp;$D10),SUMIFS('Track by Mode'!S:S,'Track by Mode'!$H:$H,"&gt;="&amp;$B10)))</f>
        <v>337.4</v>
      </c>
      <c r="J10" s="199">
        <f>IF($X$2,IF($A10="Between",SUMIFS('Track by Mode'!U:U,'Track by Mode'!$H:$H,"&gt;="&amp;$B10,'Track by Mode'!$H:$H,"&lt;"&amp;$D10,'Track by Mode'!AJ:AJ,"=No"),SUMIFS('Track by Mode'!U:U,'Track by Mode'!$H:$H,"&gt;="&amp;$B10,'Track by Mode'!AJ:AJ,"=No")),IF($A10="Between",SUMIFS('Track by Mode'!U:U,'Track by Mode'!$H:$H,"&gt;="&amp;$B10,'Track by Mode'!$H:$H,"&lt;"&amp;$D10),SUMIFS('Track by Mode'!U:U,'Track by Mode'!$H:$H,"&gt;="&amp;$B10)))</f>
        <v>102.53</v>
      </c>
      <c r="K10" s="199">
        <f>IF($X$2,IF($A10="Between",SUMIFS('Track by Mode'!W:W,'Track by Mode'!$H:$H,"&gt;="&amp;$B10,'Track by Mode'!$H:$H,"&lt;"&amp;$D10,'Track by Mode'!AJ:AJ,"=No"),SUMIFS('Track by Mode'!W:W,'Track by Mode'!$H:$H,"&gt;="&amp;$B10,'Track by Mode'!AJ:AJ,"=No")),IF($A10="Between",SUMIFS('Track by Mode'!W:W,'Track by Mode'!$H:$H,"&gt;="&amp;$B10,'Track by Mode'!$H:$H,"&lt;"&amp;$D10),SUMIFS('Track by Mode'!W:W,'Track by Mode'!$H:$H,"&gt;="&amp;$B10)))</f>
        <v>18.409999999999997</v>
      </c>
      <c r="L10" s="199">
        <f>IF($X$2,IF($A10="Between",SUMIFS('Track by Mode'!$Z:$Z,'Track by Mode'!$H:$H,"&gt;="&amp;$B10,'Track by Mode'!$H:$H,"&lt;"&amp;$D10,'Track by Mode'!$AJ:$AJ,"=No"),SUMIFS('Track by Mode'!$Z:$Z,'Track by Mode'!$H:$H,"&gt;="&amp;$B10,'Track by Mode'!$AJ:$AJ,"=No")),IF($A10="Between",SUMIFS('Track by Mode'!$Z:$Z,'Track by Mode'!$H:$H,"&gt;="&amp;$B10,'Track by Mode'!$H:$H,"&lt;"&amp;$D10),SUMIFS('Track by Mode'!$Z:$Z,'Track by Mode'!$H:$H,"&gt;="&amp;$B10)))</f>
        <v>757</v>
      </c>
      <c r="M10" s="200">
        <f>IF($X$2,IF($A10="Between",SUMIFS('Track by Mode'!$AB:$AB,'Track by Mode'!$H:$H,"&gt;="&amp;$B10,'Track by Mode'!$H:$H,"&lt;"&amp;$D10,'Track by Mode'!$AJ:$AJ,"=No"),SUMIFS('Track by Mode'!$AB:$AB,'Track by Mode'!$H:$H,"&gt;="&amp;$B10,'Track by Mode'!$AJ:$AJ,"=No")),IF($A10="Between",SUMIFS('Track by Mode'!$AB:$AB,'Track by Mode'!$H:$H,"&gt;="&amp;$B10,'Track by Mode'!$H:$H,"&lt;"&amp;$D10),SUMIFS('Track by Mode'!$AB:$AB,'Track by Mode'!$H:$H,"&gt;="&amp;$B10)))</f>
        <v>1025</v>
      </c>
      <c r="N10" s="200">
        <f>IF($X$2,IF($A10="Between",SUMIFS('Track by Mode'!AD:AD,'Track by Mode'!$H:$H,"&gt;="&amp;$B10,'Track by Mode'!$H:$H,"&lt;"&amp;$D10,'Track by Mode'!$AJ:$AJ,"=No"),SUMIFS('Track by Mode'!AD:AD,'Track by Mode'!$H:$H,"&gt;="&amp;$B10,'Track by Mode'!$AJ:$AJ,"=No")),IF($A10="Between",SUMIFS('Track by Mode'!AD:AD,'Track by Mode'!$H:$H,"&gt;="&amp;$B10,'Track by Mode'!$H:$H,"&lt;"&amp;$D10),SUMIFS('Track by Mode'!AD:AD,'Track by Mode'!$H:$H,"&gt;="&amp;$B10)))</f>
        <v>51</v>
      </c>
      <c r="O10" s="200">
        <f>IF($X$2,IF($A10="Between",SUMIFS('Track by Mode'!AF:AF,'Track by Mode'!$H:$H,"&gt;="&amp;$B10,'Track by Mode'!$H:$H,"&lt;"&amp;$D10,'Track by Mode'!$AJ:$AJ,"=No"),SUMIFS('Track by Mode'!AF:AF,'Track by Mode'!$H:$H,"&gt;="&amp;$B10,'Track by Mode'!$AJ:$AJ,"=No")),IF($A10="Between",SUMIFS('Track by Mode'!AF:AF,'Track by Mode'!$H:$H,"&gt;="&amp;$B10,'Track by Mode'!$H:$H,"&lt;"&amp;$D10),SUMIFS('Track by Mode'!AF:AF,'Track by Mode'!$H:$H,"&gt;="&amp;$B10)))</f>
        <v>9</v>
      </c>
      <c r="P10" s="200">
        <f>IF($X$2,IF($A10="Between",SUMIFS('Track by Mode'!AH:AH,'Track by Mode'!$H:$H,"&gt;="&amp;$B10,'Track by Mode'!$H:$H,"&lt;"&amp;$D10,'Track by Mode'!$AJ:$AJ,"=No"),SUMIFS('Track by Mode'!AH:AH,'Track by Mode'!$H:$H,"&gt;="&amp;$B10,'Track by Mode'!$AJ:$AJ,"=No")),IF($A10="Between",SUMIFS('Track by Mode'!AH:AH,'Track by Mode'!$H:$H,"&gt;="&amp;$B10,'Track by Mode'!$H:$H,"&lt;"&amp;$D10),SUMIFS('Track by Mode'!AH:AH,'Track by Mode'!$H:$H,"&gt;="&amp;$B10)))</f>
        <v>1</v>
      </c>
      <c r="Q10" s="199">
        <f>IF($N$2,IF($A10="Between",SUMIFS('Roadway by Mode'!N:N,'Roadway by Mode'!$H:$H,"&gt;="&amp;$B10,'Roadway by Mode'!$H:$H,"&lt;"&amp;$D10,'Roadway by Mode'!$V:$V,"=No"),SUMIFS('Roadway by Mode'!N:N,'Roadway by Mode'!$H:$H,"&gt;="&amp;$B10,'Roadway by Mode'!$V:$V,"=No")),IF($A10="Between",SUMIFS('Roadway by Mode'!N:N,'Roadway by Mode'!$H:$H,"&gt;="&amp;$B10,'Roadway by Mode'!$H:$H,"&lt;"&amp;$D10),SUMIFS('Roadway by Mode'!N:N,'Roadway by Mode'!$H:$H,"&gt;="&amp;$B10)))</f>
        <v>242.4</v>
      </c>
      <c r="R10" s="199">
        <f>IF($N$2,IF($A10="Between",SUMIFS('Roadway by Mode'!P:P,'Roadway by Mode'!$H:$H,"&gt;="&amp;$B10,'Roadway by Mode'!$H:$H,"&lt;"&amp;$D10,'Roadway by Mode'!$V:$V,"=No"),SUMIFS('Roadway by Mode'!P:P,'Roadway by Mode'!$H:$H,"&gt;="&amp;$B10,'Roadway by Mode'!$V:$V,"=No")),IF($A10="Between",SUMIFS('Roadway by Mode'!P:P,'Roadway by Mode'!$H:$H,"&gt;="&amp;$B10,'Roadway by Mode'!$H:$H,"&lt;"&amp;$D10),SUMIFS('Roadway by Mode'!P:P,'Roadway by Mode'!$H:$H,"&gt;="&amp;$B10)))</f>
        <v>59.4</v>
      </c>
      <c r="S10" s="199">
        <f>IF($N$2,IF($A10="Between",SUMIFS('Roadway by Mode'!R:R,'Roadway by Mode'!$H:$H,"&gt;="&amp;$B10,'Roadway by Mode'!$H:$H,"&lt;"&amp;$D10,'Roadway by Mode'!$V:$V,"=No"),SUMIFS('Roadway by Mode'!R:R,'Roadway by Mode'!$H:$H,"&gt;="&amp;$B10,'Roadway by Mode'!$V:$V,"=No")),IF($A10="Between",SUMIFS('Roadway by Mode'!R:R,'Roadway by Mode'!$H:$H,"&gt;="&amp;$B10,'Roadway by Mode'!$H:$H,"&lt;"&amp;$D10),SUMIFS('Roadway by Mode'!R:R,'Roadway by Mode'!$H:$H,"&gt;="&amp;$B10)))</f>
        <v>139.4</v>
      </c>
      <c r="T10" s="199">
        <f>IF($N$2,IF($A10="Between",SUMIFS('Roadway by Mode'!T:T,'Roadway by Mode'!$H:$H,"&gt;="&amp;$B10,'Roadway by Mode'!$H:$H,"&lt;"&amp;$D10,'Roadway by Mode'!$V:$V,"=No"),SUMIFS('Roadway by Mode'!T:T,'Roadway by Mode'!$H:$H,"&gt;="&amp;$B10,'Roadway by Mode'!$V:$V,"=No")),IF($A10="Between",SUMIFS('Roadway by Mode'!T:T,'Roadway by Mode'!$H:$H,"&gt;="&amp;$B10,'Roadway by Mode'!$H:$H,"&lt;"&amp;$D10),SUMIFS('Roadway by Mode'!T:T,'Roadway by Mode'!$H:$H,"&gt;="&amp;$B10)))</f>
        <v>441.19999999999993</v>
      </c>
      <c r="U10" s="64"/>
      <c r="V10" s="64"/>
      <c r="W10" s="64"/>
      <c r="X10" s="64"/>
      <c r="Y10" s="64"/>
      <c r="Z10" s="64"/>
      <c r="AA10" s="64"/>
      <c r="AB10" s="64"/>
    </row>
    <row r="11" spans="1:28" ht="18" customHeight="1">
      <c r="A11" s="101" t="str">
        <f t="shared" ref="A11:A17" si="1">IF(OR(A10="Over",A10=""),"",IF(D11="","Over","Between"))</f>
        <v>Over</v>
      </c>
      <c r="B11" s="102">
        <f t="shared" ref="B11:B17" si="2">IF(D10="","",D10)</f>
        <v>1000000</v>
      </c>
      <c r="C11" s="103" t="str">
        <f>IF(D11&lt;&gt;"","and","")</f>
        <v/>
      </c>
      <c r="D11" s="45"/>
      <c r="E11" s="210">
        <f>IFERROR(IF($X$2,IF($A11="","",IF($A11="Between",SUMIFS('Track by Mode'!L:L,'Track by Mode'!$H:$H,"&gt;="&amp;$B11,'Track by Mode'!$H:$H,"&lt;"&amp;$D11,'Track by Mode'!AJ:AJ,"=No"),SUMIFS('Track by Mode'!L:L,'Track by Mode'!$H:$H,"&gt;="&amp;$B11,'Track by Mode'!AJ:AJ,"=No"))),IF($A11="","",IF($A11="Between",SUMIFS('Track by Mode'!L:L,'Track by Mode'!$H:$H,"&gt;="&amp;$B11,'Track by Mode'!$H:$H,"&lt;"&amp;$D11),SUMIFS('Track by Mode'!L:L,'Track by Mode'!$H:$H,"&gt;="&amp;$B11))))+IF($X$2,IF($A11="","",IF($A11="Between",SUMIFS('Roadway by Mode'!L:L,'Roadway by Mode'!$H:$H,"&gt;="&amp;$B11,'Roadway by Mode'!$H:$H,"&lt;"&amp;$D11,'Roadway by Mode'!$V:$V,"=No"),SUMIFS('Roadway by Mode'!L:L,'Roadway by Mode'!$H:$H,"&gt;="&amp;$B11,'Roadway by Mode'!$V:$V,"=No"))),IF($A11="","",IF($A11="Between",SUMIFS('Roadway by Mode'!L:L,'Roadway by Mode'!$H:$H,"&gt;="&amp;$B11,'Roadway by Mode'!$H:$H,"&lt;"&amp;$D11),SUMIFS('Roadway by Mode'!L:L,'Roadway by Mode'!$H:$H,"&gt;="&amp;$B11)))),"")</f>
        <v>56619</v>
      </c>
      <c r="F11" s="199">
        <f>IFERROR(IF($X$2,IF($A11="","",IF($A11="Between",SUMIFS('Track by Mode'!N:N,'Track by Mode'!$H:$H,"&gt;="&amp;$B11,'Track by Mode'!$H:$H,"&lt;"&amp;$D11,'Track by Mode'!AJ:AJ,"=No"),SUMIFS('Track by Mode'!N:N,'Track by Mode'!$H:$H,"&gt;="&amp;$B11,'Track by Mode'!AJ:AJ,"=No"))),IF($A11="","",IF($A11="Between",SUMIFS('Track by Mode'!N:N,'Track by Mode'!$H:$H,"&gt;="&amp;$B11,'Track by Mode'!$H:$H,"&lt;"&amp;$D11),SUMIFS('Track by Mode'!N:N,'Track by Mode'!$H:$H,"&gt;="&amp;$B11)))),"")</f>
        <v>7852.4599999999991</v>
      </c>
      <c r="G11" s="199">
        <f>IFERROR(IF($X$2,IF($A11="","",IF($A11="Between",SUMIFS('Track by Mode'!P:P,'Track by Mode'!$H:$H,"&gt;="&amp;$B11,'Track by Mode'!$H:$H,"&lt;"&amp;$D11,'Track by Mode'!AJ:AJ,"=No"),SUMIFS('Track by Mode'!P:P,'Track by Mode'!$H:$H,"&gt;="&amp;$B11,'Track by Mode'!AJ:AJ,"=No"))),IF($A11="","",IF($A11="Between",SUMIFS('Track by Mode'!P:P,'Track by Mode'!$H:$H,"&gt;="&amp;$B11,'Track by Mode'!$H:$H,"&lt;"&amp;$D11),SUMIFS('Track by Mode'!P:P,'Track by Mode'!$H:$H,"&gt;="&amp;$B11)))),"")</f>
        <v>2510.39</v>
      </c>
      <c r="H11" s="199">
        <f>IFERROR(IF($X$2,IF($A11="","",IF($A11="Between",SUMIFS('Track by Mode'!R:R,'Track by Mode'!$H:$H,"&gt;="&amp;$B11,'Track by Mode'!$H:$H,"&lt;"&amp;$D11,'Track by Mode'!AJ:AJ,"=No"),SUMIFS('Track by Mode'!R:R,'Track by Mode'!$H:$H,"&gt;="&amp;$B11,'Track by Mode'!AJ:AJ,"=No"))),IF($A11="","",IF($A11="Between",SUMIFS('Track by Mode'!R:R,'Track by Mode'!$H:$H,"&gt;="&amp;$B11,'Track by Mode'!$H:$H,"&lt;"&amp;$D11),SUMIFS('Track by Mode'!R:R,'Track by Mode'!$H:$H,"&gt;="&amp;$B11)))),"")</f>
        <v>10362.849999999993</v>
      </c>
      <c r="I11" s="199">
        <f>IFERROR(IF($X$2,IF($A11="","",IF($A11="Between",SUMIFS('Track by Mode'!S:S,'Track by Mode'!$H:$H,"&gt;="&amp;$B11,'Track by Mode'!$H:$H,"&lt;"&amp;$D11,'Track by Mode'!AJ:AJ,"=No"),SUMIFS('Track by Mode'!S:S,'Track by Mode'!$H:$H,"&gt;="&amp;$B11,'Track by Mode'!AJ:AJ,"=No"))),IF($A11="","",IF($A11="Between",SUMIFS('Track by Mode'!S:S,'Track by Mode'!$H:$H,"&gt;="&amp;$B11,'Track by Mode'!$H:$H,"&lt;"&amp;$D11),SUMIFS('Track by Mode'!S:S,'Track by Mode'!$H:$H,"&gt;="&amp;$B11)))),"")</f>
        <v>1306.4299999999998</v>
      </c>
      <c r="J11" s="199">
        <f>IFERROR(IF($X$2,IF($A11="","",IF($A11="Between",SUMIFS('Track by Mode'!U:U,'Track by Mode'!$H:$H,"&gt;="&amp;$B11,'Track by Mode'!$H:$H,"&lt;"&amp;$D11,'Track by Mode'!AJ:AJ,"=No"),SUMIFS('Track by Mode'!U:U,'Track by Mode'!$H:$H,"&gt;="&amp;$B11,'Track by Mode'!AJ:AJ,"=No"))),IF($A11="","",IF($A11="Between",SUMIFS('Track by Mode'!U:U,'Track by Mode'!$H:$H,"&gt;="&amp;$B11,'Track by Mode'!$H:$H,"&lt;"&amp;$D11),SUMIFS('Track by Mode'!U:U,'Track by Mode'!$H:$H,"&gt;="&amp;$B11)))),"")</f>
        <v>1518.3199999999997</v>
      </c>
      <c r="K11" s="199">
        <f>IFERROR(IF($X$2,IF($A11="","",IF($A11="Between",SUMIFS('Track by Mode'!W:W,'Track by Mode'!$H:$H,"&gt;="&amp;$B11,'Track by Mode'!$H:$H,"&lt;"&amp;$D11,'Track by Mode'!AJ:AJ,"=No"),SUMIFS('Track by Mode'!W:W,'Track by Mode'!$H:$H,"&gt;="&amp;$B11,'Track by Mode'!AJ:AJ,"=No"))),IF($A11="","",IF($A11="Between",SUMIFS('Track by Mode'!W:W,'Track by Mode'!$H:$H,"&gt;="&amp;$B11,'Track by Mode'!$H:$H,"&lt;"&amp;$D11),SUMIFS('Track by Mode'!W:W,'Track by Mode'!$H:$H,"&gt;="&amp;$B11)))),"")</f>
        <v>578.09999999999991</v>
      </c>
      <c r="L11" s="199">
        <f>IF($X$2,IF($A11="Between",SUMIFS('Track by Mode'!$Z:$Z,'Track by Mode'!$H:$H,"&gt;="&amp;$B11,'Track by Mode'!$H:$H,"&lt;"&amp;$D11,'Track by Mode'!$AJ:$AJ,"=No"),SUMIFS('Track by Mode'!$Z:$Z,'Track by Mode'!$H:$H,"&gt;="&amp;$B11,'Track by Mode'!$AJ:$AJ,"=No")),IF($A11="Between",SUMIFS('Track by Mode'!$Z:$Z,'Track by Mode'!$H:$H,"&gt;="&amp;$B11,'Track by Mode'!$H:$H,"&lt;"&amp;$D11),SUMIFS('Track by Mode'!$Z:$Z,'Track by Mode'!$H:$H,"&gt;="&amp;$B11)))</f>
        <v>9785</v>
      </c>
      <c r="M11" s="200">
        <f>IFERROR(IF($X$2,IF($A11="","",IF($A11="Between",SUMIFS('Track by Mode'!$AB:$AB,'Track by Mode'!$H:$H,"&gt;="&amp;$B11,'Track by Mode'!$H:$H,"&lt;"&amp;$D11,'Track by Mode'!$AJ:$AJ,"=No"),SUMIFS('Track by Mode'!$AB:$AB,'Track by Mode'!$H:$H,"&gt;="&amp;$B11,'Track by Mode'!$AJ:$AJ,"=No"))),IF($A11="","",IF($A11="Between",SUMIFS('Track by Mode'!$AB:$AB,'Track by Mode'!$H:$H,"&gt;="&amp;$B11,'Track by Mode'!$H:$H,"&lt;"&amp;$D11),SUMIFS('Track by Mode'!$AB:$AB,'Track by Mode'!$H:$H,"&gt;="&amp;$B11)))),"")</f>
        <v>5546</v>
      </c>
      <c r="N11" s="200">
        <f>IFERROR(IF($X$2,IF($A11="","",IF($A11="Between",SUMIFS('Track by Mode'!AD:AD,'Track by Mode'!$H:$H,"&gt;="&amp;$B11,'Track by Mode'!$H:$H,"&lt;"&amp;$D11,'Track by Mode'!$AJ:$AJ,"=No"),SUMIFS('Track by Mode'!AD:AD,'Track by Mode'!$H:$H,"&gt;="&amp;$B11,'Track by Mode'!$AJ:$AJ,"=No"))),IF($A11="","",IF($A11="Between",SUMIFS('Track by Mode'!AD:AD,'Track by Mode'!$H:$H,"&gt;="&amp;$B11,'Track by Mode'!$H:$H,"&lt;"&amp;$D11),SUMIFS('Track by Mode'!AD:AD,'Track by Mode'!$H:$H,"&gt;="&amp;$B11)))),"")</f>
        <v>4193</v>
      </c>
      <c r="O11" s="200">
        <f>IFERROR(IF($X$2,IF($A11="","",IF($A11="Between",SUMIFS('Track by Mode'!AF:AF,'Track by Mode'!$H:$H,"&gt;="&amp;$B11,'Track by Mode'!$H:$H,"&lt;"&amp;$D11,'Track by Mode'!$AJ:$AJ,"=No"),SUMIFS('Track by Mode'!AF:AF,'Track by Mode'!$H:$H,"&gt;="&amp;$B11,'Track by Mode'!$AJ:$AJ,"=No"))),IF($A11="","",IF($A11="Between",SUMIFS('Track by Mode'!AF:AF,'Track by Mode'!$H:$H,"&gt;="&amp;$B11,'Track by Mode'!$H:$H,"&lt;"&amp;$D11),SUMIFS('Track by Mode'!AF:AF,'Track by Mode'!$H:$H,"&gt;="&amp;$B11)))),"")</f>
        <v>525</v>
      </c>
      <c r="P11" s="200">
        <f>IFERROR(IF($X$2,IF($A11="","",IF($A11="Between",SUMIFS('Track by Mode'!AH:AH,'Track by Mode'!$H:$H,"&gt;="&amp;$B11,'Track by Mode'!$H:$H,"&lt;"&amp;$D11,'Track by Mode'!$AJ:$AJ,"=No"),SUMIFS('Track by Mode'!AH:AH,'Track by Mode'!$H:$H,"&gt;="&amp;$B11,'Track by Mode'!$AJ:$AJ,"=No"))),IF($A11="","",IF($A11="Between",SUMIFS('Track by Mode'!AH:AH,'Track by Mode'!$H:$H,"&gt;="&amp;$B11,'Track by Mode'!$H:$H,"&lt;"&amp;$D11),SUMIFS('Track by Mode'!AH:AH,'Track by Mode'!$H:$H,"&gt;="&amp;$B11)))),"")</f>
        <v>35</v>
      </c>
      <c r="Q11" s="199">
        <f>IFERROR(IF($N$2,IF($A11="","",IF($A11="Between",SUMIFS('Roadway by Mode'!N:N,'Roadway by Mode'!$H:$H,"&gt;="&amp;$B11,'Roadway by Mode'!$H:$H,"&lt;"&amp;$D11,'Roadway by Mode'!$V:$V,"=No"),SUMIFS('Roadway by Mode'!N:N,'Roadway by Mode'!$H:$H,"&gt;="&amp;$B11,'Roadway by Mode'!$V:$V,"=No"))),IF($A11="","",IF($A11="Between",SUMIFS('Roadway by Mode'!N:N,'Roadway by Mode'!$H:$H,"&gt;="&amp;$B11,'Roadway by Mode'!$H:$H,"&lt;"&amp;$D11),SUMIFS('Roadway by Mode'!N:N,'Roadway by Mode'!$H:$H,"&gt;="&amp;$B11)))),"")</f>
        <v>853.40000000000043</v>
      </c>
      <c r="R11" s="199">
        <f>IFERROR(IF($N$2,IF($A11="","",IF($A11="Between",SUMIFS('Roadway by Mode'!P:P,'Roadway by Mode'!$H:$H,"&gt;="&amp;$B11,'Roadway by Mode'!$H:$H,"&lt;"&amp;$D11,'Roadway by Mode'!$V:$V,"=No"),SUMIFS('Roadway by Mode'!P:P,'Roadway by Mode'!$H:$H,"&gt;="&amp;$B11,'Roadway by Mode'!$V:$V,"=No"))),IF($A11="","",IF($A11="Between",SUMIFS('Roadway by Mode'!P:P,'Roadway by Mode'!$H:$H,"&gt;="&amp;$B11,'Roadway by Mode'!$H:$H,"&lt;"&amp;$D11),SUMIFS('Roadway by Mode'!P:P,'Roadway by Mode'!$H:$H,"&gt;="&amp;$B11)))),"")</f>
        <v>1415.4999999999998</v>
      </c>
      <c r="S11" s="199">
        <f>IFERROR(IF($N$2,IF($A11="","",IF($A11="Between",SUMIFS('Roadway by Mode'!R:R,'Roadway by Mode'!$H:$H,"&gt;="&amp;$B11,'Roadway by Mode'!$H:$H,"&lt;"&amp;$D11,'Roadway by Mode'!$V:$V,"=No"),SUMIFS('Roadway by Mode'!R:R,'Roadway by Mode'!$H:$H,"&gt;="&amp;$B11,'Roadway by Mode'!$V:$V,"=No"))),IF($A11="","",IF($A11="Between",SUMIFS('Roadway by Mode'!R:R,'Roadway by Mode'!$H:$H,"&gt;="&amp;$B11,'Roadway by Mode'!$H:$H,"&lt;"&amp;$D11),SUMIFS('Roadway by Mode'!R:R,'Roadway by Mode'!$H:$H,"&gt;="&amp;$B11)))),"")</f>
        <v>2145.3000000000006</v>
      </c>
      <c r="T11" s="199">
        <f>IFERROR(IF($N$2,IF($A11="","",IF($A11="Between",SUMIFS('Roadway by Mode'!T:T,'Roadway by Mode'!$H:$H,"&gt;="&amp;$B11,'Roadway by Mode'!$H:$H,"&lt;"&amp;$D11,'Roadway by Mode'!$V:$V,"=No"),SUMIFS('Roadway by Mode'!T:T,'Roadway by Mode'!$H:$H,"&gt;="&amp;$B11,'Roadway by Mode'!$V:$V,"=No"))),IF($A11="","",IF($A11="Between",SUMIFS('Roadway by Mode'!T:T,'Roadway by Mode'!$H:$H,"&gt;="&amp;$B11,'Roadway by Mode'!$H:$H,"&lt;"&amp;$D11),SUMIFS('Roadway by Mode'!T:T,'Roadway by Mode'!$H:$H,"&gt;="&amp;$B11)))),"")</f>
        <v>4414.1999999999962</v>
      </c>
      <c r="U11" s="64"/>
      <c r="V11" s="64"/>
      <c r="W11" s="64"/>
      <c r="X11" s="64"/>
      <c r="Y11" s="64"/>
      <c r="Z11" s="64"/>
      <c r="AA11" s="64"/>
      <c r="AB11" s="64"/>
    </row>
    <row r="12" spans="1:28" ht="18" customHeight="1">
      <c r="A12" s="101" t="str">
        <f t="shared" si="1"/>
        <v/>
      </c>
      <c r="B12" s="102" t="str">
        <f t="shared" si="2"/>
        <v/>
      </c>
      <c r="C12" s="103" t="str">
        <f t="shared" ref="C12:C17" si="3">IF(D12&lt;&gt;"","and","")</f>
        <v/>
      </c>
      <c r="D12" s="45"/>
      <c r="E12" s="210" t="str">
        <f>IFERROR(IF($X$2,IF($A12="","",IF($A12="Between",SUMIFS('Track by Mode'!L:L,'Track by Mode'!$H:$H,"&gt;="&amp;$B12,'Track by Mode'!$H:$H,"&lt;"&amp;$D12,'Track by Mode'!AJ:AJ,"=No"),SUMIFS('Track by Mode'!L:L,'Track by Mode'!$H:$H,"&gt;="&amp;$B12,'Track by Mode'!AJ:AJ,"=No"))),IF($A12="","",IF($A12="Between",SUMIFS('Track by Mode'!L:L,'Track by Mode'!$H:$H,"&gt;="&amp;$B12,'Track by Mode'!$H:$H,"&lt;"&amp;$D12),SUMIFS('Track by Mode'!L:L,'Track by Mode'!$H:$H,"&gt;="&amp;$B12))))+IF($X$2,IF($A12="","",IF($A12="Between",SUMIFS('Roadway by Mode'!L:L,'Roadway by Mode'!$H:$H,"&gt;="&amp;$B12,'Roadway by Mode'!$H:$H,"&lt;"&amp;$D12,'Roadway by Mode'!$V:$V,"=No"),SUMIFS('Roadway by Mode'!L:L,'Roadway by Mode'!$H:$H,"&gt;="&amp;$B12,'Roadway by Mode'!$V:$V,"=No"))),IF($A12="","",IF($A12="Between",SUMIFS('Roadway by Mode'!L:L,'Roadway by Mode'!$H:$H,"&gt;="&amp;$B12,'Roadway by Mode'!$H:$H,"&lt;"&amp;$D12),SUMIFS('Roadway by Mode'!L:L,'Roadway by Mode'!$H:$H,"&gt;="&amp;$B12)))),"")</f>
        <v/>
      </c>
      <c r="F12" s="199" t="str">
        <f>IFERROR(IF($X$2,IF($A12="","",IF($A12="Between",SUMIFS('Track by Mode'!N:N,'Track by Mode'!$H:$H,"&gt;="&amp;$B12,'Track by Mode'!$H:$H,"&lt;"&amp;$D12,'Track by Mode'!AJ:AJ,"=No"),SUMIFS('Track by Mode'!N:N,'Track by Mode'!$H:$H,"&gt;="&amp;$B12,'Track by Mode'!AJ:AJ,"=No"))),IF($A12="","",IF($A12="Between",SUMIFS('Track by Mode'!N:N,'Track by Mode'!$H:$H,"&gt;="&amp;$B12,'Track by Mode'!$H:$H,"&lt;"&amp;$D12),SUMIFS('Track by Mode'!N:N,'Track by Mode'!$H:$H,"&gt;="&amp;$B12)))),"")</f>
        <v/>
      </c>
      <c r="G12" s="199" t="str">
        <f>IFERROR(IF($X$2,IF($A12="","",IF($A12="Between",SUMIFS('Track by Mode'!P:P,'Track by Mode'!$H:$H,"&gt;="&amp;$B12,'Track by Mode'!$H:$H,"&lt;"&amp;$D12,'Track by Mode'!AJ:AJ,"=No"),SUMIFS('Track by Mode'!P:P,'Track by Mode'!$H:$H,"&gt;="&amp;$B12,'Track by Mode'!AJ:AJ,"=No"))),IF($A12="","",IF($A12="Between",SUMIFS('Track by Mode'!P:P,'Track by Mode'!$H:$H,"&gt;="&amp;$B12,'Track by Mode'!$H:$H,"&lt;"&amp;$D12),SUMIFS('Track by Mode'!P:P,'Track by Mode'!$H:$H,"&gt;="&amp;$B12)))),"")</f>
        <v/>
      </c>
      <c r="H12" s="199" t="str">
        <f>IFERROR(IF($X$2,IF($A12="","",IF($A12="Between",SUMIFS('Track by Mode'!R:R,'Track by Mode'!$H:$H,"&gt;="&amp;$B12,'Track by Mode'!$H:$H,"&lt;"&amp;$D12,'Track by Mode'!AJ:AJ,"=No"),SUMIFS('Track by Mode'!R:R,'Track by Mode'!$H:$H,"&gt;="&amp;$B12,'Track by Mode'!AJ:AJ,"=No"))),IF($A12="","",IF($A12="Between",SUMIFS('Track by Mode'!R:R,'Track by Mode'!$H:$H,"&gt;="&amp;$B12,'Track by Mode'!$H:$H,"&lt;"&amp;$D12),SUMIFS('Track by Mode'!R:R,'Track by Mode'!$H:$H,"&gt;="&amp;$B12)))),"")</f>
        <v/>
      </c>
      <c r="I12" s="199" t="str">
        <f>IFERROR(IF($X$2,IF($A12="","",IF($A12="Between",SUMIFS('Track by Mode'!S:S,'Track by Mode'!$H:$H,"&gt;="&amp;$B12,'Track by Mode'!$H:$H,"&lt;"&amp;$D12,'Track by Mode'!AJ:AJ,"=No"),SUMIFS('Track by Mode'!S:S,'Track by Mode'!$H:$H,"&gt;="&amp;$B12,'Track by Mode'!AJ:AJ,"=No"))),IF($A12="","",IF($A12="Between",SUMIFS('Track by Mode'!S:S,'Track by Mode'!$H:$H,"&gt;="&amp;$B12,'Track by Mode'!$H:$H,"&lt;"&amp;$D12),SUMIFS('Track by Mode'!S:S,'Track by Mode'!$H:$H,"&gt;="&amp;$B12)))),"")</f>
        <v/>
      </c>
      <c r="J12" s="199" t="str">
        <f>IFERROR(IF($X$2,IF($A12="","",IF($A12="Between",SUMIFS('Track by Mode'!U:U,'Track by Mode'!$H:$H,"&gt;="&amp;$B12,'Track by Mode'!$H:$H,"&lt;"&amp;$D12,'Track by Mode'!AJ:AJ,"=No"),SUMIFS('Track by Mode'!U:U,'Track by Mode'!$H:$H,"&gt;="&amp;$B12,'Track by Mode'!AJ:AJ,"=No"))),IF($A12="","",IF($A12="Between",SUMIFS('Track by Mode'!U:U,'Track by Mode'!$H:$H,"&gt;="&amp;$B12,'Track by Mode'!$H:$H,"&lt;"&amp;$D12),SUMIFS('Track by Mode'!U:U,'Track by Mode'!$H:$H,"&gt;="&amp;$B12)))),"")</f>
        <v/>
      </c>
      <c r="K12" s="199" t="str">
        <f>IFERROR(IF($X$2,IF($A12="","",IF($A12="Between",SUMIFS('Track by Mode'!W:W,'Track by Mode'!$H:$H,"&gt;="&amp;$B12,'Track by Mode'!$H:$H,"&lt;"&amp;$D12,'Track by Mode'!AJ:AJ,"=No"),SUMIFS('Track by Mode'!W:W,'Track by Mode'!$H:$H,"&gt;="&amp;$B12,'Track by Mode'!AJ:AJ,"=No"))),IF($A12="","",IF($A12="Between",SUMIFS('Track by Mode'!W:W,'Track by Mode'!$H:$H,"&gt;="&amp;$B12,'Track by Mode'!$H:$H,"&lt;"&amp;$D12),SUMIFS('Track by Mode'!W:W,'Track by Mode'!$H:$H,"&gt;="&amp;$B12)))),"")</f>
        <v/>
      </c>
      <c r="L12" s="199" t="str">
        <f>IFERROR(IF($X$2,IF($A12="","",IF($A12="Between",SUMIFS('Track by Mode'!$Z:$Z,'Track by Mode'!$H:$H,"&gt;="&amp;$B12,'Track by Mode'!$H:$H,"&lt;"&amp;$D12,'Track by Mode'!$AJ:$AJ,"=No"),SUMIFS('Track by Mode'!$Z:$Z,'Track by Mode'!$H:$H,"&gt;="&amp;$B12,'Track by Mode'!$AJ:$AJ,"=No"))),IF($A12="","",IF($A12="Between",SUMIFS('Track by Mode'!$Z:$Z,'Track by Mode'!$H:$H,"&gt;="&amp;$B12,'Track by Mode'!$H:$H,"&lt;"&amp;$D12),SUMIFS('Track by Mode'!$Z:$Z,'Track by Mode'!$H:$H,"&gt;="&amp;$B12)))),"")</f>
        <v/>
      </c>
      <c r="M12" s="200" t="str">
        <f>IFERROR(IF($X$2,IF($A12="","",IF($A12="Between",SUMIFS('Track by Mode'!$AB:$AB,'Track by Mode'!$H:$H,"&gt;="&amp;$B12,'Track by Mode'!$H:$H,"&lt;"&amp;$D12,'Track by Mode'!$AJ:$AJ,"=No"),SUMIFS('Track by Mode'!$AB:$AB,'Track by Mode'!$H:$H,"&gt;="&amp;$B12,'Track by Mode'!$AJ:$AJ,"=No"))),IF($A12="","",IF($A12="Between",SUMIFS('Track by Mode'!$AB:$AB,'Track by Mode'!$H:$H,"&gt;="&amp;$B12,'Track by Mode'!$H:$H,"&lt;"&amp;$D12),SUMIFS('Track by Mode'!$AB:$AB,'Track by Mode'!$H:$H,"&gt;="&amp;$B12)))),"")</f>
        <v/>
      </c>
      <c r="N12" s="200" t="str">
        <f>IFERROR(IF($X$2,IF($A12="","",IF($A12="Between",SUMIFS('Track by Mode'!AD:AD,'Track by Mode'!$H:$H,"&gt;="&amp;$B12,'Track by Mode'!$H:$H,"&lt;"&amp;$D12,'Track by Mode'!$AJ:$AJ,"=No"),SUMIFS('Track by Mode'!AD:AD,'Track by Mode'!$H:$H,"&gt;="&amp;$B12,'Track by Mode'!$AJ:$AJ,"=No"))),IF($A12="","",IF($A12="Between",SUMIFS('Track by Mode'!AD:AD,'Track by Mode'!$H:$H,"&gt;="&amp;$B12,'Track by Mode'!$H:$H,"&lt;"&amp;$D12),SUMIFS('Track by Mode'!AD:AD,'Track by Mode'!$H:$H,"&gt;="&amp;$B12)))),"")</f>
        <v/>
      </c>
      <c r="O12" s="200" t="str">
        <f>IFERROR(IF($X$2,IF($A12="","",IF($A12="Between",SUMIFS('Track by Mode'!AF:AF,'Track by Mode'!$H:$H,"&gt;="&amp;$B12,'Track by Mode'!$H:$H,"&lt;"&amp;$D12,'Track by Mode'!$AJ:$AJ,"=No"),SUMIFS('Track by Mode'!AF:AF,'Track by Mode'!$H:$H,"&gt;="&amp;$B12,'Track by Mode'!$AJ:$AJ,"=No"))),IF($A12="","",IF($A12="Between",SUMIFS('Track by Mode'!AF:AF,'Track by Mode'!$H:$H,"&gt;="&amp;$B12,'Track by Mode'!$H:$H,"&lt;"&amp;$D12),SUMIFS('Track by Mode'!AF:AF,'Track by Mode'!$H:$H,"&gt;="&amp;$B12)))),"")</f>
        <v/>
      </c>
      <c r="P12" s="200" t="str">
        <f>IFERROR(IF($X$2,IF($A12="","",IF($A12="Between",SUMIFS('Track by Mode'!AH:AH,'Track by Mode'!$H:$H,"&gt;="&amp;$B12,'Track by Mode'!$H:$H,"&lt;"&amp;$D12,'Track by Mode'!$AJ:$AJ,"=No"),SUMIFS('Track by Mode'!AH:AH,'Track by Mode'!$H:$H,"&gt;="&amp;$B12,'Track by Mode'!$AJ:$AJ,"=No"))),IF($A12="","",IF($A12="Between",SUMIFS('Track by Mode'!AH:AH,'Track by Mode'!$H:$H,"&gt;="&amp;$B12,'Track by Mode'!$H:$H,"&lt;"&amp;$D12),SUMIFS('Track by Mode'!AH:AH,'Track by Mode'!$H:$H,"&gt;="&amp;$B12)))),"")</f>
        <v/>
      </c>
      <c r="Q12" s="199" t="str">
        <f>IFERROR(IF($N$2,IF($A12="","",IF($A12="Between",SUMIFS('Roadway by Mode'!N:N,'Roadway by Mode'!$H:$H,"&gt;="&amp;$B12,'Roadway by Mode'!$H:$H,"&lt;"&amp;$D12,'Roadway by Mode'!$V:$V,"=No"),SUMIFS('Roadway by Mode'!N:N,'Roadway by Mode'!$H:$H,"&gt;="&amp;$B12,'Roadway by Mode'!$V:$V,"=No"))),IF($A12="","",IF($A12="Between",SUMIFS('Roadway by Mode'!N:N,'Roadway by Mode'!$H:$H,"&gt;="&amp;$B12,'Roadway by Mode'!$H:$H,"&lt;"&amp;$D12),SUMIFS('Roadway by Mode'!N:N,'Roadway by Mode'!$H:$H,"&gt;="&amp;$B12)))),"")</f>
        <v/>
      </c>
      <c r="R12" s="199" t="str">
        <f>IFERROR(IF($N$2,IF($A12="","",IF($A12="Between",SUMIFS('Roadway by Mode'!P:P,'Roadway by Mode'!$H:$H,"&gt;="&amp;$B12,'Roadway by Mode'!$H:$H,"&lt;"&amp;$D12,'Roadway by Mode'!$V:$V,"=No"),SUMIFS('Roadway by Mode'!P:P,'Roadway by Mode'!$H:$H,"&gt;="&amp;$B12,'Roadway by Mode'!$V:$V,"=No"))),IF($A12="","",IF($A12="Between",SUMIFS('Roadway by Mode'!P:P,'Roadway by Mode'!$H:$H,"&gt;="&amp;$B12,'Roadway by Mode'!$H:$H,"&lt;"&amp;$D12),SUMIFS('Roadway by Mode'!P:P,'Roadway by Mode'!$H:$H,"&gt;="&amp;$B12)))),"")</f>
        <v/>
      </c>
      <c r="S12" s="199" t="str">
        <f>IFERROR(IF($N$2,IF($A12="","",IF($A12="Between",SUMIFS('Roadway by Mode'!R:R,'Roadway by Mode'!$H:$H,"&gt;="&amp;$B12,'Roadway by Mode'!$H:$H,"&lt;"&amp;$D12,'Roadway by Mode'!$V:$V,"=No"),SUMIFS('Roadway by Mode'!R:R,'Roadway by Mode'!$H:$H,"&gt;="&amp;$B12,'Roadway by Mode'!$V:$V,"=No"))),IF($A12="","",IF($A12="Between",SUMIFS('Roadway by Mode'!R:R,'Roadway by Mode'!$H:$H,"&gt;="&amp;$B12,'Roadway by Mode'!$H:$H,"&lt;"&amp;$D12),SUMIFS('Roadway by Mode'!R:R,'Roadway by Mode'!$H:$H,"&gt;="&amp;$B12)))),"")</f>
        <v/>
      </c>
      <c r="T12" s="199" t="str">
        <f>IFERROR(IF($N$2,IF($A12="","",IF($A12="Between",SUMIFS('Roadway by Mode'!T:T,'Roadway by Mode'!$H:$H,"&gt;="&amp;$B12,'Roadway by Mode'!$H:$H,"&lt;"&amp;$D12,'Roadway by Mode'!$V:$V,"=No"),SUMIFS('Roadway by Mode'!T:T,'Roadway by Mode'!$H:$H,"&gt;="&amp;$B12,'Roadway by Mode'!$V:$V,"=No"))),IF($A12="","",IF($A12="Between",SUMIFS('Roadway by Mode'!T:T,'Roadway by Mode'!$H:$H,"&gt;="&amp;$B12,'Roadway by Mode'!$H:$H,"&lt;"&amp;$D12),SUMIFS('Roadway by Mode'!T:T,'Roadway by Mode'!$H:$H,"&gt;="&amp;$B12)))),"")</f>
        <v/>
      </c>
      <c r="U12" s="64"/>
      <c r="V12" s="64"/>
      <c r="W12" s="64"/>
      <c r="X12" s="64"/>
      <c r="Y12" s="64"/>
      <c r="Z12" s="64"/>
      <c r="AA12" s="64"/>
      <c r="AB12" s="64"/>
    </row>
    <row r="13" spans="1:28" ht="18" customHeight="1">
      <c r="A13" s="101" t="str">
        <f t="shared" si="1"/>
        <v/>
      </c>
      <c r="B13" s="102" t="str">
        <f t="shared" si="2"/>
        <v/>
      </c>
      <c r="C13" s="103" t="str">
        <f t="shared" si="3"/>
        <v/>
      </c>
      <c r="D13" s="45"/>
      <c r="E13" s="210" t="str">
        <f>IFERROR(IF($X$2,IF($A13="","",IF($A13="Between",SUMIFS('Track by Mode'!L:L,'Track by Mode'!$H:$H,"&gt;="&amp;$B13,'Track by Mode'!$H:$H,"&lt;"&amp;$D13,'Track by Mode'!AJ:AJ,"=No"),SUMIFS('Track by Mode'!L:L,'Track by Mode'!$H:$H,"&gt;="&amp;$B13,'Track by Mode'!AJ:AJ,"=No"))),IF($A13="","",IF($A13="Between",SUMIFS('Track by Mode'!L:L,'Track by Mode'!$H:$H,"&gt;="&amp;$B13,'Track by Mode'!$H:$H,"&lt;"&amp;$D13),SUMIFS('Track by Mode'!L:L,'Track by Mode'!$H:$H,"&gt;="&amp;$B13))))+IF($X$2,IF($A13="","",IF($A13="Between",SUMIFS('Roadway by Mode'!L:L,'Roadway by Mode'!$H:$H,"&gt;="&amp;$B13,'Roadway by Mode'!$H:$H,"&lt;"&amp;$D13,'Roadway by Mode'!$V:$V,"=No"),SUMIFS('Roadway by Mode'!L:L,'Roadway by Mode'!$H:$H,"&gt;="&amp;$B13,'Roadway by Mode'!$V:$V,"=No"))),IF($A13="","",IF($A13="Between",SUMIFS('Roadway by Mode'!L:L,'Roadway by Mode'!$H:$H,"&gt;="&amp;$B13,'Roadway by Mode'!$H:$H,"&lt;"&amp;$D13),SUMIFS('Roadway by Mode'!L:L,'Roadway by Mode'!$H:$H,"&gt;="&amp;$B13)))),"")</f>
        <v/>
      </c>
      <c r="F13" s="199" t="str">
        <f>IFERROR(IF($X$2,IF($A13="","",IF($A13="Between",SUMIFS('Track by Mode'!N:N,'Track by Mode'!$H:$H,"&gt;="&amp;$B13,'Track by Mode'!$H:$H,"&lt;"&amp;$D13,'Track by Mode'!AJ:AJ,"=No"),SUMIFS('Track by Mode'!N:N,'Track by Mode'!$H:$H,"&gt;="&amp;$B13,'Track by Mode'!AJ:AJ,"=No"))),IF($A13="","",IF($A13="Between",SUMIFS('Track by Mode'!N:N,'Track by Mode'!$H:$H,"&gt;="&amp;$B13,'Track by Mode'!$H:$H,"&lt;"&amp;$D13),SUMIFS('Track by Mode'!N:N,'Track by Mode'!$H:$H,"&gt;="&amp;$B13)))),"")</f>
        <v/>
      </c>
      <c r="G13" s="199" t="str">
        <f>IFERROR(IF($X$2,IF($A13="","",IF($A13="Between",SUMIFS('Track by Mode'!P:P,'Track by Mode'!$H:$H,"&gt;="&amp;$B13,'Track by Mode'!$H:$H,"&lt;"&amp;$D13,'Track by Mode'!AJ:AJ,"=No"),SUMIFS('Track by Mode'!P:P,'Track by Mode'!$H:$H,"&gt;="&amp;$B13,'Track by Mode'!AJ:AJ,"=No"))),IF($A13="","",IF($A13="Between",SUMIFS('Track by Mode'!P:P,'Track by Mode'!$H:$H,"&gt;="&amp;$B13,'Track by Mode'!$H:$H,"&lt;"&amp;$D13),SUMIFS('Track by Mode'!P:P,'Track by Mode'!$H:$H,"&gt;="&amp;$B13)))),"")</f>
        <v/>
      </c>
      <c r="H13" s="199" t="str">
        <f>IFERROR(IF($X$2,IF($A13="","",IF($A13="Between",SUMIFS('Track by Mode'!R:R,'Track by Mode'!$H:$H,"&gt;="&amp;$B13,'Track by Mode'!$H:$H,"&lt;"&amp;$D13,'Track by Mode'!AJ:AJ,"=No"),SUMIFS('Track by Mode'!R:R,'Track by Mode'!$H:$H,"&gt;="&amp;$B13,'Track by Mode'!AJ:AJ,"=No"))),IF($A13="","",IF($A13="Between",SUMIFS('Track by Mode'!R:R,'Track by Mode'!$H:$H,"&gt;="&amp;$B13,'Track by Mode'!$H:$H,"&lt;"&amp;$D13),SUMIFS('Track by Mode'!R:R,'Track by Mode'!$H:$H,"&gt;="&amp;$B13)))),"")</f>
        <v/>
      </c>
      <c r="I13" s="199" t="str">
        <f>IFERROR(IF($X$2,IF($A13="","",IF($A13="Between",SUMIFS('Track by Mode'!S:S,'Track by Mode'!$H:$H,"&gt;="&amp;$B13,'Track by Mode'!$H:$H,"&lt;"&amp;$D13,'Track by Mode'!AJ:AJ,"=No"),SUMIFS('Track by Mode'!S:S,'Track by Mode'!$H:$H,"&gt;="&amp;$B13,'Track by Mode'!AJ:AJ,"=No"))),IF($A13="","",IF($A13="Between",SUMIFS('Track by Mode'!S:S,'Track by Mode'!$H:$H,"&gt;="&amp;$B13,'Track by Mode'!$H:$H,"&lt;"&amp;$D13),SUMIFS('Track by Mode'!S:S,'Track by Mode'!$H:$H,"&gt;="&amp;$B13)))),"")</f>
        <v/>
      </c>
      <c r="J13" s="199" t="str">
        <f>IFERROR(IF($X$2,IF($A13="","",IF($A13="Between",SUMIFS('Track by Mode'!U:U,'Track by Mode'!$H:$H,"&gt;="&amp;$B13,'Track by Mode'!$H:$H,"&lt;"&amp;$D13,'Track by Mode'!AJ:AJ,"=No"),SUMIFS('Track by Mode'!U:U,'Track by Mode'!$H:$H,"&gt;="&amp;$B13,'Track by Mode'!AJ:AJ,"=No"))),IF($A13="","",IF($A13="Between",SUMIFS('Track by Mode'!U:U,'Track by Mode'!$H:$H,"&gt;="&amp;$B13,'Track by Mode'!$H:$H,"&lt;"&amp;$D13),SUMIFS('Track by Mode'!U:U,'Track by Mode'!$H:$H,"&gt;="&amp;$B13)))),"")</f>
        <v/>
      </c>
      <c r="K13" s="199" t="str">
        <f>IFERROR(IF($X$2,IF($A13="","",IF($A13="Between",SUMIFS('Track by Mode'!W:W,'Track by Mode'!$H:$H,"&gt;="&amp;$B13,'Track by Mode'!$H:$H,"&lt;"&amp;$D13,'Track by Mode'!AJ:AJ,"=No"),SUMIFS('Track by Mode'!W:W,'Track by Mode'!$H:$H,"&gt;="&amp;$B13,'Track by Mode'!AJ:AJ,"=No"))),IF($A13="","",IF($A13="Between",SUMIFS('Track by Mode'!W:W,'Track by Mode'!$H:$H,"&gt;="&amp;$B13,'Track by Mode'!$H:$H,"&lt;"&amp;$D13),SUMIFS('Track by Mode'!W:W,'Track by Mode'!$H:$H,"&gt;="&amp;$B13)))),"")</f>
        <v/>
      </c>
      <c r="L13" s="199" t="str">
        <f>IFERROR(IF($X$2,IF($A13="","",IF($A13="Between",SUMIFS('Track by Mode'!$Z:$Z,'Track by Mode'!$H:$H,"&gt;="&amp;$B13,'Track by Mode'!$H:$H,"&lt;"&amp;$D13,'Track by Mode'!$AJ:$AJ,"=No"),SUMIFS('Track by Mode'!$Z:$Z,'Track by Mode'!$H:$H,"&gt;="&amp;$B13,'Track by Mode'!$AJ:$AJ,"=No"))),IF($A13="","",IF($A13="Between",SUMIFS('Track by Mode'!$Z:$Z,'Track by Mode'!$H:$H,"&gt;="&amp;$B13,'Track by Mode'!$H:$H,"&lt;"&amp;$D13),SUMIFS('Track by Mode'!$Z:$Z,'Track by Mode'!$H:$H,"&gt;="&amp;$B13)))),"")</f>
        <v/>
      </c>
      <c r="M13" s="200" t="str">
        <f>IFERROR(IF($X$2,IF($A13="","",IF($A13="Between",SUMIFS('Track by Mode'!$AB:$AB,'Track by Mode'!$H:$H,"&gt;="&amp;$B13,'Track by Mode'!$H:$H,"&lt;"&amp;$D13,'Track by Mode'!$AJ:$AJ,"=No"),SUMIFS('Track by Mode'!$AB:$AB,'Track by Mode'!$H:$H,"&gt;="&amp;$B13,'Track by Mode'!$AJ:$AJ,"=No"))),IF($A13="","",IF($A13="Between",SUMIFS('Track by Mode'!$AB:$AB,'Track by Mode'!$H:$H,"&gt;="&amp;$B13,'Track by Mode'!$H:$H,"&lt;"&amp;$D13),SUMIFS('Track by Mode'!$AB:$AB,'Track by Mode'!$H:$H,"&gt;="&amp;$B13)))),"")</f>
        <v/>
      </c>
      <c r="N13" s="200" t="str">
        <f>IFERROR(IF($X$2,IF($A13="","",IF($A13="Between",SUMIFS('Track by Mode'!AD:AD,'Track by Mode'!$H:$H,"&gt;="&amp;$B13,'Track by Mode'!$H:$H,"&lt;"&amp;$D13,'Track by Mode'!$AJ:$AJ,"=No"),SUMIFS('Track by Mode'!AD:AD,'Track by Mode'!$H:$H,"&gt;="&amp;$B13,'Track by Mode'!$AJ:$AJ,"=No"))),IF($A13="","",IF($A13="Between",SUMIFS('Track by Mode'!AD:AD,'Track by Mode'!$H:$H,"&gt;="&amp;$B13,'Track by Mode'!$H:$H,"&lt;"&amp;$D13),SUMIFS('Track by Mode'!AD:AD,'Track by Mode'!$H:$H,"&gt;="&amp;$B13)))),"")</f>
        <v/>
      </c>
      <c r="O13" s="200" t="str">
        <f>IFERROR(IF($X$2,IF($A13="","",IF($A13="Between",SUMIFS('Track by Mode'!AF:AF,'Track by Mode'!$H:$H,"&gt;="&amp;$B13,'Track by Mode'!$H:$H,"&lt;"&amp;$D13,'Track by Mode'!$AJ:$AJ,"=No"),SUMIFS('Track by Mode'!AF:AF,'Track by Mode'!$H:$H,"&gt;="&amp;$B13,'Track by Mode'!$AJ:$AJ,"=No"))),IF($A13="","",IF($A13="Between",SUMIFS('Track by Mode'!AF:AF,'Track by Mode'!$H:$H,"&gt;="&amp;$B13,'Track by Mode'!$H:$H,"&lt;"&amp;$D13),SUMIFS('Track by Mode'!AF:AF,'Track by Mode'!$H:$H,"&gt;="&amp;$B13)))),"")</f>
        <v/>
      </c>
      <c r="P13" s="200" t="str">
        <f>IFERROR(IF($X$2,IF($A13="","",IF($A13="Between",SUMIFS('Track by Mode'!AH:AH,'Track by Mode'!$H:$H,"&gt;="&amp;$B13,'Track by Mode'!$H:$H,"&lt;"&amp;$D13,'Track by Mode'!$AJ:$AJ,"=No"),SUMIFS('Track by Mode'!AH:AH,'Track by Mode'!$H:$H,"&gt;="&amp;$B13,'Track by Mode'!$AJ:$AJ,"=No"))),IF($A13="","",IF($A13="Between",SUMIFS('Track by Mode'!AH:AH,'Track by Mode'!$H:$H,"&gt;="&amp;$B13,'Track by Mode'!$H:$H,"&lt;"&amp;$D13),SUMIFS('Track by Mode'!AH:AH,'Track by Mode'!$H:$H,"&gt;="&amp;$B13)))),"")</f>
        <v/>
      </c>
      <c r="Q13" s="199" t="str">
        <f>IFERROR(IF($N$2,IF($A13="","",IF($A13="Between",SUMIFS('Roadway by Mode'!N:N,'Roadway by Mode'!$H:$H,"&gt;="&amp;$B13,'Roadway by Mode'!$H:$H,"&lt;"&amp;$D13,'Roadway by Mode'!$V:$V,"=No"),SUMIFS('Roadway by Mode'!N:N,'Roadway by Mode'!$H:$H,"&gt;="&amp;$B13,'Roadway by Mode'!$V:$V,"=No"))),IF($A13="","",IF($A13="Between",SUMIFS('Roadway by Mode'!N:N,'Roadway by Mode'!$H:$H,"&gt;="&amp;$B13,'Roadway by Mode'!$H:$H,"&lt;"&amp;$D13),SUMIFS('Roadway by Mode'!N:N,'Roadway by Mode'!$H:$H,"&gt;="&amp;$B13)))),"")</f>
        <v/>
      </c>
      <c r="R13" s="199" t="str">
        <f>IFERROR(IF($N$2,IF($A13="","",IF($A13="Between",SUMIFS('Roadway by Mode'!P:P,'Roadway by Mode'!$H:$H,"&gt;="&amp;$B13,'Roadway by Mode'!$H:$H,"&lt;"&amp;$D13,'Roadway by Mode'!$V:$V,"=No"),SUMIFS('Roadway by Mode'!P:P,'Roadway by Mode'!$H:$H,"&gt;="&amp;$B13,'Roadway by Mode'!$V:$V,"=No"))),IF($A13="","",IF($A13="Between",SUMIFS('Roadway by Mode'!P:P,'Roadway by Mode'!$H:$H,"&gt;="&amp;$B13,'Roadway by Mode'!$H:$H,"&lt;"&amp;$D13),SUMIFS('Roadway by Mode'!P:P,'Roadway by Mode'!$H:$H,"&gt;="&amp;$B13)))),"")</f>
        <v/>
      </c>
      <c r="S13" s="199" t="str">
        <f>IFERROR(IF($N$2,IF($A13="","",IF($A13="Between",SUMIFS('Roadway by Mode'!R:R,'Roadway by Mode'!$H:$H,"&gt;="&amp;$B13,'Roadway by Mode'!$H:$H,"&lt;"&amp;$D13,'Roadway by Mode'!$V:$V,"=No"),SUMIFS('Roadway by Mode'!R:R,'Roadway by Mode'!$H:$H,"&gt;="&amp;$B13,'Roadway by Mode'!$V:$V,"=No"))),IF($A13="","",IF($A13="Between",SUMIFS('Roadway by Mode'!R:R,'Roadway by Mode'!$H:$H,"&gt;="&amp;$B13,'Roadway by Mode'!$H:$H,"&lt;"&amp;$D13),SUMIFS('Roadway by Mode'!R:R,'Roadway by Mode'!$H:$H,"&gt;="&amp;$B13)))),"")</f>
        <v/>
      </c>
      <c r="T13" s="199" t="str">
        <f>IFERROR(IF($N$2,IF($A13="","",IF($A13="Between",SUMIFS('Roadway by Mode'!T:T,'Roadway by Mode'!$H:$H,"&gt;="&amp;$B13,'Roadway by Mode'!$H:$H,"&lt;"&amp;$D13,'Roadway by Mode'!$V:$V,"=No"),SUMIFS('Roadway by Mode'!T:T,'Roadway by Mode'!$H:$H,"&gt;="&amp;$B13,'Roadway by Mode'!$V:$V,"=No"))),IF($A13="","",IF($A13="Between",SUMIFS('Roadway by Mode'!T:T,'Roadway by Mode'!$H:$H,"&gt;="&amp;$B13,'Roadway by Mode'!$H:$H,"&lt;"&amp;$D13),SUMIFS('Roadway by Mode'!T:T,'Roadway by Mode'!$H:$H,"&gt;="&amp;$B13)))),"")</f>
        <v/>
      </c>
      <c r="U13" s="64"/>
      <c r="V13" s="64"/>
      <c r="W13" s="64"/>
      <c r="X13" s="64"/>
      <c r="Y13" s="64"/>
      <c r="Z13" s="64"/>
      <c r="AA13" s="64"/>
      <c r="AB13" s="64"/>
    </row>
    <row r="14" spans="1:28" ht="18" customHeight="1">
      <c r="A14" s="101" t="str">
        <f t="shared" si="1"/>
        <v/>
      </c>
      <c r="B14" s="102" t="str">
        <f t="shared" si="2"/>
        <v/>
      </c>
      <c r="C14" s="103" t="str">
        <f t="shared" si="3"/>
        <v/>
      </c>
      <c r="D14" s="45"/>
      <c r="E14" s="210" t="str">
        <f>IFERROR(IF($X$2,IF($A14="","",IF($A14="Between",SUMIFS('Track by Mode'!L:L,'Track by Mode'!$H:$H,"&gt;="&amp;$B14,'Track by Mode'!$H:$H,"&lt;"&amp;$D14,'Track by Mode'!AJ:AJ,"=No"),SUMIFS('Track by Mode'!L:L,'Track by Mode'!$H:$H,"&gt;="&amp;$B14,'Track by Mode'!AJ:AJ,"=No"))),IF($A14="","",IF($A14="Between",SUMIFS('Track by Mode'!L:L,'Track by Mode'!$H:$H,"&gt;="&amp;$B14,'Track by Mode'!$H:$H,"&lt;"&amp;$D14),SUMIFS('Track by Mode'!L:L,'Track by Mode'!$H:$H,"&gt;="&amp;$B14))))+IF($X$2,IF($A14="","",IF($A14="Between",SUMIFS('Roadway by Mode'!L:L,'Roadway by Mode'!$H:$H,"&gt;="&amp;$B14,'Roadway by Mode'!$H:$H,"&lt;"&amp;$D14,'Roadway by Mode'!$V:$V,"=No"),SUMIFS('Roadway by Mode'!L:L,'Roadway by Mode'!$H:$H,"&gt;="&amp;$B14,'Roadway by Mode'!$V:$V,"=No"))),IF($A14="","",IF($A14="Between",SUMIFS('Roadway by Mode'!L:L,'Roadway by Mode'!$H:$H,"&gt;="&amp;$B14,'Roadway by Mode'!$H:$H,"&lt;"&amp;$D14),SUMIFS('Roadway by Mode'!L:L,'Roadway by Mode'!$H:$H,"&gt;="&amp;$B14)))),"")</f>
        <v/>
      </c>
      <c r="F14" s="199" t="str">
        <f>IFERROR(IF($X$2,IF($A14="","",IF($A14="Between",SUMIFS('Track by Mode'!N:N,'Track by Mode'!$H:$H,"&gt;="&amp;$B14,'Track by Mode'!$H:$H,"&lt;"&amp;$D14,'Track by Mode'!AJ:AJ,"=No"),SUMIFS('Track by Mode'!N:N,'Track by Mode'!$H:$H,"&gt;="&amp;$B14,'Track by Mode'!AJ:AJ,"=No"))),IF($A14="","",IF($A14="Between",SUMIFS('Track by Mode'!N:N,'Track by Mode'!$H:$H,"&gt;="&amp;$B14,'Track by Mode'!$H:$H,"&lt;"&amp;$D14),SUMIFS('Track by Mode'!N:N,'Track by Mode'!$H:$H,"&gt;="&amp;$B14)))),"")</f>
        <v/>
      </c>
      <c r="G14" s="199" t="str">
        <f>IFERROR(IF($X$2,IF($A14="","",IF($A14="Between",SUMIFS('Track by Mode'!P:P,'Track by Mode'!$H:$H,"&gt;="&amp;$B14,'Track by Mode'!$H:$H,"&lt;"&amp;$D14,'Track by Mode'!AJ:AJ,"=No"),SUMIFS('Track by Mode'!P:P,'Track by Mode'!$H:$H,"&gt;="&amp;$B14,'Track by Mode'!AJ:AJ,"=No"))),IF($A14="","",IF($A14="Between",SUMIFS('Track by Mode'!P:P,'Track by Mode'!$H:$H,"&gt;="&amp;$B14,'Track by Mode'!$H:$H,"&lt;"&amp;$D14),SUMIFS('Track by Mode'!P:P,'Track by Mode'!$H:$H,"&gt;="&amp;$B14)))),"")</f>
        <v/>
      </c>
      <c r="H14" s="199" t="str">
        <f>IFERROR(IF($X$2,IF($A14="","",IF($A14="Between",SUMIFS('Track by Mode'!R:R,'Track by Mode'!$H:$H,"&gt;="&amp;$B14,'Track by Mode'!$H:$H,"&lt;"&amp;$D14,'Track by Mode'!AJ:AJ,"=No"),SUMIFS('Track by Mode'!R:R,'Track by Mode'!$H:$H,"&gt;="&amp;$B14,'Track by Mode'!AJ:AJ,"=No"))),IF($A14="","",IF($A14="Between",SUMIFS('Track by Mode'!R:R,'Track by Mode'!$H:$H,"&gt;="&amp;$B14,'Track by Mode'!$H:$H,"&lt;"&amp;$D14),SUMIFS('Track by Mode'!R:R,'Track by Mode'!$H:$H,"&gt;="&amp;$B14)))),"")</f>
        <v/>
      </c>
      <c r="I14" s="199" t="str">
        <f>IFERROR(IF($X$2,IF($A14="","",IF($A14="Between",SUMIFS('Track by Mode'!S:S,'Track by Mode'!$H:$H,"&gt;="&amp;$B14,'Track by Mode'!$H:$H,"&lt;"&amp;$D14,'Track by Mode'!AJ:AJ,"=No"),SUMIFS('Track by Mode'!S:S,'Track by Mode'!$H:$H,"&gt;="&amp;$B14,'Track by Mode'!AJ:AJ,"=No"))),IF($A14="","",IF($A14="Between",SUMIFS('Track by Mode'!S:S,'Track by Mode'!$H:$H,"&gt;="&amp;$B14,'Track by Mode'!$H:$H,"&lt;"&amp;$D14),SUMIFS('Track by Mode'!S:S,'Track by Mode'!$H:$H,"&gt;="&amp;$B14)))),"")</f>
        <v/>
      </c>
      <c r="J14" s="199" t="str">
        <f>IFERROR(IF($X$2,IF($A14="","",IF($A14="Between",SUMIFS('Track by Mode'!U:U,'Track by Mode'!$H:$H,"&gt;="&amp;$B14,'Track by Mode'!$H:$H,"&lt;"&amp;$D14,'Track by Mode'!AJ:AJ,"=No"),SUMIFS('Track by Mode'!U:U,'Track by Mode'!$H:$H,"&gt;="&amp;$B14,'Track by Mode'!AJ:AJ,"=No"))),IF($A14="","",IF($A14="Between",SUMIFS('Track by Mode'!U:U,'Track by Mode'!$H:$H,"&gt;="&amp;$B14,'Track by Mode'!$H:$H,"&lt;"&amp;$D14),SUMIFS('Track by Mode'!U:U,'Track by Mode'!$H:$H,"&gt;="&amp;$B14)))),"")</f>
        <v/>
      </c>
      <c r="K14" s="199" t="str">
        <f>IFERROR(IF($X$2,IF($A14="","",IF($A14="Between",SUMIFS('Track by Mode'!W:W,'Track by Mode'!$H:$H,"&gt;="&amp;$B14,'Track by Mode'!$H:$H,"&lt;"&amp;$D14,'Track by Mode'!AJ:AJ,"=No"),SUMIFS('Track by Mode'!W:W,'Track by Mode'!$H:$H,"&gt;="&amp;$B14,'Track by Mode'!AJ:AJ,"=No"))),IF($A14="","",IF($A14="Between",SUMIFS('Track by Mode'!W:W,'Track by Mode'!$H:$H,"&gt;="&amp;$B14,'Track by Mode'!$H:$H,"&lt;"&amp;$D14),SUMIFS('Track by Mode'!W:W,'Track by Mode'!$H:$H,"&gt;="&amp;$B14)))),"")</f>
        <v/>
      </c>
      <c r="L14" s="199" t="str">
        <f>IFERROR(IF($X$2,IF($A14="","",IF($A14="Between",SUMIFS('Track by Mode'!$Z:$Z,'Track by Mode'!$H:$H,"&gt;="&amp;$B14,'Track by Mode'!$H:$H,"&lt;"&amp;$D14,'Track by Mode'!$AJ:$AJ,"=No"),SUMIFS('Track by Mode'!$Z:$Z,'Track by Mode'!$H:$H,"&gt;="&amp;$B14,'Track by Mode'!$AJ:$AJ,"=No"))),IF($A14="","",IF($A14="Between",SUMIFS('Track by Mode'!$Z:$Z,'Track by Mode'!$H:$H,"&gt;="&amp;$B14,'Track by Mode'!$H:$H,"&lt;"&amp;$D14),SUMIFS('Track by Mode'!$Z:$Z,'Track by Mode'!$H:$H,"&gt;="&amp;$B14)))),"")</f>
        <v/>
      </c>
      <c r="M14" s="200" t="str">
        <f>IFERROR(IF($X$2,IF($A14="","",IF($A14="Between",SUMIFS('Track by Mode'!$AB:$AB,'Track by Mode'!$H:$H,"&gt;="&amp;$B14,'Track by Mode'!$H:$H,"&lt;"&amp;$D14,'Track by Mode'!$AJ:$AJ,"=No"),SUMIFS('Track by Mode'!$AB:$AB,'Track by Mode'!$H:$H,"&gt;="&amp;$B14,'Track by Mode'!$AJ:$AJ,"=No"))),IF($A14="","",IF($A14="Between",SUMIFS('Track by Mode'!$AB:$AB,'Track by Mode'!$H:$H,"&gt;="&amp;$B14,'Track by Mode'!$H:$H,"&lt;"&amp;$D14),SUMIFS('Track by Mode'!$AB:$AB,'Track by Mode'!$H:$H,"&gt;="&amp;$B14)))),"")</f>
        <v/>
      </c>
      <c r="N14" s="200" t="str">
        <f>IFERROR(IF($X$2,IF($A14="","",IF($A14="Between",SUMIFS('Track by Mode'!AD:AD,'Track by Mode'!$H:$H,"&gt;="&amp;$B14,'Track by Mode'!$H:$H,"&lt;"&amp;$D14,'Track by Mode'!$AJ:$AJ,"=No"),SUMIFS('Track by Mode'!AD:AD,'Track by Mode'!$H:$H,"&gt;="&amp;$B14,'Track by Mode'!$AJ:$AJ,"=No"))),IF($A14="","",IF($A14="Between",SUMIFS('Track by Mode'!AD:AD,'Track by Mode'!$H:$H,"&gt;="&amp;$B14,'Track by Mode'!$H:$H,"&lt;"&amp;$D14),SUMIFS('Track by Mode'!AD:AD,'Track by Mode'!$H:$H,"&gt;="&amp;$B14)))),"")</f>
        <v/>
      </c>
      <c r="O14" s="200" t="str">
        <f>IFERROR(IF($X$2,IF($A14="","",IF($A14="Between",SUMIFS('Track by Mode'!AF:AF,'Track by Mode'!$H:$H,"&gt;="&amp;$B14,'Track by Mode'!$H:$H,"&lt;"&amp;$D14,'Track by Mode'!$AJ:$AJ,"=No"),SUMIFS('Track by Mode'!AF:AF,'Track by Mode'!$H:$H,"&gt;="&amp;$B14,'Track by Mode'!$AJ:$AJ,"=No"))),IF($A14="","",IF($A14="Between",SUMIFS('Track by Mode'!AF:AF,'Track by Mode'!$H:$H,"&gt;="&amp;$B14,'Track by Mode'!$H:$H,"&lt;"&amp;$D14),SUMIFS('Track by Mode'!AF:AF,'Track by Mode'!$H:$H,"&gt;="&amp;$B14)))),"")</f>
        <v/>
      </c>
      <c r="P14" s="200" t="str">
        <f>IFERROR(IF($X$2,IF($A14="","",IF($A14="Between",SUMIFS('Track by Mode'!AH:AH,'Track by Mode'!$H:$H,"&gt;="&amp;$B14,'Track by Mode'!$H:$H,"&lt;"&amp;$D14,'Track by Mode'!$AJ:$AJ,"=No"),SUMIFS('Track by Mode'!AH:AH,'Track by Mode'!$H:$H,"&gt;="&amp;$B14,'Track by Mode'!$AJ:$AJ,"=No"))),IF($A14="","",IF($A14="Between",SUMIFS('Track by Mode'!AH:AH,'Track by Mode'!$H:$H,"&gt;="&amp;$B14,'Track by Mode'!$H:$H,"&lt;"&amp;$D14),SUMIFS('Track by Mode'!AH:AH,'Track by Mode'!$H:$H,"&gt;="&amp;$B14)))),"")</f>
        <v/>
      </c>
      <c r="Q14" s="199" t="str">
        <f>IFERROR(IF($N$2,IF($A14="","",IF($A14="Between",SUMIFS('Roadway by Mode'!N:N,'Roadway by Mode'!$H:$H,"&gt;="&amp;$B14,'Roadway by Mode'!$H:$H,"&lt;"&amp;$D14,'Roadway by Mode'!$V:$V,"=No"),SUMIFS('Roadway by Mode'!N:N,'Roadway by Mode'!$H:$H,"&gt;="&amp;$B14,'Roadway by Mode'!$V:$V,"=No"))),IF($A14="","",IF($A14="Between",SUMIFS('Roadway by Mode'!N:N,'Roadway by Mode'!$H:$H,"&gt;="&amp;$B14,'Roadway by Mode'!$H:$H,"&lt;"&amp;$D14),SUMIFS('Roadway by Mode'!N:N,'Roadway by Mode'!$H:$H,"&gt;="&amp;$B14)))),"")</f>
        <v/>
      </c>
      <c r="R14" s="199" t="str">
        <f>IFERROR(IF($N$2,IF($A14="","",IF($A14="Between",SUMIFS('Roadway by Mode'!P:P,'Roadway by Mode'!$H:$H,"&gt;="&amp;$B14,'Roadway by Mode'!$H:$H,"&lt;"&amp;$D14,'Roadway by Mode'!$V:$V,"=No"),SUMIFS('Roadway by Mode'!P:P,'Roadway by Mode'!$H:$H,"&gt;="&amp;$B14,'Roadway by Mode'!$V:$V,"=No"))),IF($A14="","",IF($A14="Between",SUMIFS('Roadway by Mode'!P:P,'Roadway by Mode'!$H:$H,"&gt;="&amp;$B14,'Roadway by Mode'!$H:$H,"&lt;"&amp;$D14),SUMIFS('Roadway by Mode'!P:P,'Roadway by Mode'!$H:$H,"&gt;="&amp;$B14)))),"")</f>
        <v/>
      </c>
      <c r="S14" s="199" t="str">
        <f>IFERROR(IF($N$2,IF($A14="","",IF($A14="Between",SUMIFS('Roadway by Mode'!R:R,'Roadway by Mode'!$H:$H,"&gt;="&amp;$B14,'Roadway by Mode'!$H:$H,"&lt;"&amp;$D14,'Roadway by Mode'!$V:$V,"=No"),SUMIFS('Roadway by Mode'!R:R,'Roadway by Mode'!$H:$H,"&gt;="&amp;$B14,'Roadway by Mode'!$V:$V,"=No"))),IF($A14="","",IF($A14="Between",SUMIFS('Roadway by Mode'!R:R,'Roadway by Mode'!$H:$H,"&gt;="&amp;$B14,'Roadway by Mode'!$H:$H,"&lt;"&amp;$D14),SUMIFS('Roadway by Mode'!R:R,'Roadway by Mode'!$H:$H,"&gt;="&amp;$B14)))),"")</f>
        <v/>
      </c>
      <c r="T14" s="199" t="str">
        <f>IFERROR(IF($N$2,IF($A14="","",IF($A14="Between",SUMIFS('Roadway by Mode'!T:T,'Roadway by Mode'!$H:$H,"&gt;="&amp;$B14,'Roadway by Mode'!$H:$H,"&lt;"&amp;$D14,'Roadway by Mode'!$V:$V,"=No"),SUMIFS('Roadway by Mode'!T:T,'Roadway by Mode'!$H:$H,"&gt;="&amp;$B14,'Roadway by Mode'!$V:$V,"=No"))),IF($A14="","",IF($A14="Between",SUMIFS('Roadway by Mode'!T:T,'Roadway by Mode'!$H:$H,"&gt;="&amp;$B14,'Roadway by Mode'!$H:$H,"&lt;"&amp;$D14),SUMIFS('Roadway by Mode'!T:T,'Roadway by Mode'!$H:$H,"&gt;="&amp;$B14)))),"")</f>
        <v/>
      </c>
      <c r="U14" s="64"/>
      <c r="V14" s="64"/>
      <c r="W14" s="64"/>
      <c r="X14" s="64"/>
      <c r="Y14" s="64"/>
      <c r="Z14" s="64"/>
      <c r="AA14" s="64"/>
      <c r="AB14" s="64"/>
    </row>
    <row r="15" spans="1:28" ht="18" customHeight="1">
      <c r="A15" s="101" t="str">
        <f t="shared" si="1"/>
        <v/>
      </c>
      <c r="B15" s="102" t="str">
        <f t="shared" si="2"/>
        <v/>
      </c>
      <c r="C15" s="103" t="str">
        <f t="shared" si="3"/>
        <v/>
      </c>
      <c r="D15" s="45"/>
      <c r="E15" s="210" t="str">
        <f>IFERROR(IF($X$2,IF($A15="","",IF($A15="Between",SUMIFS('Track by Mode'!L:L,'Track by Mode'!$H:$H,"&gt;="&amp;$B15,'Track by Mode'!$H:$H,"&lt;"&amp;$D15,'Track by Mode'!AJ:AJ,"=No"),SUMIFS('Track by Mode'!L:L,'Track by Mode'!$H:$H,"&gt;="&amp;$B15,'Track by Mode'!AJ:AJ,"=No"))),IF($A15="","",IF($A15="Between",SUMIFS('Track by Mode'!L:L,'Track by Mode'!$H:$H,"&gt;="&amp;$B15,'Track by Mode'!$H:$H,"&lt;"&amp;$D15),SUMIFS('Track by Mode'!L:L,'Track by Mode'!$H:$H,"&gt;="&amp;$B15))))+IF($X$2,IF($A15="","",IF($A15="Between",SUMIFS('Roadway by Mode'!L:L,'Roadway by Mode'!$H:$H,"&gt;="&amp;$B15,'Roadway by Mode'!$H:$H,"&lt;"&amp;$D15,'Roadway by Mode'!$V:$V,"=No"),SUMIFS('Roadway by Mode'!L:L,'Roadway by Mode'!$H:$H,"&gt;="&amp;$B15,'Roadway by Mode'!$V:$V,"=No"))),IF($A15="","",IF($A15="Between",SUMIFS('Roadway by Mode'!L:L,'Roadway by Mode'!$H:$H,"&gt;="&amp;$B15,'Roadway by Mode'!$H:$H,"&lt;"&amp;$D15),SUMIFS('Roadway by Mode'!L:L,'Roadway by Mode'!$H:$H,"&gt;="&amp;$B15)))),"")</f>
        <v/>
      </c>
      <c r="F15" s="199" t="str">
        <f>IFERROR(IF($X$2,IF($A15="","",IF($A15="Between",SUMIFS('Track by Mode'!N:N,'Track by Mode'!$H:$H,"&gt;="&amp;$B15,'Track by Mode'!$H:$H,"&lt;"&amp;$D15,'Track by Mode'!AJ:AJ,"=No"),SUMIFS('Track by Mode'!N:N,'Track by Mode'!$H:$H,"&gt;="&amp;$B15,'Track by Mode'!AJ:AJ,"=No"))),IF($A15="","",IF($A15="Between",SUMIFS('Track by Mode'!N:N,'Track by Mode'!$H:$H,"&gt;="&amp;$B15,'Track by Mode'!$H:$H,"&lt;"&amp;$D15),SUMIFS('Track by Mode'!N:N,'Track by Mode'!$H:$H,"&gt;="&amp;$B15)))),"")</f>
        <v/>
      </c>
      <c r="G15" s="199" t="str">
        <f>IFERROR(IF($X$2,IF($A15="","",IF($A15="Between",SUMIFS('Track by Mode'!P:P,'Track by Mode'!$H:$H,"&gt;="&amp;$B15,'Track by Mode'!$H:$H,"&lt;"&amp;$D15,'Track by Mode'!AJ:AJ,"=No"),SUMIFS('Track by Mode'!P:P,'Track by Mode'!$H:$H,"&gt;="&amp;$B15,'Track by Mode'!AJ:AJ,"=No"))),IF($A15="","",IF($A15="Between",SUMIFS('Track by Mode'!P:P,'Track by Mode'!$H:$H,"&gt;="&amp;$B15,'Track by Mode'!$H:$H,"&lt;"&amp;$D15),SUMIFS('Track by Mode'!P:P,'Track by Mode'!$H:$H,"&gt;="&amp;$B15)))),"")</f>
        <v/>
      </c>
      <c r="H15" s="199" t="str">
        <f>IFERROR(IF($X$2,IF($A15="","",IF($A15="Between",SUMIFS('Track by Mode'!R:R,'Track by Mode'!$H:$H,"&gt;="&amp;$B15,'Track by Mode'!$H:$H,"&lt;"&amp;$D15,'Track by Mode'!AJ:AJ,"=No"),SUMIFS('Track by Mode'!R:R,'Track by Mode'!$H:$H,"&gt;="&amp;$B15,'Track by Mode'!AJ:AJ,"=No"))),IF($A15="","",IF($A15="Between",SUMIFS('Track by Mode'!R:R,'Track by Mode'!$H:$H,"&gt;="&amp;$B15,'Track by Mode'!$H:$H,"&lt;"&amp;$D15),SUMIFS('Track by Mode'!R:R,'Track by Mode'!$H:$H,"&gt;="&amp;$B15)))),"")</f>
        <v/>
      </c>
      <c r="I15" s="199" t="str">
        <f>IFERROR(IF($X$2,IF($A15="","",IF($A15="Between",SUMIFS('Track by Mode'!S:S,'Track by Mode'!$H:$H,"&gt;="&amp;$B15,'Track by Mode'!$H:$H,"&lt;"&amp;$D15,'Track by Mode'!AJ:AJ,"=No"),SUMIFS('Track by Mode'!S:S,'Track by Mode'!$H:$H,"&gt;="&amp;$B15,'Track by Mode'!AJ:AJ,"=No"))),IF($A15="","",IF($A15="Between",SUMIFS('Track by Mode'!S:S,'Track by Mode'!$H:$H,"&gt;="&amp;$B15,'Track by Mode'!$H:$H,"&lt;"&amp;$D15),SUMIFS('Track by Mode'!S:S,'Track by Mode'!$H:$H,"&gt;="&amp;$B15)))),"")</f>
        <v/>
      </c>
      <c r="J15" s="199" t="str">
        <f>IFERROR(IF($X$2,IF($A15="","",IF($A15="Between",SUMIFS('Track by Mode'!U:U,'Track by Mode'!$H:$H,"&gt;="&amp;$B15,'Track by Mode'!$H:$H,"&lt;"&amp;$D15,'Track by Mode'!AJ:AJ,"=No"),SUMIFS('Track by Mode'!U:U,'Track by Mode'!$H:$H,"&gt;="&amp;$B15,'Track by Mode'!AJ:AJ,"=No"))),IF($A15="","",IF($A15="Between",SUMIFS('Track by Mode'!U:U,'Track by Mode'!$H:$H,"&gt;="&amp;$B15,'Track by Mode'!$H:$H,"&lt;"&amp;$D15),SUMIFS('Track by Mode'!U:U,'Track by Mode'!$H:$H,"&gt;="&amp;$B15)))),"")</f>
        <v/>
      </c>
      <c r="K15" s="199" t="str">
        <f>IFERROR(IF($X$2,IF($A15="","",IF($A15="Between",SUMIFS('Track by Mode'!W:W,'Track by Mode'!$H:$H,"&gt;="&amp;$B15,'Track by Mode'!$H:$H,"&lt;"&amp;$D15,'Track by Mode'!AJ:AJ,"=No"),SUMIFS('Track by Mode'!W:W,'Track by Mode'!$H:$H,"&gt;="&amp;$B15,'Track by Mode'!AJ:AJ,"=No"))),IF($A15="","",IF($A15="Between",SUMIFS('Track by Mode'!W:W,'Track by Mode'!$H:$H,"&gt;="&amp;$B15,'Track by Mode'!$H:$H,"&lt;"&amp;$D15),SUMIFS('Track by Mode'!W:W,'Track by Mode'!$H:$H,"&gt;="&amp;$B15)))),"")</f>
        <v/>
      </c>
      <c r="L15" s="199" t="str">
        <f>IFERROR(IF($X$2,IF($A15="","",IF($A15="Between",SUMIFS('Track by Mode'!$Z:$Z,'Track by Mode'!$H:$H,"&gt;="&amp;$B15,'Track by Mode'!$H:$H,"&lt;"&amp;$D15,'Track by Mode'!$AJ:$AJ,"=No"),SUMIFS('Track by Mode'!$Z:$Z,'Track by Mode'!$H:$H,"&gt;="&amp;$B15,'Track by Mode'!$AJ:$AJ,"=No"))),IF($A15="","",IF($A15="Between",SUMIFS('Track by Mode'!$Z:$Z,'Track by Mode'!$H:$H,"&gt;="&amp;$B15,'Track by Mode'!$H:$H,"&lt;"&amp;$D15),SUMIFS('Track by Mode'!$Z:$Z,'Track by Mode'!$H:$H,"&gt;="&amp;$B15)))),"")</f>
        <v/>
      </c>
      <c r="M15" s="200" t="str">
        <f>IFERROR(IF($X$2,IF($A15="","",IF($A15="Between",SUMIFS('Track by Mode'!$AB:$AB,'Track by Mode'!$H:$H,"&gt;="&amp;$B15,'Track by Mode'!$H:$H,"&lt;"&amp;$D15,'Track by Mode'!$AJ:$AJ,"=No"),SUMIFS('Track by Mode'!$AB:$AB,'Track by Mode'!$H:$H,"&gt;="&amp;$B15,'Track by Mode'!$AJ:$AJ,"=No"))),IF($A15="","",IF($A15="Between",SUMIFS('Track by Mode'!$AB:$AB,'Track by Mode'!$H:$H,"&gt;="&amp;$B15,'Track by Mode'!$H:$H,"&lt;"&amp;$D15),SUMIFS('Track by Mode'!$AB:$AB,'Track by Mode'!$H:$H,"&gt;="&amp;$B15)))),"")</f>
        <v/>
      </c>
      <c r="N15" s="200" t="str">
        <f>IFERROR(IF($X$2,IF($A15="","",IF($A15="Between",SUMIFS('Track by Mode'!AD:AD,'Track by Mode'!$H:$H,"&gt;="&amp;$B15,'Track by Mode'!$H:$H,"&lt;"&amp;$D15,'Track by Mode'!$AJ:$AJ,"=No"),SUMIFS('Track by Mode'!AD:AD,'Track by Mode'!$H:$H,"&gt;="&amp;$B15,'Track by Mode'!$AJ:$AJ,"=No"))),IF($A15="","",IF($A15="Between",SUMIFS('Track by Mode'!AD:AD,'Track by Mode'!$H:$H,"&gt;="&amp;$B15,'Track by Mode'!$H:$H,"&lt;"&amp;$D15),SUMIFS('Track by Mode'!AD:AD,'Track by Mode'!$H:$H,"&gt;="&amp;$B15)))),"")</f>
        <v/>
      </c>
      <c r="O15" s="200" t="str">
        <f>IFERROR(IF($X$2,IF($A15="","",IF($A15="Between",SUMIFS('Track by Mode'!AF:AF,'Track by Mode'!$H:$H,"&gt;="&amp;$B15,'Track by Mode'!$H:$H,"&lt;"&amp;$D15,'Track by Mode'!$AJ:$AJ,"=No"),SUMIFS('Track by Mode'!AF:AF,'Track by Mode'!$H:$H,"&gt;="&amp;$B15,'Track by Mode'!$AJ:$AJ,"=No"))),IF($A15="","",IF($A15="Between",SUMIFS('Track by Mode'!AF:AF,'Track by Mode'!$H:$H,"&gt;="&amp;$B15,'Track by Mode'!$H:$H,"&lt;"&amp;$D15),SUMIFS('Track by Mode'!AF:AF,'Track by Mode'!$H:$H,"&gt;="&amp;$B15)))),"")</f>
        <v/>
      </c>
      <c r="P15" s="200" t="str">
        <f>IFERROR(IF($X$2,IF($A15="","",IF($A15="Between",SUMIFS('Track by Mode'!AH:AH,'Track by Mode'!$H:$H,"&gt;="&amp;$B15,'Track by Mode'!$H:$H,"&lt;"&amp;$D15,'Track by Mode'!$AJ:$AJ,"=No"),SUMIFS('Track by Mode'!AH:AH,'Track by Mode'!$H:$H,"&gt;="&amp;$B15,'Track by Mode'!$AJ:$AJ,"=No"))),IF($A15="","",IF($A15="Between",SUMIFS('Track by Mode'!AH:AH,'Track by Mode'!$H:$H,"&gt;="&amp;$B15,'Track by Mode'!$H:$H,"&lt;"&amp;$D15),SUMIFS('Track by Mode'!AH:AH,'Track by Mode'!$H:$H,"&gt;="&amp;$B15)))),"")</f>
        <v/>
      </c>
      <c r="Q15" s="199" t="str">
        <f>IFERROR(IF($N$2,IF($A15="","",IF($A15="Between",SUMIFS('Roadway by Mode'!N:N,'Roadway by Mode'!$H:$H,"&gt;="&amp;$B15,'Roadway by Mode'!$H:$H,"&lt;"&amp;$D15,'Roadway by Mode'!$V:$V,"=No"),SUMIFS('Roadway by Mode'!N:N,'Roadway by Mode'!$H:$H,"&gt;="&amp;$B15,'Roadway by Mode'!$V:$V,"=No"))),IF($A15="","",IF($A15="Between",SUMIFS('Roadway by Mode'!N:N,'Roadway by Mode'!$H:$H,"&gt;="&amp;$B15,'Roadway by Mode'!$H:$H,"&lt;"&amp;$D15),SUMIFS('Roadway by Mode'!N:N,'Roadway by Mode'!$H:$H,"&gt;="&amp;$B15)))),"")</f>
        <v/>
      </c>
      <c r="R15" s="199" t="str">
        <f>IFERROR(IF($N$2,IF($A15="","",IF($A15="Between",SUMIFS('Roadway by Mode'!P:P,'Roadway by Mode'!$H:$H,"&gt;="&amp;$B15,'Roadway by Mode'!$H:$H,"&lt;"&amp;$D15,'Roadway by Mode'!$V:$V,"=No"),SUMIFS('Roadway by Mode'!P:P,'Roadway by Mode'!$H:$H,"&gt;="&amp;$B15,'Roadway by Mode'!$V:$V,"=No"))),IF($A15="","",IF($A15="Between",SUMIFS('Roadway by Mode'!P:P,'Roadway by Mode'!$H:$H,"&gt;="&amp;$B15,'Roadway by Mode'!$H:$H,"&lt;"&amp;$D15),SUMIFS('Roadway by Mode'!P:P,'Roadway by Mode'!$H:$H,"&gt;="&amp;$B15)))),"")</f>
        <v/>
      </c>
      <c r="S15" s="199" t="str">
        <f>IFERROR(IF($N$2,IF($A15="","",IF($A15="Between",SUMIFS('Roadway by Mode'!R:R,'Roadway by Mode'!$H:$H,"&gt;="&amp;$B15,'Roadway by Mode'!$H:$H,"&lt;"&amp;$D15,'Roadway by Mode'!$V:$V,"=No"),SUMIFS('Roadway by Mode'!R:R,'Roadway by Mode'!$H:$H,"&gt;="&amp;$B15,'Roadway by Mode'!$V:$V,"=No"))),IF($A15="","",IF($A15="Between",SUMIFS('Roadway by Mode'!R:R,'Roadway by Mode'!$H:$H,"&gt;="&amp;$B15,'Roadway by Mode'!$H:$H,"&lt;"&amp;$D15),SUMIFS('Roadway by Mode'!R:R,'Roadway by Mode'!$H:$H,"&gt;="&amp;$B15)))),"")</f>
        <v/>
      </c>
      <c r="T15" s="199" t="str">
        <f>IFERROR(IF($N$2,IF($A15="","",IF($A15="Between",SUMIFS('Roadway by Mode'!T:T,'Roadway by Mode'!$H:$H,"&gt;="&amp;$B15,'Roadway by Mode'!$H:$H,"&lt;"&amp;$D15,'Roadway by Mode'!$V:$V,"=No"),SUMIFS('Roadway by Mode'!T:T,'Roadway by Mode'!$H:$H,"&gt;="&amp;$B15,'Roadway by Mode'!$V:$V,"=No"))),IF($A15="","",IF($A15="Between",SUMIFS('Roadway by Mode'!T:T,'Roadway by Mode'!$H:$H,"&gt;="&amp;$B15,'Roadway by Mode'!$H:$H,"&lt;"&amp;$D15),SUMIFS('Roadway by Mode'!T:T,'Roadway by Mode'!$H:$H,"&gt;="&amp;$B15)))),"")</f>
        <v/>
      </c>
      <c r="U15" s="64"/>
      <c r="V15" s="64"/>
      <c r="W15" s="64"/>
      <c r="X15" s="64"/>
      <c r="Y15" s="64"/>
      <c r="Z15" s="64"/>
      <c r="AA15" s="64"/>
      <c r="AB15" s="64"/>
    </row>
    <row r="16" spans="1:28" ht="18" customHeight="1">
      <c r="A16" s="101" t="str">
        <f t="shared" si="1"/>
        <v/>
      </c>
      <c r="B16" s="102" t="str">
        <f t="shared" si="2"/>
        <v/>
      </c>
      <c r="C16" s="103" t="str">
        <f t="shared" si="3"/>
        <v/>
      </c>
      <c r="D16" s="45"/>
      <c r="E16" s="210" t="str">
        <f>IFERROR(IF($X$2,IF($A16="","",IF($A16="Between",SUMIFS('Track by Mode'!L:L,'Track by Mode'!$H:$H,"&gt;="&amp;$B16,'Track by Mode'!$H:$H,"&lt;"&amp;$D16,'Track by Mode'!AJ:AJ,"=No"),SUMIFS('Track by Mode'!L:L,'Track by Mode'!$H:$H,"&gt;="&amp;$B16,'Track by Mode'!AJ:AJ,"=No"))),IF($A16="","",IF($A16="Between",SUMIFS('Track by Mode'!L:L,'Track by Mode'!$H:$H,"&gt;="&amp;$B16,'Track by Mode'!$H:$H,"&lt;"&amp;$D16),SUMIFS('Track by Mode'!L:L,'Track by Mode'!$H:$H,"&gt;="&amp;$B16))))+IF($X$2,IF($A16="","",IF($A16="Between",SUMIFS('Roadway by Mode'!L:L,'Roadway by Mode'!$H:$H,"&gt;="&amp;$B16,'Roadway by Mode'!$H:$H,"&lt;"&amp;$D16,'Roadway by Mode'!$V:$V,"=No"),SUMIFS('Roadway by Mode'!L:L,'Roadway by Mode'!$H:$H,"&gt;="&amp;$B16,'Roadway by Mode'!$V:$V,"=No"))),IF($A16="","",IF($A16="Between",SUMIFS('Roadway by Mode'!L:L,'Roadway by Mode'!$H:$H,"&gt;="&amp;$B16,'Roadway by Mode'!$H:$H,"&lt;"&amp;$D16),SUMIFS('Roadway by Mode'!L:L,'Roadway by Mode'!$H:$H,"&gt;="&amp;$B16)))),"")</f>
        <v/>
      </c>
      <c r="F16" s="199" t="str">
        <f>IFERROR(IF($X$2,IF($A16="","",IF($A16="Between",SUMIFS('Track by Mode'!N:N,'Track by Mode'!$H:$H,"&gt;="&amp;$B16,'Track by Mode'!$H:$H,"&lt;"&amp;$D16,'Track by Mode'!AJ:AJ,"=No"),SUMIFS('Track by Mode'!N:N,'Track by Mode'!$H:$H,"&gt;="&amp;$B16,'Track by Mode'!AJ:AJ,"=No"))),IF($A16="","",IF($A16="Between",SUMIFS('Track by Mode'!N:N,'Track by Mode'!$H:$H,"&gt;="&amp;$B16,'Track by Mode'!$H:$H,"&lt;"&amp;$D16),SUMIFS('Track by Mode'!N:N,'Track by Mode'!$H:$H,"&gt;="&amp;$B16)))),"")</f>
        <v/>
      </c>
      <c r="G16" s="199" t="str">
        <f>IFERROR(IF($X$2,IF($A16="","",IF($A16="Between",SUMIFS('Track by Mode'!P:P,'Track by Mode'!$H:$H,"&gt;="&amp;$B16,'Track by Mode'!$H:$H,"&lt;"&amp;$D16,'Track by Mode'!AJ:AJ,"=No"),SUMIFS('Track by Mode'!P:P,'Track by Mode'!$H:$H,"&gt;="&amp;$B16,'Track by Mode'!AJ:AJ,"=No"))),IF($A16="","",IF($A16="Between",SUMIFS('Track by Mode'!P:P,'Track by Mode'!$H:$H,"&gt;="&amp;$B16,'Track by Mode'!$H:$H,"&lt;"&amp;$D16),SUMIFS('Track by Mode'!P:P,'Track by Mode'!$H:$H,"&gt;="&amp;$B16)))),"")</f>
        <v/>
      </c>
      <c r="H16" s="199" t="str">
        <f>IFERROR(IF($X$2,IF($A16="","",IF($A16="Between",SUMIFS('Track by Mode'!R:R,'Track by Mode'!$H:$H,"&gt;="&amp;$B16,'Track by Mode'!$H:$H,"&lt;"&amp;$D16,'Track by Mode'!AJ:AJ,"=No"),SUMIFS('Track by Mode'!R:R,'Track by Mode'!$H:$H,"&gt;="&amp;$B16,'Track by Mode'!AJ:AJ,"=No"))),IF($A16="","",IF($A16="Between",SUMIFS('Track by Mode'!R:R,'Track by Mode'!$H:$H,"&gt;="&amp;$B16,'Track by Mode'!$H:$H,"&lt;"&amp;$D16),SUMIFS('Track by Mode'!R:R,'Track by Mode'!$H:$H,"&gt;="&amp;$B16)))),"")</f>
        <v/>
      </c>
      <c r="I16" s="199" t="str">
        <f>IFERROR(IF($X$2,IF($A16="","",IF($A16="Between",SUMIFS('Track by Mode'!S:S,'Track by Mode'!$H:$H,"&gt;="&amp;$B16,'Track by Mode'!$H:$H,"&lt;"&amp;$D16,'Track by Mode'!AJ:AJ,"=No"),SUMIFS('Track by Mode'!S:S,'Track by Mode'!$H:$H,"&gt;="&amp;$B16,'Track by Mode'!AJ:AJ,"=No"))),IF($A16="","",IF($A16="Between",SUMIFS('Track by Mode'!S:S,'Track by Mode'!$H:$H,"&gt;="&amp;$B16,'Track by Mode'!$H:$H,"&lt;"&amp;$D16),SUMIFS('Track by Mode'!S:S,'Track by Mode'!$H:$H,"&gt;="&amp;$B16)))),"")</f>
        <v/>
      </c>
      <c r="J16" s="199" t="str">
        <f>IFERROR(IF($X$2,IF($A16="","",IF($A16="Between",SUMIFS('Track by Mode'!U:U,'Track by Mode'!$H:$H,"&gt;="&amp;$B16,'Track by Mode'!$H:$H,"&lt;"&amp;$D16,'Track by Mode'!AJ:AJ,"=No"),SUMIFS('Track by Mode'!U:U,'Track by Mode'!$H:$H,"&gt;="&amp;$B16,'Track by Mode'!AJ:AJ,"=No"))),IF($A16="","",IF($A16="Between",SUMIFS('Track by Mode'!U:U,'Track by Mode'!$H:$H,"&gt;="&amp;$B16,'Track by Mode'!$H:$H,"&lt;"&amp;$D16),SUMIFS('Track by Mode'!U:U,'Track by Mode'!$H:$H,"&gt;="&amp;$B16)))),"")</f>
        <v/>
      </c>
      <c r="K16" s="199" t="str">
        <f>IFERROR(IF($X$2,IF($A16="","",IF($A16="Between",SUMIFS('Track by Mode'!W:W,'Track by Mode'!$H:$H,"&gt;="&amp;$B16,'Track by Mode'!$H:$H,"&lt;"&amp;$D16,'Track by Mode'!AJ:AJ,"=No"),SUMIFS('Track by Mode'!W:W,'Track by Mode'!$H:$H,"&gt;="&amp;$B16,'Track by Mode'!AJ:AJ,"=No"))),IF($A16="","",IF($A16="Between",SUMIFS('Track by Mode'!W:W,'Track by Mode'!$H:$H,"&gt;="&amp;$B16,'Track by Mode'!$H:$H,"&lt;"&amp;$D16),SUMIFS('Track by Mode'!W:W,'Track by Mode'!$H:$H,"&gt;="&amp;$B16)))),"")</f>
        <v/>
      </c>
      <c r="L16" s="199" t="str">
        <f>IFERROR(IF($X$2,IF($A16="","",IF($A16="Between",SUMIFS('Track by Mode'!$Z:$Z,'Track by Mode'!$H:$H,"&gt;="&amp;$B16,'Track by Mode'!$H:$H,"&lt;"&amp;$D16,'Track by Mode'!$AJ:$AJ,"=No"),SUMIFS('Track by Mode'!$Z:$Z,'Track by Mode'!$H:$H,"&gt;="&amp;$B16,'Track by Mode'!$AJ:$AJ,"=No"))),IF($A16="","",IF($A16="Between",SUMIFS('Track by Mode'!$Z:$Z,'Track by Mode'!$H:$H,"&gt;="&amp;$B16,'Track by Mode'!$H:$H,"&lt;"&amp;$D16),SUMIFS('Track by Mode'!$Z:$Z,'Track by Mode'!$H:$H,"&gt;="&amp;$B16)))),"")</f>
        <v/>
      </c>
      <c r="M16" s="200" t="str">
        <f>IFERROR(IF($X$2,IF($A16="","",IF($A16="Between",SUMIFS('Track by Mode'!$AB:$AB,'Track by Mode'!$H:$H,"&gt;="&amp;$B16,'Track by Mode'!$H:$H,"&lt;"&amp;$D16,'Track by Mode'!$AJ:$AJ,"=No"),SUMIFS('Track by Mode'!$AB:$AB,'Track by Mode'!$H:$H,"&gt;="&amp;$B16,'Track by Mode'!$AJ:$AJ,"=No"))),IF($A16="","",IF($A16="Between",SUMIFS('Track by Mode'!$AB:$AB,'Track by Mode'!$H:$H,"&gt;="&amp;$B16,'Track by Mode'!$H:$H,"&lt;"&amp;$D16),SUMIFS('Track by Mode'!$AB:$AB,'Track by Mode'!$H:$H,"&gt;="&amp;$B16)))),"")</f>
        <v/>
      </c>
      <c r="N16" s="200" t="str">
        <f>IFERROR(IF($X$2,IF($A16="","",IF($A16="Between",SUMIFS('Track by Mode'!AD:AD,'Track by Mode'!$H:$H,"&gt;="&amp;$B16,'Track by Mode'!$H:$H,"&lt;"&amp;$D16,'Track by Mode'!$AJ:$AJ,"=No"),SUMIFS('Track by Mode'!AD:AD,'Track by Mode'!$H:$H,"&gt;="&amp;$B16,'Track by Mode'!$AJ:$AJ,"=No"))),IF($A16="","",IF($A16="Between",SUMIFS('Track by Mode'!AD:AD,'Track by Mode'!$H:$H,"&gt;="&amp;$B16,'Track by Mode'!$H:$H,"&lt;"&amp;$D16),SUMIFS('Track by Mode'!AD:AD,'Track by Mode'!$H:$H,"&gt;="&amp;$B16)))),"")</f>
        <v/>
      </c>
      <c r="O16" s="200" t="str">
        <f>IFERROR(IF($X$2,IF($A16="","",IF($A16="Between",SUMIFS('Track by Mode'!AF:AF,'Track by Mode'!$H:$H,"&gt;="&amp;$B16,'Track by Mode'!$H:$H,"&lt;"&amp;$D16,'Track by Mode'!$AJ:$AJ,"=No"),SUMIFS('Track by Mode'!AF:AF,'Track by Mode'!$H:$H,"&gt;="&amp;$B16,'Track by Mode'!$AJ:$AJ,"=No"))),IF($A16="","",IF($A16="Between",SUMIFS('Track by Mode'!AF:AF,'Track by Mode'!$H:$H,"&gt;="&amp;$B16,'Track by Mode'!$H:$H,"&lt;"&amp;$D16),SUMIFS('Track by Mode'!AF:AF,'Track by Mode'!$H:$H,"&gt;="&amp;$B16)))),"")</f>
        <v/>
      </c>
      <c r="P16" s="200" t="str">
        <f>IFERROR(IF($X$2,IF($A16="","",IF($A16="Between",SUMIFS('Track by Mode'!AH:AH,'Track by Mode'!$H:$H,"&gt;="&amp;$B16,'Track by Mode'!$H:$H,"&lt;"&amp;$D16,'Track by Mode'!$AJ:$AJ,"=No"),SUMIFS('Track by Mode'!AH:AH,'Track by Mode'!$H:$H,"&gt;="&amp;$B16,'Track by Mode'!$AJ:$AJ,"=No"))),IF($A16="","",IF($A16="Between",SUMIFS('Track by Mode'!AH:AH,'Track by Mode'!$H:$H,"&gt;="&amp;$B16,'Track by Mode'!$H:$H,"&lt;"&amp;$D16),SUMIFS('Track by Mode'!AH:AH,'Track by Mode'!$H:$H,"&gt;="&amp;$B16)))),"")</f>
        <v/>
      </c>
      <c r="Q16" s="199" t="str">
        <f>IFERROR(IF($N$2,IF($A16="","",IF($A16="Between",SUMIFS('Roadway by Mode'!N:N,'Roadway by Mode'!$H:$H,"&gt;="&amp;$B16,'Roadway by Mode'!$H:$H,"&lt;"&amp;$D16,'Roadway by Mode'!$V:$V,"=No"),SUMIFS('Roadway by Mode'!N:N,'Roadway by Mode'!$H:$H,"&gt;="&amp;$B16,'Roadway by Mode'!$V:$V,"=No"))),IF($A16="","",IF($A16="Between",SUMIFS('Roadway by Mode'!N:N,'Roadway by Mode'!$H:$H,"&gt;="&amp;$B16,'Roadway by Mode'!$H:$H,"&lt;"&amp;$D16),SUMIFS('Roadway by Mode'!N:N,'Roadway by Mode'!$H:$H,"&gt;="&amp;$B16)))),"")</f>
        <v/>
      </c>
      <c r="R16" s="199" t="str">
        <f>IFERROR(IF($N$2,IF($A16="","",IF($A16="Between",SUMIFS('Roadway by Mode'!P:P,'Roadway by Mode'!$H:$H,"&gt;="&amp;$B16,'Roadway by Mode'!$H:$H,"&lt;"&amp;$D16,'Roadway by Mode'!$V:$V,"=No"),SUMIFS('Roadway by Mode'!P:P,'Roadway by Mode'!$H:$H,"&gt;="&amp;$B16,'Roadway by Mode'!$V:$V,"=No"))),IF($A16="","",IF($A16="Between",SUMIFS('Roadway by Mode'!P:P,'Roadway by Mode'!$H:$H,"&gt;="&amp;$B16,'Roadway by Mode'!$H:$H,"&lt;"&amp;$D16),SUMIFS('Roadway by Mode'!P:P,'Roadway by Mode'!$H:$H,"&gt;="&amp;$B16)))),"")</f>
        <v/>
      </c>
      <c r="S16" s="199" t="str">
        <f>IFERROR(IF($N$2,IF($A16="","",IF($A16="Between",SUMIFS('Roadway by Mode'!R:R,'Roadway by Mode'!$H:$H,"&gt;="&amp;$B16,'Roadway by Mode'!$H:$H,"&lt;"&amp;$D16,'Roadway by Mode'!$V:$V,"=No"),SUMIFS('Roadway by Mode'!R:R,'Roadway by Mode'!$H:$H,"&gt;="&amp;$B16,'Roadway by Mode'!$V:$V,"=No"))),IF($A16="","",IF($A16="Between",SUMIFS('Roadway by Mode'!R:R,'Roadway by Mode'!$H:$H,"&gt;="&amp;$B16,'Roadway by Mode'!$H:$H,"&lt;"&amp;$D16),SUMIFS('Roadway by Mode'!R:R,'Roadway by Mode'!$H:$H,"&gt;="&amp;$B16)))),"")</f>
        <v/>
      </c>
      <c r="T16" s="199" t="str">
        <f>IFERROR(IF($N$2,IF($A16="","",IF($A16="Between",SUMIFS('Roadway by Mode'!T:T,'Roadway by Mode'!$H:$H,"&gt;="&amp;$B16,'Roadway by Mode'!$H:$H,"&lt;"&amp;$D16,'Roadway by Mode'!$V:$V,"=No"),SUMIFS('Roadway by Mode'!T:T,'Roadway by Mode'!$H:$H,"&gt;="&amp;$B16,'Roadway by Mode'!$V:$V,"=No"))),IF($A16="","",IF($A16="Between",SUMIFS('Roadway by Mode'!T:T,'Roadway by Mode'!$H:$H,"&gt;="&amp;$B16,'Roadway by Mode'!$H:$H,"&lt;"&amp;$D16),SUMIFS('Roadway by Mode'!T:T,'Roadway by Mode'!$H:$H,"&gt;="&amp;$B16)))),"")</f>
        <v/>
      </c>
      <c r="U16" s="64"/>
      <c r="V16" s="64"/>
      <c r="W16" s="64"/>
      <c r="X16" s="64"/>
      <c r="Y16" s="64"/>
      <c r="Z16" s="64"/>
      <c r="AA16" s="64"/>
      <c r="AB16" s="64"/>
    </row>
    <row r="17" spans="1:28" ht="18" customHeight="1">
      <c r="A17" s="104" t="str">
        <f t="shared" si="1"/>
        <v/>
      </c>
      <c r="B17" s="105" t="str">
        <f t="shared" si="2"/>
        <v/>
      </c>
      <c r="C17" s="106" t="str">
        <f t="shared" si="3"/>
        <v/>
      </c>
      <c r="D17" s="46"/>
      <c r="E17" s="210" t="str">
        <f>IFERROR(IF($X$2,IF($A17="","",IF($A17="Between",SUMIFS('Track by Mode'!L:L,'Track by Mode'!$H:$H,"&gt;="&amp;$B17,'Track by Mode'!$H:$H,"&lt;"&amp;$D17,'Track by Mode'!AJ:AJ,"=No"),SUMIFS('Track by Mode'!L:L,'Track by Mode'!$H:$H,"&gt;="&amp;$B17,'Track by Mode'!AJ:AJ,"=No"))),IF($A17="","",IF($A17="Between",SUMIFS('Track by Mode'!L:L,'Track by Mode'!$H:$H,"&gt;="&amp;$B17,'Track by Mode'!$H:$H,"&lt;"&amp;$D17),SUMIFS('Track by Mode'!L:L,'Track by Mode'!$H:$H,"&gt;="&amp;$B17))))+IF($X$2,IF($A17="","",IF($A17="Between",SUMIFS('Roadway by Mode'!L:L,'Roadway by Mode'!$H:$H,"&gt;="&amp;$B17,'Roadway by Mode'!$H:$H,"&lt;"&amp;$D17,'Roadway by Mode'!$V:$V,"=No"),SUMIFS('Roadway by Mode'!L:L,'Roadway by Mode'!$H:$H,"&gt;="&amp;$B17,'Roadway by Mode'!$V:$V,"=No"))),IF($A17="","",IF($A17="Between",SUMIFS('Roadway by Mode'!L:L,'Roadway by Mode'!$H:$H,"&gt;="&amp;$B17,'Roadway by Mode'!$H:$H,"&lt;"&amp;$D17),SUMIFS('Roadway by Mode'!L:L,'Roadway by Mode'!$H:$H,"&gt;="&amp;$B17)))),"")</f>
        <v/>
      </c>
      <c r="F17" s="199" t="str">
        <f>IFERROR(IF($X$2,IF($A17="","",IF($A17="Between",SUMIFS('Track by Mode'!N:N,'Track by Mode'!$H:$H,"&gt;="&amp;$B17,'Track by Mode'!$H:$H,"&lt;"&amp;$D17,'Track by Mode'!AJ:AJ,"=No"),SUMIFS('Track by Mode'!N:N,'Track by Mode'!$H:$H,"&gt;="&amp;$B17,'Track by Mode'!AJ:AJ,"=No"))),IF($A17="","",IF($A17="Between",SUMIFS('Track by Mode'!N:N,'Track by Mode'!$H:$H,"&gt;="&amp;$B17,'Track by Mode'!$H:$H,"&lt;"&amp;$D17),SUMIFS('Track by Mode'!N:N,'Track by Mode'!$H:$H,"&gt;="&amp;$B17)))),"")</f>
        <v/>
      </c>
      <c r="G17" s="199" t="str">
        <f>IFERROR(IF($X$2,IF($A17="","",IF($A17="Between",SUMIFS('Track by Mode'!P:P,'Track by Mode'!$H:$H,"&gt;="&amp;$B17,'Track by Mode'!$H:$H,"&lt;"&amp;$D17,'Track by Mode'!AJ:AJ,"=No"),SUMIFS('Track by Mode'!P:P,'Track by Mode'!$H:$H,"&gt;="&amp;$B17,'Track by Mode'!AJ:AJ,"=No"))),IF($A17="","",IF($A17="Between",SUMIFS('Track by Mode'!P:P,'Track by Mode'!$H:$H,"&gt;="&amp;$B17,'Track by Mode'!$H:$H,"&lt;"&amp;$D17),SUMIFS('Track by Mode'!P:P,'Track by Mode'!$H:$H,"&gt;="&amp;$B17)))),"")</f>
        <v/>
      </c>
      <c r="H17" s="199" t="str">
        <f>IFERROR(IF($X$2,IF($A17="","",IF($A17="Between",SUMIFS('Track by Mode'!R:R,'Track by Mode'!$H:$H,"&gt;="&amp;$B17,'Track by Mode'!$H:$H,"&lt;"&amp;$D17,'Track by Mode'!AJ:AJ,"=No"),SUMIFS('Track by Mode'!R:R,'Track by Mode'!$H:$H,"&gt;="&amp;$B17,'Track by Mode'!AJ:AJ,"=No"))),IF($A17="","",IF($A17="Between",SUMIFS('Track by Mode'!R:R,'Track by Mode'!$H:$H,"&gt;="&amp;$B17,'Track by Mode'!$H:$H,"&lt;"&amp;$D17),SUMIFS('Track by Mode'!R:R,'Track by Mode'!$H:$H,"&gt;="&amp;$B17)))),"")</f>
        <v/>
      </c>
      <c r="I17" s="199" t="str">
        <f>IFERROR(IF($X$2,IF($A17="","",IF($A17="Between",SUMIFS('Track by Mode'!S:S,'Track by Mode'!$H:$H,"&gt;="&amp;$B17,'Track by Mode'!$H:$H,"&lt;"&amp;$D17,'Track by Mode'!AJ:AJ,"=No"),SUMIFS('Track by Mode'!S:S,'Track by Mode'!$H:$H,"&gt;="&amp;$B17,'Track by Mode'!AJ:AJ,"=No"))),IF($A17="","",IF($A17="Between",SUMIFS('Track by Mode'!S:S,'Track by Mode'!$H:$H,"&gt;="&amp;$B17,'Track by Mode'!$H:$H,"&lt;"&amp;$D17),SUMIFS('Track by Mode'!S:S,'Track by Mode'!$H:$H,"&gt;="&amp;$B17)))),"")</f>
        <v/>
      </c>
      <c r="J17" s="199" t="str">
        <f>IFERROR(IF($X$2,IF($A17="","",IF($A17="Between",SUMIFS('Track by Mode'!U:U,'Track by Mode'!$H:$H,"&gt;="&amp;$B17,'Track by Mode'!$H:$H,"&lt;"&amp;$D17,'Track by Mode'!AJ:AJ,"=No"),SUMIFS('Track by Mode'!U:U,'Track by Mode'!$H:$H,"&gt;="&amp;$B17,'Track by Mode'!AJ:AJ,"=No"))),IF($A17="","",IF($A17="Between",SUMIFS('Track by Mode'!U:U,'Track by Mode'!$H:$H,"&gt;="&amp;$B17,'Track by Mode'!$H:$H,"&lt;"&amp;$D17),SUMIFS('Track by Mode'!U:U,'Track by Mode'!$H:$H,"&gt;="&amp;$B17)))),"")</f>
        <v/>
      </c>
      <c r="K17" s="199" t="str">
        <f>IFERROR(IF($X$2,IF($A17="","",IF($A17="Between",SUMIFS('Track by Mode'!W:W,'Track by Mode'!$H:$H,"&gt;="&amp;$B17,'Track by Mode'!$H:$H,"&lt;"&amp;$D17,'Track by Mode'!AJ:AJ,"=No"),SUMIFS('Track by Mode'!W:W,'Track by Mode'!$H:$H,"&gt;="&amp;$B17,'Track by Mode'!AJ:AJ,"=No"))),IF($A17="","",IF($A17="Between",SUMIFS('Track by Mode'!W:W,'Track by Mode'!$H:$H,"&gt;="&amp;$B17,'Track by Mode'!$H:$H,"&lt;"&amp;$D17),SUMIFS('Track by Mode'!W:W,'Track by Mode'!$H:$H,"&gt;="&amp;$B17)))),"")</f>
        <v/>
      </c>
      <c r="L17" s="199" t="str">
        <f>IFERROR(IF($X$2,IF($A17="","",IF($A17="Between",SUMIFS('Track by Mode'!$Z:$Z,'Track by Mode'!$H:$H,"&gt;="&amp;$B17,'Track by Mode'!$H:$H,"&lt;"&amp;$D17,'Track by Mode'!$AJ:$AJ,"=No"),SUMIFS('Track by Mode'!$Z:$Z,'Track by Mode'!$H:$H,"&gt;="&amp;$B17,'Track by Mode'!$AJ:$AJ,"=No"))),IF($A17="","",IF($A17="Between",SUMIFS('Track by Mode'!$Z:$Z,'Track by Mode'!$H:$H,"&gt;="&amp;$B17,'Track by Mode'!$H:$H,"&lt;"&amp;$D17),SUMIFS('Track by Mode'!$Z:$Z,'Track by Mode'!$H:$H,"&gt;="&amp;$B17)))),"")</f>
        <v/>
      </c>
      <c r="M17" s="200" t="str">
        <f>IFERROR(IF($X$2,IF($A17="","",IF($A17="Between",SUMIFS('Track by Mode'!$AB:$AB,'Track by Mode'!$H:$H,"&gt;="&amp;$B17,'Track by Mode'!$H:$H,"&lt;"&amp;$D17,'Track by Mode'!$AJ:$AJ,"=No"),SUMIFS('Track by Mode'!$AB:$AB,'Track by Mode'!$H:$H,"&gt;="&amp;$B17,'Track by Mode'!$AJ:$AJ,"=No"))),IF($A17="","",IF($A17="Between",SUMIFS('Track by Mode'!$AB:$AB,'Track by Mode'!$H:$H,"&gt;="&amp;$B17,'Track by Mode'!$H:$H,"&lt;"&amp;$D17),SUMIFS('Track by Mode'!$AB:$AB,'Track by Mode'!$H:$H,"&gt;="&amp;$B17)))),"")</f>
        <v/>
      </c>
      <c r="N17" s="200" t="str">
        <f>IFERROR(IF($X$2,IF($A17="","",IF($A17="Between",SUMIFS('Track by Mode'!AD:AD,'Track by Mode'!$H:$H,"&gt;="&amp;$B17,'Track by Mode'!$H:$H,"&lt;"&amp;$D17,'Track by Mode'!$AJ:$AJ,"=No"),SUMIFS('Track by Mode'!AD:AD,'Track by Mode'!$H:$H,"&gt;="&amp;$B17,'Track by Mode'!$AJ:$AJ,"=No"))),IF($A17="","",IF($A17="Between",SUMIFS('Track by Mode'!AD:AD,'Track by Mode'!$H:$H,"&gt;="&amp;$B17,'Track by Mode'!$H:$H,"&lt;"&amp;$D17),SUMIFS('Track by Mode'!AD:AD,'Track by Mode'!$H:$H,"&gt;="&amp;$B17)))),"")</f>
        <v/>
      </c>
      <c r="O17" s="200" t="str">
        <f>IFERROR(IF($X$2,IF($A17="","",IF($A17="Between",SUMIFS('Track by Mode'!AF:AF,'Track by Mode'!$H:$H,"&gt;="&amp;$B17,'Track by Mode'!$H:$H,"&lt;"&amp;$D17,'Track by Mode'!$AJ:$AJ,"=No"),SUMIFS('Track by Mode'!AF:AF,'Track by Mode'!$H:$H,"&gt;="&amp;$B17,'Track by Mode'!$AJ:$AJ,"=No"))),IF($A17="","",IF($A17="Between",SUMIFS('Track by Mode'!AF:AF,'Track by Mode'!$H:$H,"&gt;="&amp;$B17,'Track by Mode'!$H:$H,"&lt;"&amp;$D17),SUMIFS('Track by Mode'!AF:AF,'Track by Mode'!$H:$H,"&gt;="&amp;$B17)))),"")</f>
        <v/>
      </c>
      <c r="P17" s="200" t="str">
        <f>IFERROR(IF($X$2,IF($A17="","",IF($A17="Between",SUMIFS('Track by Mode'!AH:AH,'Track by Mode'!$H:$H,"&gt;="&amp;$B17,'Track by Mode'!$H:$H,"&lt;"&amp;$D17,'Track by Mode'!$AJ:$AJ,"=No"),SUMIFS('Track by Mode'!AH:AH,'Track by Mode'!$H:$H,"&gt;="&amp;$B17,'Track by Mode'!$AJ:$AJ,"=No"))),IF($A17="","",IF($A17="Between",SUMIFS('Track by Mode'!AH:AH,'Track by Mode'!$H:$H,"&gt;="&amp;$B17,'Track by Mode'!$H:$H,"&lt;"&amp;$D17),SUMIFS('Track by Mode'!AH:AH,'Track by Mode'!$H:$H,"&gt;="&amp;$B17)))),"")</f>
        <v/>
      </c>
      <c r="Q17" s="199" t="str">
        <f>IFERROR(IF($N$2,IF($A17="","",IF($A17="Between",SUMIFS('Roadway by Mode'!N:N,'Roadway by Mode'!$H:$H,"&gt;="&amp;$B17,'Roadway by Mode'!$H:$H,"&lt;"&amp;$D17,'Roadway by Mode'!$V:$V,"=No"),SUMIFS('Roadway by Mode'!N:N,'Roadway by Mode'!$H:$H,"&gt;="&amp;$B17,'Roadway by Mode'!$V:$V,"=No"))),IF($A17="","",IF($A17="Between",SUMIFS('Roadway by Mode'!N:N,'Roadway by Mode'!$H:$H,"&gt;="&amp;$B17,'Roadway by Mode'!$H:$H,"&lt;"&amp;$D17),SUMIFS('Roadway by Mode'!N:N,'Roadway by Mode'!$H:$H,"&gt;="&amp;$B17)))),"")</f>
        <v/>
      </c>
      <c r="R17" s="199" t="str">
        <f>IFERROR(IF($N$2,IF($A17="","",IF($A17="Between",SUMIFS('Roadway by Mode'!P:P,'Roadway by Mode'!$H:$H,"&gt;="&amp;$B17,'Roadway by Mode'!$H:$H,"&lt;"&amp;$D17,'Roadway by Mode'!$V:$V,"=No"),SUMIFS('Roadway by Mode'!P:P,'Roadway by Mode'!$H:$H,"&gt;="&amp;$B17,'Roadway by Mode'!$V:$V,"=No"))),IF($A17="","",IF($A17="Between",SUMIFS('Roadway by Mode'!P:P,'Roadway by Mode'!$H:$H,"&gt;="&amp;$B17,'Roadway by Mode'!$H:$H,"&lt;"&amp;$D17),SUMIFS('Roadway by Mode'!P:P,'Roadway by Mode'!$H:$H,"&gt;="&amp;$B17)))),"")</f>
        <v/>
      </c>
      <c r="S17" s="199" t="str">
        <f>IFERROR(IF($N$2,IF($A17="","",IF($A17="Between",SUMIFS('Roadway by Mode'!R:R,'Roadway by Mode'!$H:$H,"&gt;="&amp;$B17,'Roadway by Mode'!$H:$H,"&lt;"&amp;$D17,'Roadway by Mode'!$V:$V,"=No"),SUMIFS('Roadway by Mode'!R:R,'Roadway by Mode'!$H:$H,"&gt;="&amp;$B17,'Roadway by Mode'!$V:$V,"=No"))),IF($A17="","",IF($A17="Between",SUMIFS('Roadway by Mode'!R:R,'Roadway by Mode'!$H:$H,"&gt;="&amp;$B17,'Roadway by Mode'!$H:$H,"&lt;"&amp;$D17),SUMIFS('Roadway by Mode'!R:R,'Roadway by Mode'!$H:$H,"&gt;="&amp;$B17)))),"")</f>
        <v/>
      </c>
      <c r="T17" s="199" t="str">
        <f>IFERROR(IF($N$2,IF($A17="","",IF($A17="Between",SUMIFS('Roadway by Mode'!T:T,'Roadway by Mode'!$H:$H,"&gt;="&amp;$B17,'Roadway by Mode'!$H:$H,"&lt;"&amp;$D17,'Roadway by Mode'!$V:$V,"=No"),SUMIFS('Roadway by Mode'!T:T,'Roadway by Mode'!$H:$H,"&gt;="&amp;$B17,'Roadway by Mode'!$V:$V,"=No"))),IF($A17="","",IF($A17="Between",SUMIFS('Roadway by Mode'!T:T,'Roadway by Mode'!$H:$H,"&gt;="&amp;$B17,'Roadway by Mode'!$H:$H,"&lt;"&amp;$D17),SUMIFS('Roadway by Mode'!T:T,'Roadway by Mode'!$H:$H,"&gt;="&amp;$B17)))),"")</f>
        <v/>
      </c>
      <c r="U17" s="64"/>
      <c r="V17" s="64"/>
      <c r="W17" s="64"/>
      <c r="X17" s="64"/>
      <c r="Y17" s="64"/>
      <c r="Z17" s="64"/>
      <c r="AA17" s="64"/>
      <c r="AB17" s="64"/>
    </row>
    <row r="18" spans="1:28" ht="11.45" customHeight="1">
      <c r="A18" s="122"/>
      <c r="B18" s="123"/>
      <c r="C18" s="124"/>
      <c r="D18" s="125"/>
      <c r="E18" s="153" t="str">
        <f ca="1">IFERROR(#REF!&amp;":"&amp;CHAR(10)&amp;F18&amp;CHAR(10)&amp;G18&amp;CHAR(10)&amp;H18&amp;CHAR(10)&amp;I18&amp;CHAR(10)&amp;J18&amp;CHAR(10)&amp;K18,"")</f>
        <v/>
      </c>
      <c r="F18" s="152" t="e">
        <f ca="1">F8&amp;": "&amp;ROUND(100*F19/$L$19,0)&amp;"%"</f>
        <v>#REF!</v>
      </c>
      <c r="G18" s="152" t="e">
        <f ca="1">G8&amp;": "&amp;ROUND(100*G19/$L$19,0)&amp;"%"</f>
        <v>#REF!</v>
      </c>
      <c r="H18" s="152" t="e">
        <f t="shared" ref="H18:K18" ca="1" si="4">H8&amp;": "&amp;ROUND(100*H19/$L$19,0)&amp;"%"</f>
        <v>#REF!</v>
      </c>
      <c r="I18" s="152" t="e">
        <f t="shared" ca="1" si="4"/>
        <v>#REF!</v>
      </c>
      <c r="J18" s="152" t="e">
        <f t="shared" ca="1" si="4"/>
        <v>#REF!</v>
      </c>
      <c r="K18" s="152" t="e">
        <f t="shared" ca="1" si="4"/>
        <v>#REF!</v>
      </c>
      <c r="L18" s="127"/>
      <c r="M18" s="126"/>
      <c r="N18" s="126"/>
      <c r="O18" s="126"/>
      <c r="P18" s="126"/>
      <c r="Q18" s="127"/>
      <c r="R18" s="127"/>
      <c r="S18" s="127"/>
      <c r="T18" s="128"/>
      <c r="U18" s="63"/>
      <c r="V18" s="64"/>
      <c r="W18" s="64"/>
      <c r="X18" s="64"/>
      <c r="Y18" s="64"/>
      <c r="Z18" s="64"/>
      <c r="AA18" s="64"/>
      <c r="AB18" s="64"/>
    </row>
    <row r="19" spans="1:28" ht="12.95" customHeight="1" thickBot="1">
      <c r="A19" s="73"/>
      <c r="B19" s="74"/>
      <c r="C19" s="74"/>
      <c r="D19" s="75"/>
      <c r="E19" s="129"/>
      <c r="F19" s="130" t="e">
        <f ca="1">INDIRECT("G"&amp;(8+#REF!))</f>
        <v>#REF!</v>
      </c>
      <c r="G19" s="130" t="e">
        <f ca="1">INDIRECT("H"&amp;(8+#REF!))</f>
        <v>#REF!</v>
      </c>
      <c r="H19" s="130" t="e">
        <f ca="1">INDIRECT("I"&amp;(8+#REF!))</f>
        <v>#REF!</v>
      </c>
      <c r="I19" s="130" t="e">
        <f ca="1">INDIRECT("J"&amp;(8+#REF!))</f>
        <v>#REF!</v>
      </c>
      <c r="J19" s="130" t="e">
        <f ca="1">INDIRECT("K"&amp;(8+#REF!))</f>
        <v>#REF!</v>
      </c>
      <c r="K19" s="130" t="e">
        <f ca="1">INDIRECT("L"&amp;(8+#REF!))</f>
        <v>#REF!</v>
      </c>
      <c r="L19" s="130" t="e">
        <f ca="1">INDIRECT("M"&amp;(8+#REF!))</f>
        <v>#REF!</v>
      </c>
      <c r="M19" s="130"/>
      <c r="N19" s="130"/>
      <c r="O19" s="130"/>
      <c r="P19" s="130"/>
      <c r="Q19" s="131"/>
      <c r="R19" s="132"/>
      <c r="S19" s="132"/>
      <c r="T19" s="133"/>
      <c r="U19" s="63"/>
      <c r="V19" s="64"/>
      <c r="W19" s="64"/>
      <c r="X19" s="64"/>
      <c r="Y19" s="64"/>
      <c r="Z19" s="64"/>
      <c r="AA19" s="64"/>
      <c r="AB19" s="64"/>
    </row>
    <row r="20" spans="1:28" s="83" customFormat="1" ht="11.25" customHeight="1" thickBot="1">
      <c r="A20" s="76"/>
      <c r="B20" s="77"/>
      <c r="C20" s="78"/>
      <c r="D20" s="78"/>
      <c r="E20" s="79"/>
      <c r="F20" s="80"/>
      <c r="G20" s="80"/>
      <c r="H20" s="80"/>
      <c r="I20" s="80"/>
      <c r="J20" s="80"/>
      <c r="K20" s="80"/>
      <c r="L20" s="80"/>
      <c r="M20" s="80"/>
      <c r="N20" s="80"/>
      <c r="O20" s="80"/>
      <c r="P20" s="80"/>
      <c r="Q20" s="80"/>
      <c r="R20" s="81"/>
      <c r="S20" s="81"/>
      <c r="T20" s="81"/>
      <c r="U20" s="82"/>
      <c r="V20" s="78"/>
      <c r="W20" s="78"/>
      <c r="X20" s="78"/>
      <c r="Y20" s="78"/>
      <c r="Z20" s="78"/>
      <c r="AA20" s="78"/>
      <c r="AB20" s="78"/>
    </row>
    <row r="21" spans="1:28" ht="12.95" customHeight="1" thickTop="1" thickBot="1">
      <c r="A21" s="66" t="s">
        <v>805</v>
      </c>
      <c r="B21" s="84"/>
      <c r="C21" s="84"/>
      <c r="D21" s="84"/>
      <c r="E21" s="84"/>
      <c r="F21" s="84"/>
      <c r="G21" s="84"/>
      <c r="H21" s="84"/>
      <c r="I21" s="84"/>
      <c r="J21" s="84"/>
      <c r="K21" s="84"/>
      <c r="L21" s="84"/>
      <c r="M21" s="84"/>
      <c r="N21" s="84"/>
      <c r="O21" s="84"/>
      <c r="P21" s="84"/>
      <c r="Q21" s="67"/>
      <c r="R21" s="67"/>
      <c r="S21" s="67"/>
      <c r="T21" s="68"/>
      <c r="U21" s="63"/>
      <c r="V21" s="64"/>
      <c r="W21" s="64"/>
      <c r="X21" s="64"/>
      <c r="Y21" s="64"/>
      <c r="Z21" s="64"/>
      <c r="AA21" s="64"/>
      <c r="AB21" s="64"/>
    </row>
    <row r="22" spans="1:28" ht="12.95" customHeight="1" thickTop="1">
      <c r="A22" s="85"/>
      <c r="B22" s="86"/>
      <c r="C22" s="87"/>
      <c r="D22" s="86"/>
      <c r="E22" s="62"/>
      <c r="F22" s="239" t="s">
        <v>74</v>
      </c>
      <c r="G22" s="189"/>
      <c r="H22" s="189"/>
      <c r="I22" s="189"/>
      <c r="J22" s="189"/>
      <c r="K22" s="189"/>
      <c r="L22" s="191" t="s">
        <v>1019</v>
      </c>
      <c r="N22" s="190"/>
      <c r="O22" s="190"/>
      <c r="P22" s="190"/>
      <c r="Q22" s="191" t="s">
        <v>118</v>
      </c>
      <c r="R22" s="192"/>
      <c r="S22" s="192"/>
      <c r="T22" s="192"/>
      <c r="U22" s="63"/>
      <c r="V22" s="64"/>
      <c r="W22" s="64"/>
      <c r="X22" s="64"/>
      <c r="Y22" s="64"/>
      <c r="Z22" s="64"/>
      <c r="AA22" s="64"/>
      <c r="AB22" s="64"/>
    </row>
    <row r="23" spans="1:28" s="166" customFormat="1" ht="56.25">
      <c r="A23" s="216" t="s">
        <v>1</v>
      </c>
      <c r="B23" s="217" t="s">
        <v>806</v>
      </c>
      <c r="C23" s="218" t="s">
        <v>807</v>
      </c>
      <c r="D23" s="219" t="s">
        <v>879</v>
      </c>
      <c r="E23" s="193" t="s">
        <v>2</v>
      </c>
      <c r="F23" s="194" t="s">
        <v>921</v>
      </c>
      <c r="G23" s="194" t="s">
        <v>922</v>
      </c>
      <c r="H23" s="194" t="s">
        <v>923</v>
      </c>
      <c r="I23" s="194" t="s">
        <v>924</v>
      </c>
      <c r="J23" s="194" t="s">
        <v>925</v>
      </c>
      <c r="K23" s="194" t="s">
        <v>926</v>
      </c>
      <c r="L23" s="195" t="s">
        <v>928</v>
      </c>
      <c r="M23" s="194" t="s">
        <v>929</v>
      </c>
      <c r="N23" s="194" t="s">
        <v>930</v>
      </c>
      <c r="O23" s="194" t="s">
        <v>931</v>
      </c>
      <c r="P23" s="233" t="s">
        <v>956</v>
      </c>
      <c r="Q23" s="195" t="s">
        <v>936</v>
      </c>
      <c r="R23" s="196" t="s">
        <v>933</v>
      </c>
      <c r="S23" s="196" t="s">
        <v>934</v>
      </c>
      <c r="T23" s="196" t="s">
        <v>119</v>
      </c>
      <c r="U23" s="165"/>
      <c r="V23" s="165"/>
      <c r="W23" s="165"/>
      <c r="X23" s="165"/>
      <c r="Y23" s="165"/>
      <c r="Z23" s="165"/>
      <c r="AA23" s="165"/>
      <c r="AB23" s="165"/>
    </row>
    <row r="24" spans="1:28">
      <c r="A24" s="220" t="s">
        <v>8</v>
      </c>
      <c r="B24" s="221" t="s">
        <v>9</v>
      </c>
      <c r="C24" s="222" t="s">
        <v>54</v>
      </c>
      <c r="D24" s="223"/>
      <c r="E24" s="202">
        <f>IF($X$2,SUMIFS('Track by Mode'!L:L,'Track by Mode'!$J:$J,"="&amp;$A24,'Track by Mode'!$K:$K,"="&amp;$B24,'Track by Mode'!$AJ:$AJ,"=No"),SUMIFS('Track by Mode'!L:L,'Track by Mode'!$J:$J,"="&amp;$A24,'Track by Mode'!$K:$K,"="&amp;$B24))</f>
        <v>37</v>
      </c>
      <c r="F24" s="201">
        <f>IF($X$2,SUMIFS('Track by Mode'!N:N,'Track by Mode'!$J:$J,"="&amp;$A24,'Track by Mode'!$K:$K,"="&amp;$B24,'Track by Mode'!$AJ:$AJ,"=No"),SUMIFS('Track by Mode'!N:N,'Track by Mode'!$J:$J,"="&amp;$A24,'Track by Mode'!$K:$K,"="&amp;$B24))</f>
        <v>306.83999999999997</v>
      </c>
      <c r="G24" s="201">
        <f>IF($X$2,SUMIFS('Track by Mode'!P:P,'Track by Mode'!$J:$J,"="&amp;$A24,'Track by Mode'!$K:$K,"="&amp;$B24,'Track by Mode'!$AJ:$AJ,"=No"),SUMIFS('Track by Mode'!P:P,'Track by Mode'!$J:$J,"="&amp;$A24,'Track by Mode'!$K:$K,"="&amp;$B24))</f>
        <v>191.42</v>
      </c>
      <c r="H24" s="201">
        <f>IF($X$2,SUMIFS('Track by Mode'!R:R,'Track by Mode'!$J:$J,"="&amp;$A24,'Track by Mode'!$K:$K,"="&amp;$B24,'Track by Mode'!$AJ:$AJ,"=No"),SUMIFS('Track by Mode'!R:R,'Track by Mode'!$J:$J,"="&amp;$A24,'Track by Mode'!$K:$K,"="&amp;$B24))</f>
        <v>498.26</v>
      </c>
      <c r="I24" s="201">
        <f>IF($X$2,SUMIFS('Track by Mode'!S:S,'Track by Mode'!$J:$J,"="&amp;$A24,'Track by Mode'!$K:$K,"="&amp;$B24,'Track by Mode'!$AJ:$AJ,"=No"),SUMIFS('Track by Mode'!S:S,'Track by Mode'!$J:$J,"="&amp;$A24,'Track by Mode'!$K:$K,"="&amp;$B24))</f>
        <v>0</v>
      </c>
      <c r="J24" s="201">
        <f>IF($X$2,SUMIFS('Track by Mode'!U:U,'Track by Mode'!$J:$J,"="&amp;$A24,'Track by Mode'!$K:$K,"="&amp;$B24,'Track by Mode'!$AJ:$AJ,"=No"),SUMIFS('Track by Mode'!U:U,'Track by Mode'!$J:$J,"="&amp;$A24,'Track by Mode'!$K:$K,"="&amp;$B24))</f>
        <v>76.27</v>
      </c>
      <c r="K24" s="201">
        <f>IF($X$2,SUMIFS('Track by Mode'!W:W,'Track by Mode'!$J:$J,"="&amp;$A24,'Track by Mode'!$K:$K,"="&amp;$B24,'Track by Mode'!$AJ:$AJ,"=No"),SUMIFS('Track by Mode'!W:W,'Track by Mode'!$J:$J,"="&amp;$A24,'Track by Mode'!$K:$K,"="&amp;$B24))</f>
        <v>9.08</v>
      </c>
      <c r="L24" s="201">
        <f>IF($X$2,SUMIFS('Track by Mode'!$Z:$Z,'Track by Mode'!$J:$J,"="&amp;$A24,'Track by Mode'!$K:$K,"="&amp;$B24,'Track by Mode'!$AJ:$AJ,"=No"),SUMIFS('Track by Mode'!$Z:$Z,'Track by Mode'!$J:$J,"="&amp;$A24,'Track by Mode'!$K:$K,"="&amp;$B24))</f>
        <v>541</v>
      </c>
      <c r="M24" s="202">
        <f>IF($X$2,SUMIFS('Track by Mode'!$AB:$AB,'Track by Mode'!$J:$J,"="&amp;$A24,'Track by Mode'!$K:$K,"="&amp;$B24,'Track by Mode'!$AJ:$AJ,"=No"),SUMIFS('Track by Mode'!$AB:$AB,'Track by Mode'!$J:$J,"="&amp;$A24,'Track by Mode'!$K:$K,"="&amp;$B24))</f>
        <v>147</v>
      </c>
      <c r="N24" s="202">
        <f>IF($X$2,SUMIFS('Track by Mode'!AD:AD,'Track by Mode'!$J:$J,"="&amp;$A24,'Track by Mode'!$K:$K,"="&amp;$B24,'Track by Mode'!$AJ:$AJ,"=No"),SUMIFS('Track by Mode'!AD:AD,'Track by Mode'!$J:$J,"="&amp;$A24,'Track by Mode'!$K:$K,"="&amp;$B24))</f>
        <v>23</v>
      </c>
      <c r="O24" s="202">
        <f>IF($X$2,SUMIFS('Track by Mode'!AF:AF,'Track by Mode'!$J:$J,"="&amp;$A24,'Track by Mode'!$K:$K,"="&amp;$B24,'Track by Mode'!$AJ:$AJ,"=No"),SUMIFS('Track by Mode'!AF:AF,'Track by Mode'!$J:$J,"="&amp;$A24,'Track by Mode'!$K:$K,"="&amp;$B24))</f>
        <v>3</v>
      </c>
      <c r="P24" s="202">
        <f>IF($X$2,SUMIFS('Track by Mode'!AH:AH,'Track by Mode'!$J:$J,"="&amp;$A24,'Track by Mode'!$K:$K,"="&amp;$B24,'Track by Mode'!$AJ:$AJ,"=No"),SUMIFS('Track by Mode'!AH:AH,'Track by Mode'!$J:$J,"="&amp;$A24,'Track by Mode'!$K:$K,"="&amp;$B24))</f>
        <v>0</v>
      </c>
      <c r="Q24" s="211" t="s">
        <v>815</v>
      </c>
      <c r="R24" s="211" t="s">
        <v>815</v>
      </c>
      <c r="S24" s="211" t="s">
        <v>815</v>
      </c>
      <c r="T24" s="211" t="s">
        <v>815</v>
      </c>
      <c r="U24" s="64"/>
      <c r="V24" s="64"/>
      <c r="W24" s="64"/>
      <c r="X24" s="64"/>
      <c r="Y24" s="64"/>
      <c r="Z24" s="64"/>
      <c r="AA24" s="64"/>
      <c r="AB24" s="64"/>
    </row>
    <row r="25" spans="1:28">
      <c r="A25" s="224" t="s">
        <v>18</v>
      </c>
      <c r="B25" s="225" t="s">
        <v>9</v>
      </c>
      <c r="C25" s="226" t="s">
        <v>55</v>
      </c>
      <c r="D25" s="227"/>
      <c r="E25" s="204">
        <f>IF($X$2,SUMIFS('Track by Mode'!L:L,'Track by Mode'!$J:$J,"="&amp;$A25,'Track by Mode'!$K:$K,"="&amp;$B25,'Track by Mode'!$AJ:$AJ,"=No"),SUMIFS('Track by Mode'!L:L,'Track by Mode'!$J:$J,"="&amp;$A25,'Track by Mode'!$K:$K,"="&amp;$B25))</f>
        <v>27</v>
      </c>
      <c r="F25" s="203">
        <f>IF($X$2,SUMIFS('Track by Mode'!N:N,'Track by Mode'!$J:$J,"="&amp;$A25,'Track by Mode'!$K:$K,"="&amp;$B25,'Track by Mode'!$AJ:$AJ,"=No"),SUMIFS('Track by Mode'!N:N,'Track by Mode'!$J:$J,"="&amp;$A25,'Track by Mode'!$K:$K,"="&amp;$B25))</f>
        <v>8.7100000000000009</v>
      </c>
      <c r="G25" s="203">
        <f>IF($X$2,SUMIFS('Track by Mode'!P:P,'Track by Mode'!$J:$J,"="&amp;$A25,'Track by Mode'!$K:$K,"="&amp;$B25,'Track by Mode'!$AJ:$AJ,"=No"),SUMIFS('Track by Mode'!P:P,'Track by Mode'!$J:$J,"="&amp;$A25,'Track by Mode'!$K:$K,"="&amp;$B25))</f>
        <v>0.37</v>
      </c>
      <c r="H25" s="203">
        <f>IF($X$2,SUMIFS('Track by Mode'!R:R,'Track by Mode'!$J:$J,"="&amp;$A25,'Track by Mode'!$K:$K,"="&amp;$B25,'Track by Mode'!$AJ:$AJ,"=No"),SUMIFS('Track by Mode'!R:R,'Track by Mode'!$J:$J,"="&amp;$A25,'Track by Mode'!$K:$K,"="&amp;$B25))</f>
        <v>9.08</v>
      </c>
      <c r="I25" s="203">
        <f>IF($X$2,SUMIFS('Track by Mode'!S:S,'Track by Mode'!$J:$J,"="&amp;$A25,'Track by Mode'!$K:$K,"="&amp;$B25,'Track by Mode'!$AJ:$AJ,"=No"),SUMIFS('Track by Mode'!S:S,'Track by Mode'!$J:$J,"="&amp;$A25,'Track by Mode'!$K:$K,"="&amp;$B25))</f>
        <v>0</v>
      </c>
      <c r="J25" s="203">
        <f>IF($X$2,SUMIFS('Track by Mode'!U:U,'Track by Mode'!$J:$J,"="&amp;$A25,'Track by Mode'!$K:$K,"="&amp;$B25,'Track by Mode'!$AJ:$AJ,"=No"),SUMIFS('Track by Mode'!U:U,'Track by Mode'!$J:$J,"="&amp;$A25,'Track by Mode'!$K:$K,"="&amp;$B25))</f>
        <v>0.04</v>
      </c>
      <c r="K25" s="203">
        <f>IF($X$2,SUMIFS('Track by Mode'!W:W,'Track by Mode'!$J:$J,"="&amp;$A25,'Track by Mode'!$K:$K,"="&amp;$B25,'Track by Mode'!$AJ:$AJ,"=No"),SUMIFS('Track by Mode'!W:W,'Track by Mode'!$J:$J,"="&amp;$A25,'Track by Mode'!$K:$K,"="&amp;$B25))</f>
        <v>9.08</v>
      </c>
      <c r="L25" s="203">
        <f>IF($X$2,SUMIFS('Track by Mode'!$Z:$Z,'Track by Mode'!$J:$J,"="&amp;$A25,'Track by Mode'!$K:$K,"="&amp;$B25,'Track by Mode'!$AJ:$AJ,"=No"),SUMIFS('Track by Mode'!$Z:$Z,'Track by Mode'!$J:$J,"="&amp;$A25,'Track by Mode'!$K:$K,"="&amp;$B25))</f>
        <v>6</v>
      </c>
      <c r="M25" s="204">
        <f>IF($X$2,SUMIFS('Track by Mode'!$AB:$AB,'Track by Mode'!$J:$J,"="&amp;$A25,'Track by Mode'!$K:$K,"="&amp;$B25,'Track by Mode'!$AJ:$AJ,"=No"),SUMIFS('Track by Mode'!$AB:$AB,'Track by Mode'!$J:$J,"="&amp;$A25,'Track by Mode'!$K:$K,"="&amp;$B25))</f>
        <v>5</v>
      </c>
      <c r="N25" s="204">
        <f>IF($X$2,SUMIFS('Track by Mode'!AD:AD,'Track by Mode'!$J:$J,"="&amp;$A25,'Track by Mode'!$K:$K,"="&amp;$B25,'Track by Mode'!$AJ:$AJ,"=No"),SUMIFS('Track by Mode'!AD:AD,'Track by Mode'!$J:$J,"="&amp;$A25,'Track by Mode'!$K:$K,"="&amp;$B25))</f>
        <v>10</v>
      </c>
      <c r="O25" s="204">
        <f>IF($X$2,SUMIFS('Track by Mode'!AF:AF,'Track by Mode'!$J:$J,"="&amp;$A25,'Track by Mode'!$K:$K,"="&amp;$B25,'Track by Mode'!$AJ:$AJ,"=No"),SUMIFS('Track by Mode'!AF:AF,'Track by Mode'!$J:$J,"="&amp;$A25,'Track by Mode'!$K:$K,"="&amp;$B25))</f>
        <v>0</v>
      </c>
      <c r="P25" s="204">
        <f>IF($X$2,SUMIFS('Track by Mode'!AH:AH,'Track by Mode'!$J:$J,"="&amp;$A25,'Track by Mode'!$K:$K,"="&amp;$B25,'Track by Mode'!$AJ:$AJ,"=No"),SUMIFS('Track by Mode'!AH:AH,'Track by Mode'!$J:$J,"="&amp;$A25,'Track by Mode'!$K:$K,"="&amp;$B25))</f>
        <v>0</v>
      </c>
      <c r="Q25" s="212" t="s">
        <v>815</v>
      </c>
      <c r="R25" s="212" t="s">
        <v>815</v>
      </c>
      <c r="S25" s="212" t="s">
        <v>815</v>
      </c>
      <c r="T25" s="212" t="s">
        <v>815</v>
      </c>
      <c r="U25" s="64"/>
      <c r="V25" s="64"/>
      <c r="W25" s="64"/>
      <c r="X25" s="64"/>
      <c r="Y25" s="64"/>
      <c r="Z25" s="64"/>
      <c r="AA25" s="64"/>
      <c r="AB25" s="64"/>
    </row>
    <row r="26" spans="1:28">
      <c r="A26" s="224" t="s">
        <v>15</v>
      </c>
      <c r="B26" s="225" t="s">
        <v>9</v>
      </c>
      <c r="C26" s="226" t="s">
        <v>56</v>
      </c>
      <c r="D26" s="227"/>
      <c r="E26" s="204">
        <f>IF($X$2,SUMIFS('Track by Mode'!L:L,'Track by Mode'!$J:$J,"="&amp;$A26,'Track by Mode'!$K:$K,"="&amp;$B26,'Track by Mode'!$AJ:$AJ,"=No"),SUMIFS('Track by Mode'!L:L,'Track by Mode'!$J:$J,"="&amp;$A26,'Track by Mode'!$K:$K,"="&amp;$B26))</f>
        <v>4910</v>
      </c>
      <c r="F26" s="203">
        <f>IF($X$2,SUMIFS('Track by Mode'!N:N,'Track by Mode'!$J:$J,"="&amp;$A26,'Track by Mode'!$K:$K,"="&amp;$B26,'Track by Mode'!$AJ:$AJ,"=No"),SUMIFS('Track by Mode'!N:N,'Track by Mode'!$J:$J,"="&amp;$A26,'Track by Mode'!$K:$K,"="&amp;$B26))</f>
        <v>3096.39</v>
      </c>
      <c r="G26" s="203">
        <f>IF($X$2,SUMIFS('Track by Mode'!P:P,'Track by Mode'!$J:$J,"="&amp;$A26,'Track by Mode'!$K:$K,"="&amp;$B26,'Track by Mode'!$AJ:$AJ,"=No"),SUMIFS('Track by Mode'!P:P,'Track by Mode'!$J:$J,"="&amp;$A26,'Track by Mode'!$K:$K,"="&amp;$B26))</f>
        <v>908.71999999999991</v>
      </c>
      <c r="H26" s="203">
        <f>IF($X$2,SUMIFS('Track by Mode'!R:R,'Track by Mode'!$J:$J,"="&amp;$A26,'Track by Mode'!$K:$K,"="&amp;$B26,'Track by Mode'!$AJ:$AJ,"=No"),SUMIFS('Track by Mode'!R:R,'Track by Mode'!$J:$J,"="&amp;$A26,'Track by Mode'!$K:$K,"="&amp;$B26))</f>
        <v>4005.1099999999992</v>
      </c>
      <c r="I26" s="203">
        <f>IF($X$2,SUMIFS('Track by Mode'!S:S,'Track by Mode'!$J:$J,"="&amp;$A26,'Track by Mode'!$K:$K,"="&amp;$B26,'Track by Mode'!$AJ:$AJ,"=No"),SUMIFS('Track by Mode'!S:S,'Track by Mode'!$J:$J,"="&amp;$A26,'Track by Mode'!$K:$K,"="&amp;$B26))</f>
        <v>880.71</v>
      </c>
      <c r="J26" s="203">
        <f>IF($X$2,SUMIFS('Track by Mode'!U:U,'Track by Mode'!$J:$J,"="&amp;$A26,'Track by Mode'!$K:$K,"="&amp;$B26,'Track by Mode'!$AJ:$AJ,"=No"),SUMIFS('Track by Mode'!U:U,'Track by Mode'!$J:$J,"="&amp;$A26,'Track by Mode'!$K:$K,"="&amp;$B26))</f>
        <v>528.4799999999999</v>
      </c>
      <c r="K26" s="203">
        <f>IF($X$2,SUMIFS('Track by Mode'!W:W,'Track by Mode'!$J:$J,"="&amp;$A26,'Track by Mode'!$K:$K,"="&amp;$B26,'Track by Mode'!$AJ:$AJ,"=No"),SUMIFS('Track by Mode'!W:W,'Track by Mode'!$J:$J,"="&amp;$A26,'Track by Mode'!$K:$K,"="&amp;$B26))</f>
        <v>127.63</v>
      </c>
      <c r="L26" s="203">
        <f>IF($X$2,SUMIFS('Track by Mode'!$Z:$Z,'Track by Mode'!$J:$J,"="&amp;$A26,'Track by Mode'!$K:$K,"="&amp;$B26,'Track by Mode'!$AJ:$AJ,"=No"),SUMIFS('Track by Mode'!$Z:$Z,'Track by Mode'!$J:$J,"="&amp;$A26,'Track by Mode'!$K:$K,"="&amp;$B26))</f>
        <v>3832</v>
      </c>
      <c r="M26" s="204">
        <f>IF($X$2,SUMIFS('Track by Mode'!$AB:$AB,'Track by Mode'!$J:$J,"="&amp;$A26,'Track by Mode'!$K:$K,"="&amp;$B26,'Track by Mode'!$AJ:$AJ,"=No"),SUMIFS('Track by Mode'!$AB:$AB,'Track by Mode'!$J:$J,"="&amp;$A26,'Track by Mode'!$K:$K,"="&amp;$B26))</f>
        <v>1883</v>
      </c>
      <c r="N26" s="204">
        <f>IF($X$2,SUMIFS('Track by Mode'!AD:AD,'Track by Mode'!$J:$J,"="&amp;$A26,'Track by Mode'!$K:$K,"="&amp;$B26,'Track by Mode'!$AJ:$AJ,"=No"),SUMIFS('Track by Mode'!AD:AD,'Track by Mode'!$J:$J,"="&amp;$A26,'Track by Mode'!$K:$K,"="&amp;$B26))</f>
        <v>2008</v>
      </c>
      <c r="O26" s="204">
        <f>IF($X$2,SUMIFS('Track by Mode'!AF:AF,'Track by Mode'!$J:$J,"="&amp;$A26,'Track by Mode'!$K:$K,"="&amp;$B26,'Track by Mode'!$AJ:$AJ,"=No"),SUMIFS('Track by Mode'!AF:AF,'Track by Mode'!$J:$J,"="&amp;$A26,'Track by Mode'!$K:$K,"="&amp;$B26))</f>
        <v>10</v>
      </c>
      <c r="P26" s="204">
        <f>IF($X$2,SUMIFS('Track by Mode'!AH:AH,'Track by Mode'!$J:$J,"="&amp;$A26,'Track by Mode'!$K:$K,"="&amp;$B26,'Track by Mode'!$AJ:$AJ,"=No"),SUMIFS('Track by Mode'!AH:AH,'Track by Mode'!$J:$J,"="&amp;$A26,'Track by Mode'!$K:$K,"="&amp;$B26))</f>
        <v>0</v>
      </c>
      <c r="Q26" s="212" t="s">
        <v>815</v>
      </c>
      <c r="R26" s="212" t="s">
        <v>815</v>
      </c>
      <c r="S26" s="212" t="s">
        <v>815</v>
      </c>
      <c r="T26" s="212" t="s">
        <v>815</v>
      </c>
      <c r="U26" s="64"/>
      <c r="V26" s="64"/>
      <c r="W26" s="64"/>
      <c r="X26" s="64"/>
      <c r="Y26" s="64"/>
      <c r="Z26" s="64"/>
      <c r="AA26" s="64"/>
      <c r="AB26" s="64"/>
    </row>
    <row r="27" spans="1:28">
      <c r="A27" s="224" t="s">
        <v>15</v>
      </c>
      <c r="B27" s="225" t="s">
        <v>13</v>
      </c>
      <c r="C27" s="226" t="s">
        <v>57</v>
      </c>
      <c r="D27" s="227"/>
      <c r="E27" s="204">
        <f>IF($X$2,SUMIFS('Track by Mode'!L:L,'Track by Mode'!$J:$J,"="&amp;$A27,'Track by Mode'!$K:$K,"="&amp;$B27,'Track by Mode'!$AJ:$AJ,"=No"),SUMIFS('Track by Mode'!L:L,'Track by Mode'!$J:$J,"="&amp;$A27,'Track by Mode'!$K:$K,"="&amp;$B27))</f>
        <v>1370</v>
      </c>
      <c r="F27" s="203">
        <f>IF($X$2,SUMIFS('Track by Mode'!N:N,'Track by Mode'!$J:$J,"="&amp;$A27,'Track by Mode'!$K:$K,"="&amp;$B27,'Track by Mode'!$AJ:$AJ,"=No"),SUMIFS('Track by Mode'!N:N,'Track by Mode'!$J:$J,"="&amp;$A27,'Track by Mode'!$K:$K,"="&amp;$B27))</f>
        <v>2507.4800000000005</v>
      </c>
      <c r="G27" s="203">
        <f>IF($X$2,SUMIFS('Track by Mode'!P:P,'Track by Mode'!$J:$J,"="&amp;$A27,'Track by Mode'!$K:$K,"="&amp;$B27,'Track by Mode'!$AJ:$AJ,"=No"),SUMIFS('Track by Mode'!P:P,'Track by Mode'!$J:$J,"="&amp;$A27,'Track by Mode'!$K:$K,"="&amp;$B27))</f>
        <v>542.56000000000006</v>
      </c>
      <c r="H27" s="203">
        <f>IF($X$2,SUMIFS('Track by Mode'!R:R,'Track by Mode'!$J:$J,"="&amp;$A27,'Track by Mode'!$K:$K,"="&amp;$B27,'Track by Mode'!$AJ:$AJ,"=No"),SUMIFS('Track by Mode'!R:R,'Track by Mode'!$J:$J,"="&amp;$A27,'Track by Mode'!$K:$K,"="&amp;$B27))</f>
        <v>3050.0399999999986</v>
      </c>
      <c r="I27" s="203">
        <f>IF($X$2,SUMIFS('Track by Mode'!S:S,'Track by Mode'!$J:$J,"="&amp;$A27,'Track by Mode'!$K:$K,"="&amp;$B27,'Track by Mode'!$AJ:$AJ,"=No"),SUMIFS('Track by Mode'!S:S,'Track by Mode'!$J:$J,"="&amp;$A27,'Track by Mode'!$K:$K,"="&amp;$B27))</f>
        <v>749.77</v>
      </c>
      <c r="J27" s="203">
        <f>IF($X$2,SUMIFS('Track by Mode'!U:U,'Track by Mode'!$J:$J,"="&amp;$A27,'Track by Mode'!$K:$K,"="&amp;$B27,'Track by Mode'!$AJ:$AJ,"=No"),SUMIFS('Track by Mode'!U:U,'Track by Mode'!$J:$J,"="&amp;$A27,'Track by Mode'!$K:$K,"="&amp;$B27))</f>
        <v>333.84999999999997</v>
      </c>
      <c r="K27" s="203">
        <f>IF($X$2,SUMIFS('Track by Mode'!W:W,'Track by Mode'!$J:$J,"="&amp;$A27,'Track by Mode'!$K:$K,"="&amp;$B27,'Track by Mode'!$AJ:$AJ,"=No"),SUMIFS('Track by Mode'!W:W,'Track by Mode'!$J:$J,"="&amp;$A27,'Track by Mode'!$K:$K,"="&amp;$B27))</f>
        <v>230.13000000000002</v>
      </c>
      <c r="L27" s="203">
        <f>IF($X$2,SUMIFS('Track by Mode'!$Z:$Z,'Track by Mode'!$J:$J,"="&amp;$A27,'Track by Mode'!$K:$K,"="&amp;$B27,'Track by Mode'!$AJ:$AJ,"=No"),SUMIFS('Track by Mode'!$Z:$Z,'Track by Mode'!$J:$J,"="&amp;$A27,'Track by Mode'!$K:$K,"="&amp;$B27))</f>
        <v>2000</v>
      </c>
      <c r="M27" s="204">
        <f>IF($X$2,SUMIFS('Track by Mode'!$AB:$AB,'Track by Mode'!$J:$J,"="&amp;$A27,'Track by Mode'!$K:$K,"="&amp;$B27,'Track by Mode'!$AJ:$AJ,"=No"),SUMIFS('Track by Mode'!$AB:$AB,'Track by Mode'!$J:$J,"="&amp;$A27,'Track by Mode'!$K:$K,"="&amp;$B27))</f>
        <v>1551</v>
      </c>
      <c r="N27" s="204">
        <f>IF($X$2,SUMIFS('Track by Mode'!AD:AD,'Track by Mode'!$J:$J,"="&amp;$A27,'Track by Mode'!$K:$K,"="&amp;$B27,'Track by Mode'!$AJ:$AJ,"=No"),SUMIFS('Track by Mode'!AD:AD,'Track by Mode'!$J:$J,"="&amp;$A27,'Track by Mode'!$K:$K,"="&amp;$B27))</f>
        <v>384</v>
      </c>
      <c r="O27" s="204">
        <f>IF($X$2,SUMIFS('Track by Mode'!AF:AF,'Track by Mode'!$J:$J,"="&amp;$A27,'Track by Mode'!$K:$K,"="&amp;$B27,'Track by Mode'!$AJ:$AJ,"=No"),SUMIFS('Track by Mode'!AF:AF,'Track by Mode'!$J:$J,"="&amp;$A27,'Track by Mode'!$K:$K,"="&amp;$B27))</f>
        <v>15</v>
      </c>
      <c r="P27" s="204">
        <f>IF($X$2,SUMIFS('Track by Mode'!AH:AH,'Track by Mode'!$J:$J,"="&amp;$A27,'Track by Mode'!$K:$K,"="&amp;$B27,'Track by Mode'!$AJ:$AJ,"=No"),SUMIFS('Track by Mode'!AH:AH,'Track by Mode'!$J:$J,"="&amp;$A27,'Track by Mode'!$K:$K,"="&amp;$B27))</f>
        <v>0</v>
      </c>
      <c r="Q27" s="212" t="s">
        <v>815</v>
      </c>
      <c r="R27" s="212" t="s">
        <v>815</v>
      </c>
      <c r="S27" s="212" t="s">
        <v>815</v>
      </c>
      <c r="T27" s="212" t="s">
        <v>815</v>
      </c>
      <c r="U27" s="64"/>
      <c r="V27" s="64"/>
      <c r="W27" s="64"/>
      <c r="X27" s="64"/>
      <c r="Y27" s="64"/>
      <c r="Z27" s="64"/>
      <c r="AA27" s="64"/>
      <c r="AB27" s="64"/>
    </row>
    <row r="28" spans="1:28">
      <c r="A28" s="224" t="s">
        <v>16</v>
      </c>
      <c r="B28" s="225" t="s">
        <v>9</v>
      </c>
      <c r="C28" s="226" t="s">
        <v>58</v>
      </c>
      <c r="D28" s="227"/>
      <c r="E28" s="204">
        <f>IF($X$2,SUMIFS('Track by Mode'!L:L,'Track by Mode'!$J:$J,"="&amp;$A28,'Track by Mode'!$K:$K,"="&amp;$B28,'Track by Mode'!$AJ:$AJ,"=No"),SUMIFS('Track by Mode'!L:L,'Track by Mode'!$J:$J,"="&amp;$A28,'Track by Mode'!$K:$K,"="&amp;$B28))</f>
        <v>9415</v>
      </c>
      <c r="F28" s="203">
        <f>IF($X$2,SUMIFS('Track by Mode'!N:N,'Track by Mode'!$J:$J,"="&amp;$A28,'Track by Mode'!$K:$K,"="&amp;$B28,'Track by Mode'!$AJ:$AJ,"=No"),SUMIFS('Track by Mode'!N:N,'Track by Mode'!$J:$J,"="&amp;$A28,'Track by Mode'!$K:$K,"="&amp;$B28))</f>
        <v>1302.8600000000001</v>
      </c>
      <c r="G28" s="203">
        <f>IF($X$2,SUMIFS('Track by Mode'!P:P,'Track by Mode'!$J:$J,"="&amp;$A28,'Track by Mode'!$K:$K,"="&amp;$B28,'Track by Mode'!$AJ:$AJ,"=No"),SUMIFS('Track by Mode'!P:P,'Track by Mode'!$J:$J,"="&amp;$A28,'Track by Mode'!$K:$K,"="&amp;$B28))</f>
        <v>542.39</v>
      </c>
      <c r="H28" s="203">
        <f>IF($X$2,SUMIFS('Track by Mode'!R:R,'Track by Mode'!$J:$J,"="&amp;$A28,'Track by Mode'!$K:$K,"="&amp;$B28,'Track by Mode'!$AJ:$AJ,"=No"),SUMIFS('Track by Mode'!R:R,'Track by Mode'!$J:$J,"="&amp;$A28,'Track by Mode'!$K:$K,"="&amp;$B28))</f>
        <v>1845.2499999999991</v>
      </c>
      <c r="I28" s="203">
        <f>IF($X$2,SUMIFS('Track by Mode'!S:S,'Track by Mode'!$J:$J,"="&amp;$A28,'Track by Mode'!$K:$K,"="&amp;$B28,'Track by Mode'!$AJ:$AJ,"=No"),SUMIFS('Track by Mode'!S:S,'Track by Mode'!$J:$J,"="&amp;$A28,'Track by Mode'!$K:$K,"="&amp;$B28))</f>
        <v>0</v>
      </c>
      <c r="J28" s="203">
        <f>IF($X$2,SUMIFS('Track by Mode'!U:U,'Track by Mode'!$J:$J,"="&amp;$A28,'Track by Mode'!$K:$K,"="&amp;$B28,'Track by Mode'!$AJ:$AJ,"=No"),SUMIFS('Track by Mode'!U:U,'Track by Mode'!$J:$J,"="&amp;$A28,'Track by Mode'!$K:$K,"="&amp;$B28))</f>
        <v>364.7399999999999</v>
      </c>
      <c r="K28" s="203">
        <f>IF($X$2,SUMIFS('Track by Mode'!W:W,'Track by Mode'!$J:$J,"="&amp;$A28,'Track by Mode'!$K:$K,"="&amp;$B28,'Track by Mode'!$AJ:$AJ,"=No"),SUMIFS('Track by Mode'!W:W,'Track by Mode'!$J:$J,"="&amp;$A28,'Track by Mode'!$K:$K,"="&amp;$B28))</f>
        <v>86.960000000000008</v>
      </c>
      <c r="L28" s="203">
        <f>IF($X$2,SUMIFS('Track by Mode'!$Z:$Z,'Track by Mode'!$J:$J,"="&amp;$A28,'Track by Mode'!$K:$K,"="&amp;$B28,'Track by Mode'!$AJ:$AJ,"=No"),SUMIFS('Track by Mode'!$Z:$Z,'Track by Mode'!$J:$J,"="&amp;$A28,'Track by Mode'!$K:$K,"="&amp;$B28))</f>
        <v>2535</v>
      </c>
      <c r="M28" s="204">
        <f>IF($X$2,SUMIFS('Track by Mode'!$AB:$AB,'Track by Mode'!$J:$J,"="&amp;$A28,'Track by Mode'!$K:$K,"="&amp;$B28,'Track by Mode'!$AJ:$AJ,"=No"),SUMIFS('Track by Mode'!$AB:$AB,'Track by Mode'!$J:$J,"="&amp;$A28,'Track by Mode'!$K:$K,"="&amp;$B28))</f>
        <v>93</v>
      </c>
      <c r="N28" s="204">
        <f>IF($X$2,SUMIFS('Track by Mode'!AD:AD,'Track by Mode'!$J:$J,"="&amp;$A28,'Track by Mode'!$K:$K,"="&amp;$B28,'Track by Mode'!$AJ:$AJ,"=No"),SUMIFS('Track by Mode'!AD:AD,'Track by Mode'!$J:$J,"="&amp;$A28,'Track by Mode'!$K:$K,"="&amp;$B28))</f>
        <v>967</v>
      </c>
      <c r="O28" s="204">
        <f>IF($X$2,SUMIFS('Track by Mode'!AF:AF,'Track by Mode'!$J:$J,"="&amp;$A28,'Track by Mode'!$K:$K,"="&amp;$B28,'Track by Mode'!$AJ:$AJ,"=No"),SUMIFS('Track by Mode'!AF:AF,'Track by Mode'!$J:$J,"="&amp;$A28,'Track by Mode'!$K:$K,"="&amp;$B28))</f>
        <v>317</v>
      </c>
      <c r="P28" s="204">
        <f>IF($X$2,SUMIFS('Track by Mode'!AH:AH,'Track by Mode'!$J:$J,"="&amp;$A28,'Track by Mode'!$K:$K,"="&amp;$B28,'Track by Mode'!$AJ:$AJ,"=No"),SUMIFS('Track by Mode'!AH:AH,'Track by Mode'!$J:$J,"="&amp;$A28,'Track by Mode'!$K:$K,"="&amp;$B28))</f>
        <v>5</v>
      </c>
      <c r="Q28" s="212" t="s">
        <v>815</v>
      </c>
      <c r="R28" s="212" t="s">
        <v>815</v>
      </c>
      <c r="S28" s="212" t="s">
        <v>815</v>
      </c>
      <c r="T28" s="212" t="s">
        <v>815</v>
      </c>
      <c r="U28" s="64"/>
      <c r="V28" s="64"/>
      <c r="W28" s="64"/>
      <c r="X28" s="64"/>
      <c r="Y28" s="64"/>
      <c r="Z28" s="64"/>
      <c r="AA28" s="64"/>
      <c r="AB28" s="64"/>
    </row>
    <row r="29" spans="1:28">
      <c r="A29" s="224" t="s">
        <v>16</v>
      </c>
      <c r="B29" s="225" t="s">
        <v>13</v>
      </c>
      <c r="C29" s="226" t="s">
        <v>59</v>
      </c>
      <c r="D29" s="227"/>
      <c r="E29" s="204">
        <f>IF($X$2,SUMIFS('Track by Mode'!L:L,'Track by Mode'!$J:$J,"="&amp;$A29,'Track by Mode'!$K:$K,"="&amp;$B29,'Track by Mode'!$AJ:$AJ,"=No"),SUMIFS('Track by Mode'!L:L,'Track by Mode'!$J:$J,"="&amp;$A29,'Track by Mode'!$K:$K,"="&amp;$B29))</f>
        <v>32</v>
      </c>
      <c r="F29" s="203">
        <f>IF($X$2,SUMIFS('Track by Mode'!N:N,'Track by Mode'!$J:$J,"="&amp;$A29,'Track by Mode'!$K:$K,"="&amp;$B29,'Track by Mode'!$AJ:$AJ,"=No"),SUMIFS('Track by Mode'!N:N,'Track by Mode'!$J:$J,"="&amp;$A29,'Track by Mode'!$K:$K,"="&amp;$B29))</f>
        <v>11.63</v>
      </c>
      <c r="G29" s="203">
        <f>IF($X$2,SUMIFS('Track by Mode'!P:P,'Track by Mode'!$J:$J,"="&amp;$A29,'Track by Mode'!$K:$K,"="&amp;$B29,'Track by Mode'!$AJ:$AJ,"=No"),SUMIFS('Track by Mode'!P:P,'Track by Mode'!$J:$J,"="&amp;$A29,'Track by Mode'!$K:$K,"="&amp;$B29))</f>
        <v>8.98</v>
      </c>
      <c r="H29" s="203">
        <f>IF($X$2,SUMIFS('Track by Mode'!R:R,'Track by Mode'!$J:$J,"="&amp;$A29,'Track by Mode'!$K:$K,"="&amp;$B29,'Track by Mode'!$AJ:$AJ,"=No"),SUMIFS('Track by Mode'!R:R,'Track by Mode'!$J:$J,"="&amp;$A29,'Track by Mode'!$K:$K,"="&amp;$B29))</f>
        <v>20.61</v>
      </c>
      <c r="I29" s="203">
        <f>IF($X$2,SUMIFS('Track by Mode'!S:S,'Track by Mode'!$J:$J,"="&amp;$A29,'Track by Mode'!$K:$K,"="&amp;$B29,'Track by Mode'!$AJ:$AJ,"=No"),SUMIFS('Track by Mode'!S:S,'Track by Mode'!$J:$J,"="&amp;$A29,'Track by Mode'!$K:$K,"="&amp;$B29))</f>
        <v>0</v>
      </c>
      <c r="J29" s="203">
        <f>IF($X$2,SUMIFS('Track by Mode'!U:U,'Track by Mode'!$J:$J,"="&amp;$A29,'Track by Mode'!$K:$K,"="&amp;$B29,'Track by Mode'!$AJ:$AJ,"=No"),SUMIFS('Track by Mode'!U:U,'Track by Mode'!$J:$J,"="&amp;$A29,'Track by Mode'!$K:$K,"="&amp;$B29))</f>
        <v>4.32</v>
      </c>
      <c r="K29" s="203">
        <f>IF($X$2,SUMIFS('Track by Mode'!W:W,'Track by Mode'!$J:$J,"="&amp;$A29,'Track by Mode'!$K:$K,"="&amp;$B29,'Track by Mode'!$AJ:$AJ,"=No"),SUMIFS('Track by Mode'!W:W,'Track by Mode'!$J:$J,"="&amp;$A29,'Track by Mode'!$K:$K,"="&amp;$B29))</f>
        <v>0.34</v>
      </c>
      <c r="L29" s="203">
        <f>IF($X$2,SUMIFS('Track by Mode'!$Z:$Z,'Track by Mode'!$J:$J,"="&amp;$A29,'Track by Mode'!$K:$K,"="&amp;$B29,'Track by Mode'!$AJ:$AJ,"=No"),SUMIFS('Track by Mode'!$Z:$Z,'Track by Mode'!$J:$J,"="&amp;$A29,'Track by Mode'!$K:$K,"="&amp;$B29))</f>
        <v>33</v>
      </c>
      <c r="M29" s="204">
        <f>IF($X$2,SUMIFS('Track by Mode'!$AB:$AB,'Track by Mode'!$J:$J,"="&amp;$A29,'Track by Mode'!$K:$K,"="&amp;$B29,'Track by Mode'!$AJ:$AJ,"=No"),SUMIFS('Track by Mode'!$AB:$AB,'Track by Mode'!$J:$J,"="&amp;$A29,'Track by Mode'!$K:$K,"="&amp;$B29))</f>
        <v>0</v>
      </c>
      <c r="N29" s="204">
        <f>IF($X$2,SUMIFS('Track by Mode'!AD:AD,'Track by Mode'!$J:$J,"="&amp;$A29,'Track by Mode'!$K:$K,"="&amp;$B29,'Track by Mode'!$AJ:$AJ,"=No"),SUMIFS('Track by Mode'!AD:AD,'Track by Mode'!$J:$J,"="&amp;$A29,'Track by Mode'!$K:$K,"="&amp;$B29))</f>
        <v>2</v>
      </c>
      <c r="O29" s="204">
        <f>IF($X$2,SUMIFS('Track by Mode'!AF:AF,'Track by Mode'!$J:$J,"="&amp;$A29,'Track by Mode'!$K:$K,"="&amp;$B29,'Track by Mode'!$AJ:$AJ,"=No"),SUMIFS('Track by Mode'!AF:AF,'Track by Mode'!$J:$J,"="&amp;$A29,'Track by Mode'!$K:$K,"="&amp;$B29))</f>
        <v>7</v>
      </c>
      <c r="P29" s="204">
        <f>IF($X$2,SUMIFS('Track by Mode'!AH:AH,'Track by Mode'!$J:$J,"="&amp;$A29,'Track by Mode'!$K:$K,"="&amp;$B29,'Track by Mode'!$AJ:$AJ,"=No"),SUMIFS('Track by Mode'!AH:AH,'Track by Mode'!$J:$J,"="&amp;$A29,'Track by Mode'!$K:$K,"="&amp;$B29))</f>
        <v>0</v>
      </c>
      <c r="Q29" s="212" t="s">
        <v>815</v>
      </c>
      <c r="R29" s="212" t="s">
        <v>815</v>
      </c>
      <c r="S29" s="212" t="s">
        <v>815</v>
      </c>
      <c r="T29" s="212" t="s">
        <v>815</v>
      </c>
      <c r="U29" s="64"/>
      <c r="V29" s="64"/>
      <c r="W29" s="64"/>
      <c r="X29" s="64"/>
      <c r="Y29" s="64"/>
      <c r="Z29" s="64"/>
      <c r="AA29" s="64"/>
      <c r="AB29" s="64"/>
    </row>
    <row r="30" spans="1:28">
      <c r="A30" s="224" t="s">
        <v>17</v>
      </c>
      <c r="B30" s="225" t="s">
        <v>9</v>
      </c>
      <c r="C30" s="226" t="s">
        <v>1036</v>
      </c>
      <c r="D30" s="227"/>
      <c r="E30" s="204">
        <f>IF($X$2,SUMIFS('Track by Mode'!L:L,'Track by Mode'!$J:$J,"="&amp;$A30,'Track by Mode'!$K:$K,"="&amp;$B30,'Track by Mode'!$AJ:$AJ,"=No"),SUMIFS('Track by Mode'!L:L,'Track by Mode'!$J:$J,"="&amp;$A30,'Track by Mode'!$K:$K,"="&amp;$B30))</f>
        <v>7</v>
      </c>
      <c r="F30" s="203">
        <f>IF($X$2,SUMIFS('Track by Mode'!N:N,'Track by Mode'!$J:$J,"="&amp;$A30,'Track by Mode'!$K:$K,"="&amp;$B30,'Track by Mode'!$AJ:$AJ,"=No"),SUMIFS('Track by Mode'!N:N,'Track by Mode'!$J:$J,"="&amp;$A30,'Track by Mode'!$K:$K,"="&amp;$B30))</f>
        <v>10.57</v>
      </c>
      <c r="G30" s="203">
        <f>IF($X$2,SUMIFS('Track by Mode'!P:P,'Track by Mode'!$J:$J,"="&amp;$A30,'Track by Mode'!$K:$K,"="&amp;$B30,'Track by Mode'!$AJ:$AJ,"=No"),SUMIFS('Track by Mode'!P:P,'Track by Mode'!$J:$J,"="&amp;$A30,'Track by Mode'!$K:$K,"="&amp;$B30))</f>
        <v>6.49</v>
      </c>
      <c r="H30" s="203">
        <f>IF($X$2,SUMIFS('Track by Mode'!R:R,'Track by Mode'!$J:$J,"="&amp;$A30,'Track by Mode'!$K:$K,"="&amp;$B30,'Track by Mode'!$AJ:$AJ,"=No"),SUMIFS('Track by Mode'!R:R,'Track by Mode'!$J:$J,"="&amp;$A30,'Track by Mode'!$K:$K,"="&amp;$B30))</f>
        <v>17.059999999999999</v>
      </c>
      <c r="I30" s="203">
        <f>IF($X$2,SUMIFS('Track by Mode'!S:S,'Track by Mode'!$J:$J,"="&amp;$A30,'Track by Mode'!$K:$K,"="&amp;$B30,'Track by Mode'!$AJ:$AJ,"=No"),SUMIFS('Track by Mode'!S:S,'Track by Mode'!$J:$J,"="&amp;$A30,'Track by Mode'!$K:$K,"="&amp;$B30))</f>
        <v>0</v>
      </c>
      <c r="J30" s="203">
        <f>IF($X$2,SUMIFS('Track by Mode'!U:U,'Track by Mode'!$J:$J,"="&amp;$A30,'Track by Mode'!$K:$K,"="&amp;$B30,'Track by Mode'!$AJ:$AJ,"=No"),SUMIFS('Track by Mode'!U:U,'Track by Mode'!$J:$J,"="&amp;$A30,'Track by Mode'!$K:$K,"="&amp;$B30))</f>
        <v>2.11</v>
      </c>
      <c r="K30" s="203">
        <f>IF($X$2,SUMIFS('Track by Mode'!W:W,'Track by Mode'!$J:$J,"="&amp;$A30,'Track by Mode'!$K:$K,"="&amp;$B30,'Track by Mode'!$AJ:$AJ,"=No"),SUMIFS('Track by Mode'!W:W,'Track by Mode'!$J:$J,"="&amp;$A30,'Track by Mode'!$K:$K,"="&amp;$B30))</f>
        <v>0</v>
      </c>
      <c r="L30" s="203">
        <f>IF($X$2,SUMIFS('Track by Mode'!$Z:$Z,'Track by Mode'!$J:$J,"="&amp;$A30,'Track by Mode'!$K:$K,"="&amp;$B30,'Track by Mode'!$AJ:$AJ,"=No"),SUMIFS('Track by Mode'!$Z:$Z,'Track by Mode'!$J:$J,"="&amp;$A30,'Track by Mode'!$K:$K,"="&amp;$B30))</f>
        <v>2</v>
      </c>
      <c r="M30" s="204">
        <f>IF($X$2,SUMIFS('Track by Mode'!$AB:$AB,'Track by Mode'!$J:$J,"="&amp;$A30,'Track by Mode'!$K:$K,"="&amp;$B30,'Track by Mode'!$AJ:$AJ,"=No"),SUMIFS('Track by Mode'!$AB:$AB,'Track by Mode'!$J:$J,"="&amp;$A30,'Track by Mode'!$K:$K,"="&amp;$B30))</f>
        <v>13</v>
      </c>
      <c r="N30" s="204">
        <f>IF($X$2,SUMIFS('Track by Mode'!AD:AD,'Track by Mode'!$J:$J,"="&amp;$A30,'Track by Mode'!$K:$K,"="&amp;$B30,'Track by Mode'!$AJ:$AJ,"=No"),SUMIFS('Track by Mode'!AD:AD,'Track by Mode'!$J:$J,"="&amp;$A30,'Track by Mode'!$K:$K,"="&amp;$B30))</f>
        <v>8</v>
      </c>
      <c r="O30" s="204">
        <f>IF($X$2,SUMIFS('Track by Mode'!AF:AF,'Track by Mode'!$J:$J,"="&amp;$A30,'Track by Mode'!$K:$K,"="&amp;$B30,'Track by Mode'!$AJ:$AJ,"=No"),SUMIFS('Track by Mode'!AF:AF,'Track by Mode'!$J:$J,"="&amp;$A30,'Track by Mode'!$K:$K,"="&amp;$B30))</f>
        <v>0</v>
      </c>
      <c r="P30" s="204">
        <f>IF($X$2,SUMIFS('Track by Mode'!AH:AH,'Track by Mode'!$J:$J,"="&amp;$A30,'Track by Mode'!$K:$K,"="&amp;$B30,'Track by Mode'!$AJ:$AJ,"=No"),SUMIFS('Track by Mode'!AH:AH,'Track by Mode'!$J:$J,"="&amp;$A30,'Track by Mode'!$K:$K,"="&amp;$B30))</f>
        <v>0</v>
      </c>
      <c r="Q30" s="212" t="s">
        <v>815</v>
      </c>
      <c r="R30" s="212" t="s">
        <v>815</v>
      </c>
      <c r="S30" s="212" t="s">
        <v>815</v>
      </c>
      <c r="T30" s="212" t="s">
        <v>815</v>
      </c>
      <c r="U30" s="64"/>
      <c r="V30" s="64"/>
      <c r="W30" s="64"/>
      <c r="X30" s="64"/>
      <c r="Y30" s="64"/>
      <c r="Z30" s="64"/>
      <c r="AA30" s="64"/>
      <c r="AB30" s="64"/>
    </row>
    <row r="31" spans="1:28">
      <c r="A31" s="224" t="s">
        <v>17</v>
      </c>
      <c r="B31" s="225" t="s">
        <v>13</v>
      </c>
      <c r="C31" s="226" t="s">
        <v>67</v>
      </c>
      <c r="D31" s="227"/>
      <c r="E31" s="204">
        <f>IF($X$2,SUMIFS('Track by Mode'!L:L,'Track by Mode'!$J:$J,"="&amp;$A31,'Track by Mode'!$K:$K,"="&amp;$B31,'Track by Mode'!$AJ:$AJ,"=No"),SUMIFS('Track by Mode'!L:L,'Track by Mode'!$J:$J,"="&amp;$A31,'Track by Mode'!$K:$K,"="&amp;$B31))</f>
        <v>40</v>
      </c>
      <c r="F31" s="203">
        <f>IF($X$2,SUMIFS('Track by Mode'!N:N,'Track by Mode'!$J:$J,"="&amp;$A31,'Track by Mode'!$K:$K,"="&amp;$B31,'Track by Mode'!$AJ:$AJ,"=No"),SUMIFS('Track by Mode'!N:N,'Track by Mode'!$J:$J,"="&amp;$A31,'Track by Mode'!$K:$K,"="&amp;$B31))</f>
        <v>111.75999999999999</v>
      </c>
      <c r="G31" s="203">
        <f>IF($X$2,SUMIFS('Track by Mode'!P:P,'Track by Mode'!$J:$J,"="&amp;$A31,'Track by Mode'!$K:$K,"="&amp;$B31,'Track by Mode'!$AJ:$AJ,"=No"),SUMIFS('Track by Mode'!P:P,'Track by Mode'!$J:$J,"="&amp;$A31,'Track by Mode'!$K:$K,"="&amp;$B31))</f>
        <v>85.55</v>
      </c>
      <c r="H31" s="203">
        <f>IF($X$2,SUMIFS('Track by Mode'!R:R,'Track by Mode'!$J:$J,"="&amp;$A31,'Track by Mode'!$K:$K,"="&amp;$B31,'Track by Mode'!$AJ:$AJ,"=No"),SUMIFS('Track by Mode'!R:R,'Track by Mode'!$J:$J,"="&amp;$A31,'Track by Mode'!$K:$K,"="&amp;$B31))</f>
        <v>197.30999999999992</v>
      </c>
      <c r="I31" s="203">
        <f>IF($X$2,SUMIFS('Track by Mode'!S:S,'Track by Mode'!$J:$J,"="&amp;$A31,'Track by Mode'!$K:$K,"="&amp;$B31,'Track by Mode'!$AJ:$AJ,"=No"),SUMIFS('Track by Mode'!S:S,'Track by Mode'!$J:$J,"="&amp;$A31,'Track by Mode'!$K:$K,"="&amp;$B31))</f>
        <v>0</v>
      </c>
      <c r="J31" s="203">
        <f>IF($X$2,SUMIFS('Track by Mode'!U:U,'Track by Mode'!$J:$J,"="&amp;$A31,'Track by Mode'!$K:$K,"="&amp;$B31,'Track by Mode'!$AJ:$AJ,"=No"),SUMIFS('Track by Mode'!U:U,'Track by Mode'!$J:$J,"="&amp;$A31,'Track by Mode'!$K:$K,"="&amp;$B31))</f>
        <v>9.42</v>
      </c>
      <c r="K31" s="203">
        <f>IF($X$2,SUMIFS('Track by Mode'!W:W,'Track by Mode'!$J:$J,"="&amp;$A31,'Track by Mode'!$K:$K,"="&amp;$B31,'Track by Mode'!$AJ:$AJ,"=No"),SUMIFS('Track by Mode'!W:W,'Track by Mode'!$J:$J,"="&amp;$A31,'Track by Mode'!$K:$K,"="&amp;$B31))</f>
        <v>2.6</v>
      </c>
      <c r="L31" s="203">
        <f>IF($X$2,SUMIFS('Track by Mode'!$Z:$Z,'Track by Mode'!$J:$J,"="&amp;$A31,'Track by Mode'!$K:$K,"="&amp;$B31,'Track by Mode'!$AJ:$AJ,"=No"),SUMIFS('Track by Mode'!$Z:$Z,'Track by Mode'!$J:$J,"="&amp;$A31,'Track by Mode'!$K:$K,"="&amp;$B31))</f>
        <v>103</v>
      </c>
      <c r="M31" s="204">
        <f>IF($X$2,SUMIFS('Track by Mode'!$AB:$AB,'Track by Mode'!$J:$J,"="&amp;$A31,'Track by Mode'!$K:$K,"="&amp;$B31,'Track by Mode'!$AJ:$AJ,"=No"),SUMIFS('Track by Mode'!$AB:$AB,'Track by Mode'!$J:$J,"="&amp;$A31,'Track by Mode'!$K:$K,"="&amp;$B31))</f>
        <v>249</v>
      </c>
      <c r="N31" s="204">
        <f>IF($X$2,SUMIFS('Track by Mode'!AD:AD,'Track by Mode'!$J:$J,"="&amp;$A31,'Track by Mode'!$K:$K,"="&amp;$B31,'Track by Mode'!$AJ:$AJ,"=No"),SUMIFS('Track by Mode'!AD:AD,'Track by Mode'!$J:$J,"="&amp;$A31,'Track by Mode'!$K:$K,"="&amp;$B31))</f>
        <v>18</v>
      </c>
      <c r="O31" s="204">
        <f>IF($X$2,SUMIFS('Track by Mode'!AF:AF,'Track by Mode'!$J:$J,"="&amp;$A31,'Track by Mode'!$K:$K,"="&amp;$B31,'Track by Mode'!$AJ:$AJ,"=No"),SUMIFS('Track by Mode'!AF:AF,'Track by Mode'!$J:$J,"="&amp;$A31,'Track by Mode'!$K:$K,"="&amp;$B31))</f>
        <v>3</v>
      </c>
      <c r="P31" s="204">
        <f>IF($X$2,SUMIFS('Track by Mode'!AH:AH,'Track by Mode'!$J:$J,"="&amp;$A31,'Track by Mode'!$K:$K,"="&amp;$B31,'Track by Mode'!$AJ:$AJ,"=No"),SUMIFS('Track by Mode'!AH:AH,'Track by Mode'!$J:$J,"="&amp;$A31,'Track by Mode'!$K:$K,"="&amp;$B31))</f>
        <v>0</v>
      </c>
      <c r="Q31" s="212" t="s">
        <v>815</v>
      </c>
      <c r="R31" s="212" t="s">
        <v>815</v>
      </c>
      <c r="S31" s="212" t="s">
        <v>815</v>
      </c>
      <c r="T31" s="212" t="s">
        <v>815</v>
      </c>
      <c r="U31" s="64"/>
      <c r="V31" s="64"/>
      <c r="W31" s="64"/>
      <c r="X31" s="64"/>
      <c r="Y31" s="64"/>
      <c r="Z31" s="64"/>
      <c r="AA31" s="64"/>
      <c r="AB31" s="64"/>
    </row>
    <row r="32" spans="1:28">
      <c r="A32" s="224" t="s">
        <v>42</v>
      </c>
      <c r="B32" s="225" t="s">
        <v>9</v>
      </c>
      <c r="C32" s="226" t="s">
        <v>60</v>
      </c>
      <c r="D32" s="227"/>
      <c r="E32" s="204">
        <f>IF($X$2,SUMIFS('Track by Mode'!L:L,'Track by Mode'!$J:$J,"="&amp;$A32,'Track by Mode'!$K:$K,"="&amp;$B32,'Track by Mode'!$AJ:$AJ,"=No"),SUMIFS('Track by Mode'!L:L,'Track by Mode'!$J:$J,"="&amp;$A32,'Track by Mode'!$K:$K,"="&amp;$B32))</f>
        <v>6</v>
      </c>
      <c r="F32" s="203">
        <f>IF($X$2,SUMIFS('Track by Mode'!N:N,'Track by Mode'!$J:$J,"="&amp;$A32,'Track by Mode'!$K:$K,"="&amp;$B32,'Track by Mode'!$AJ:$AJ,"=No"),SUMIFS('Track by Mode'!N:N,'Track by Mode'!$J:$J,"="&amp;$A32,'Track by Mode'!$K:$K,"="&amp;$B32))</f>
        <v>1.4000000000000001</v>
      </c>
      <c r="G32" s="203">
        <f>IF($X$2,SUMIFS('Track by Mode'!P:P,'Track by Mode'!$J:$J,"="&amp;$A32,'Track by Mode'!$K:$K,"="&amp;$B32,'Track by Mode'!$AJ:$AJ,"=No"),SUMIFS('Track by Mode'!P:P,'Track by Mode'!$J:$J,"="&amp;$A32,'Track by Mode'!$K:$K,"="&amp;$B32))</f>
        <v>0</v>
      </c>
      <c r="H32" s="203">
        <f>IF($X$2,SUMIFS('Track by Mode'!R:R,'Track by Mode'!$J:$J,"="&amp;$A32,'Track by Mode'!$K:$K,"="&amp;$B32,'Track by Mode'!$AJ:$AJ,"=No"),SUMIFS('Track by Mode'!R:R,'Track by Mode'!$J:$J,"="&amp;$A32,'Track by Mode'!$K:$K,"="&amp;$B32))</f>
        <v>1.4000000000000001</v>
      </c>
      <c r="I32" s="203">
        <f>IF($X$2,SUMIFS('Track by Mode'!S:S,'Track by Mode'!$J:$J,"="&amp;$A32,'Track by Mode'!$K:$K,"="&amp;$B32,'Track by Mode'!$AJ:$AJ,"=No"),SUMIFS('Track by Mode'!S:S,'Track by Mode'!$J:$J,"="&amp;$A32,'Track by Mode'!$K:$K,"="&amp;$B32))</f>
        <v>0</v>
      </c>
      <c r="J32" s="203">
        <f>IF($X$2,SUMIFS('Track by Mode'!U:U,'Track by Mode'!$J:$J,"="&amp;$A32,'Track by Mode'!$K:$K,"="&amp;$B32,'Track by Mode'!$AJ:$AJ,"=No"),SUMIFS('Track by Mode'!U:U,'Track by Mode'!$J:$J,"="&amp;$A32,'Track by Mode'!$K:$K,"="&amp;$B32))</f>
        <v>0</v>
      </c>
      <c r="K32" s="203">
        <f>IF($X$2,SUMIFS('Track by Mode'!W:W,'Track by Mode'!$J:$J,"="&amp;$A32,'Track by Mode'!$K:$K,"="&amp;$B32,'Track by Mode'!$AJ:$AJ,"=No"),SUMIFS('Track by Mode'!W:W,'Track by Mode'!$J:$J,"="&amp;$A32,'Track by Mode'!$K:$K,"="&amp;$B32))</f>
        <v>0</v>
      </c>
      <c r="L32" s="203">
        <f>IF($X$2,SUMIFS('Track by Mode'!$Z:$Z,'Track by Mode'!$J:$J,"="&amp;$A32,'Track by Mode'!$K:$K,"="&amp;$B32,'Track by Mode'!$AJ:$AJ,"=No"),SUMIFS('Track by Mode'!$Z:$Z,'Track by Mode'!$J:$J,"="&amp;$A32,'Track by Mode'!$K:$K,"="&amp;$B32))</f>
        <v>0</v>
      </c>
      <c r="M32" s="204">
        <f>IF($X$2,SUMIFS('Track by Mode'!$AB:$AB,'Track by Mode'!$J:$J,"="&amp;$A32,'Track by Mode'!$K:$K,"="&amp;$B32,'Track by Mode'!$AJ:$AJ,"=No"),SUMIFS('Track by Mode'!$AB:$AB,'Track by Mode'!$J:$J,"="&amp;$A32,'Track by Mode'!$K:$K,"="&amp;$B32))</f>
        <v>0</v>
      </c>
      <c r="N32" s="204">
        <f>IF($X$2,SUMIFS('Track by Mode'!AD:AD,'Track by Mode'!$J:$J,"="&amp;$A32,'Track by Mode'!$K:$K,"="&amp;$B32,'Track by Mode'!$AJ:$AJ,"=No"),SUMIFS('Track by Mode'!AD:AD,'Track by Mode'!$J:$J,"="&amp;$A32,'Track by Mode'!$K:$K,"="&amp;$B32))</f>
        <v>0</v>
      </c>
      <c r="O32" s="204">
        <f>IF($X$2,SUMIFS('Track by Mode'!AF:AF,'Track by Mode'!$J:$J,"="&amp;$A32,'Track by Mode'!$K:$K,"="&amp;$B32,'Track by Mode'!$AJ:$AJ,"=No"),SUMIFS('Track by Mode'!AF:AF,'Track by Mode'!$J:$J,"="&amp;$A32,'Track by Mode'!$K:$K,"="&amp;$B32))</f>
        <v>0</v>
      </c>
      <c r="P32" s="204">
        <f>IF($X$2,SUMIFS('Track by Mode'!AH:AH,'Track by Mode'!$J:$J,"="&amp;$A32,'Track by Mode'!$K:$K,"="&amp;$B32,'Track by Mode'!$AJ:$AJ,"=No"),SUMIFS('Track by Mode'!AH:AH,'Track by Mode'!$J:$J,"="&amp;$A32,'Track by Mode'!$K:$K,"="&amp;$B32))</f>
        <v>0</v>
      </c>
      <c r="Q32" s="212" t="s">
        <v>815</v>
      </c>
      <c r="R32" s="212" t="s">
        <v>815</v>
      </c>
      <c r="S32" s="212" t="s">
        <v>815</v>
      </c>
      <c r="T32" s="212" t="s">
        <v>815</v>
      </c>
      <c r="U32" s="64"/>
      <c r="V32" s="64"/>
      <c r="W32" s="64"/>
      <c r="X32" s="64"/>
      <c r="Y32" s="64"/>
      <c r="Z32" s="64"/>
      <c r="AA32" s="64"/>
      <c r="AB32" s="64"/>
    </row>
    <row r="33" spans="1:28">
      <c r="A33" s="224" t="s">
        <v>12</v>
      </c>
      <c r="B33" s="225" t="s">
        <v>9</v>
      </c>
      <c r="C33" s="226" t="s">
        <v>61</v>
      </c>
      <c r="D33" s="227"/>
      <c r="E33" s="204">
        <f>IF($X$2,SUMIFS('Track by Mode'!L:L,'Track by Mode'!$J:$J,"="&amp;$A33,'Track by Mode'!$K:$K,"="&amp;$B33,'Track by Mode'!$AJ:$AJ,"=No"),SUMIFS('Track by Mode'!L:L,'Track by Mode'!$J:$J,"="&amp;$A33,'Track by Mode'!$K:$K,"="&amp;$B33))</f>
        <v>1615</v>
      </c>
      <c r="F33" s="203">
        <f>IF($X$2,SUMIFS('Track by Mode'!N:N,'Track by Mode'!$J:$J,"="&amp;$A33,'Track by Mode'!$K:$K,"="&amp;$B33,'Track by Mode'!$AJ:$AJ,"=No"),SUMIFS('Track by Mode'!N:N,'Track by Mode'!$J:$J,"="&amp;$A33,'Track by Mode'!$K:$K,"="&amp;$B33))</f>
        <v>1022.17</v>
      </c>
      <c r="G33" s="203">
        <f>IF($X$2,SUMIFS('Track by Mode'!P:P,'Track by Mode'!$J:$J,"="&amp;$A33,'Track by Mode'!$K:$K,"="&amp;$B33,'Track by Mode'!$AJ:$AJ,"=No"),SUMIFS('Track by Mode'!P:P,'Track by Mode'!$J:$J,"="&amp;$A33,'Track by Mode'!$K:$K,"="&amp;$B33))</f>
        <v>470.95</v>
      </c>
      <c r="H33" s="203">
        <f>IF($X$2,SUMIFS('Track by Mode'!R:R,'Track by Mode'!$J:$J,"="&amp;$A33,'Track by Mode'!$K:$K,"="&amp;$B33,'Track by Mode'!$AJ:$AJ,"=No"),SUMIFS('Track by Mode'!R:R,'Track by Mode'!$J:$J,"="&amp;$A33,'Track by Mode'!$K:$K,"="&amp;$B33))</f>
        <v>1493.1199999999997</v>
      </c>
      <c r="I33" s="203">
        <f>IF($X$2,SUMIFS('Track by Mode'!S:S,'Track by Mode'!$J:$J,"="&amp;$A33,'Track by Mode'!$K:$K,"="&amp;$B33,'Track by Mode'!$AJ:$AJ,"=No"),SUMIFS('Track by Mode'!S:S,'Track by Mode'!$J:$J,"="&amp;$A33,'Track by Mode'!$K:$K,"="&amp;$B33))</f>
        <v>0</v>
      </c>
      <c r="J33" s="203">
        <f>IF($X$2,SUMIFS('Track by Mode'!U:U,'Track by Mode'!$J:$J,"="&amp;$A33,'Track by Mode'!$K:$K,"="&amp;$B33,'Track by Mode'!$AJ:$AJ,"=No"),SUMIFS('Track by Mode'!U:U,'Track by Mode'!$J:$J,"="&amp;$A33,'Track by Mode'!$K:$K,"="&amp;$B33))</f>
        <v>151.30000000000001</v>
      </c>
      <c r="K33" s="203">
        <f>IF($X$2,SUMIFS('Track by Mode'!W:W,'Track by Mode'!$J:$J,"="&amp;$A33,'Track by Mode'!$K:$K,"="&amp;$B33,'Track by Mode'!$AJ:$AJ,"=No"),SUMIFS('Track by Mode'!W:W,'Track by Mode'!$J:$J,"="&amp;$A33,'Track by Mode'!$K:$K,"="&amp;$B33))</f>
        <v>115.11999999999999</v>
      </c>
      <c r="L33" s="203">
        <f>IF($X$2,SUMIFS('Track by Mode'!$Z:$Z,'Track by Mode'!$J:$J,"="&amp;$A33,'Track by Mode'!$K:$K,"="&amp;$B33,'Track by Mode'!$AJ:$AJ,"=No"),SUMIFS('Track by Mode'!$Z:$Z,'Track by Mode'!$J:$J,"="&amp;$A33,'Track by Mode'!$K:$K,"="&amp;$B33))</f>
        <v>1287</v>
      </c>
      <c r="M33" s="204">
        <f>IF($X$2,SUMIFS('Track by Mode'!$AB:$AB,'Track by Mode'!$J:$J,"="&amp;$A33,'Track by Mode'!$K:$K,"="&amp;$B33,'Track by Mode'!$AJ:$AJ,"=No"),SUMIFS('Track by Mode'!$AB:$AB,'Track by Mode'!$J:$J,"="&amp;$A33,'Track by Mode'!$K:$K,"="&amp;$B33))</f>
        <v>1622</v>
      </c>
      <c r="N33" s="204">
        <f>IF($X$2,SUMIFS('Track by Mode'!AD:AD,'Track by Mode'!$J:$J,"="&amp;$A33,'Track by Mode'!$K:$K,"="&amp;$B33,'Track by Mode'!$AJ:$AJ,"=No"),SUMIFS('Track by Mode'!AD:AD,'Track by Mode'!$J:$J,"="&amp;$A33,'Track by Mode'!$K:$K,"="&amp;$B33))</f>
        <v>697</v>
      </c>
      <c r="O33" s="204">
        <f>IF($X$2,SUMIFS('Track by Mode'!AF:AF,'Track by Mode'!$J:$J,"="&amp;$A33,'Track by Mode'!$K:$K,"="&amp;$B33,'Track by Mode'!$AJ:$AJ,"=No"),SUMIFS('Track by Mode'!AF:AF,'Track by Mode'!$J:$J,"="&amp;$A33,'Track by Mode'!$K:$K,"="&amp;$B33))</f>
        <v>164</v>
      </c>
      <c r="P33" s="204">
        <f>IF($X$2,SUMIFS('Track by Mode'!AH:AH,'Track by Mode'!$J:$J,"="&amp;$A33,'Track by Mode'!$K:$K,"="&amp;$B33,'Track by Mode'!$AJ:$AJ,"=No"),SUMIFS('Track by Mode'!AH:AH,'Track by Mode'!$J:$J,"="&amp;$A33,'Track by Mode'!$K:$K,"="&amp;$B33))</f>
        <v>27</v>
      </c>
      <c r="Q33" s="212" t="s">
        <v>815</v>
      </c>
      <c r="R33" s="212" t="s">
        <v>815</v>
      </c>
      <c r="S33" s="212" t="s">
        <v>815</v>
      </c>
      <c r="T33" s="212" t="s">
        <v>815</v>
      </c>
      <c r="U33" s="64"/>
      <c r="V33" s="64"/>
      <c r="W33" s="64"/>
      <c r="X33" s="64"/>
      <c r="Y33" s="64"/>
      <c r="Z33" s="64"/>
      <c r="AA33" s="64"/>
      <c r="AB33" s="64"/>
    </row>
    <row r="34" spans="1:28">
      <c r="A34" s="224" t="s">
        <v>12</v>
      </c>
      <c r="B34" s="225" t="s">
        <v>13</v>
      </c>
      <c r="C34" s="226" t="s">
        <v>62</v>
      </c>
      <c r="D34" s="227"/>
      <c r="E34" s="204">
        <f>IF($X$2,SUMIFS('Track by Mode'!L:L,'Track by Mode'!$J:$J,"="&amp;$A34,'Track by Mode'!$K:$K,"="&amp;$B34,'Track by Mode'!$AJ:$AJ,"=No"),SUMIFS('Track by Mode'!L:L,'Track by Mode'!$J:$J,"="&amp;$A34,'Track by Mode'!$K:$K,"="&amp;$B34))</f>
        <v>80</v>
      </c>
      <c r="F34" s="203">
        <f>IF($X$2,SUMIFS('Track by Mode'!N:N,'Track by Mode'!$J:$J,"="&amp;$A34,'Track by Mode'!$K:$K,"="&amp;$B34,'Track by Mode'!$AJ:$AJ,"=No"),SUMIFS('Track by Mode'!N:N,'Track by Mode'!$J:$J,"="&amp;$A34,'Track by Mode'!$K:$K,"="&amp;$B34))</f>
        <v>71.84</v>
      </c>
      <c r="G34" s="203">
        <f>IF($X$2,SUMIFS('Track by Mode'!P:P,'Track by Mode'!$J:$J,"="&amp;$A34,'Track by Mode'!$K:$K,"="&amp;$B34,'Track by Mode'!$AJ:$AJ,"=No"),SUMIFS('Track by Mode'!P:P,'Track by Mode'!$J:$J,"="&amp;$A34,'Track by Mode'!$K:$K,"="&amp;$B34))</f>
        <v>12.350000000000001</v>
      </c>
      <c r="H34" s="203">
        <f>IF($X$2,SUMIFS('Track by Mode'!R:R,'Track by Mode'!$J:$J,"="&amp;$A34,'Track by Mode'!$K:$K,"="&amp;$B34,'Track by Mode'!$AJ:$AJ,"=No"),SUMIFS('Track by Mode'!R:R,'Track by Mode'!$J:$J,"="&amp;$A34,'Track by Mode'!$K:$K,"="&amp;$B34))</f>
        <v>84.19</v>
      </c>
      <c r="I34" s="203">
        <f>IF($X$2,SUMIFS('Track by Mode'!S:S,'Track by Mode'!$J:$J,"="&amp;$A34,'Track by Mode'!$K:$K,"="&amp;$B34,'Track by Mode'!$AJ:$AJ,"=No"),SUMIFS('Track by Mode'!S:S,'Track by Mode'!$J:$J,"="&amp;$A34,'Track by Mode'!$K:$K,"="&amp;$B34))</f>
        <v>0</v>
      </c>
      <c r="J34" s="203">
        <f>IF($X$2,SUMIFS('Track by Mode'!U:U,'Track by Mode'!$J:$J,"="&amp;$A34,'Track by Mode'!$K:$K,"="&amp;$B34,'Track by Mode'!$AJ:$AJ,"=No"),SUMIFS('Track by Mode'!U:U,'Track by Mode'!$J:$J,"="&amp;$A34,'Track by Mode'!$K:$K,"="&amp;$B34))</f>
        <v>6.6899999999999995</v>
      </c>
      <c r="K34" s="203">
        <f>IF($X$2,SUMIFS('Track by Mode'!W:W,'Track by Mode'!$J:$J,"="&amp;$A34,'Track by Mode'!$K:$K,"="&amp;$B34,'Track by Mode'!$AJ:$AJ,"=No"),SUMIFS('Track by Mode'!W:W,'Track by Mode'!$J:$J,"="&amp;$A34,'Track by Mode'!$K:$K,"="&amp;$B34))</f>
        <v>0.57999999999999996</v>
      </c>
      <c r="L34" s="203">
        <f>IF($X$2,SUMIFS('Track by Mode'!$Z:$Z,'Track by Mode'!$J:$J,"="&amp;$A34,'Track by Mode'!$K:$K,"="&amp;$B34,'Track by Mode'!$AJ:$AJ,"=No"),SUMIFS('Track by Mode'!$Z:$Z,'Track by Mode'!$J:$J,"="&amp;$A34,'Track by Mode'!$K:$K,"="&amp;$B34))</f>
        <v>35</v>
      </c>
      <c r="M34" s="204">
        <f>IF($X$2,SUMIFS('Track by Mode'!$AB:$AB,'Track by Mode'!$J:$J,"="&amp;$A34,'Track by Mode'!$K:$K,"="&amp;$B34,'Track by Mode'!$AJ:$AJ,"=No"),SUMIFS('Track by Mode'!$AB:$AB,'Track by Mode'!$J:$J,"="&amp;$A34,'Track by Mode'!$K:$K,"="&amp;$B34))</f>
        <v>216</v>
      </c>
      <c r="N34" s="204">
        <f>IF($X$2,SUMIFS('Track by Mode'!AD:AD,'Track by Mode'!$J:$J,"="&amp;$A34,'Track by Mode'!$K:$K,"="&amp;$B34,'Track by Mode'!$AJ:$AJ,"=No"),SUMIFS('Track by Mode'!AD:AD,'Track by Mode'!$J:$J,"="&amp;$A34,'Track by Mode'!$K:$K,"="&amp;$B34))</f>
        <v>55</v>
      </c>
      <c r="O34" s="204">
        <f>IF($X$2,SUMIFS('Track by Mode'!AF:AF,'Track by Mode'!$J:$J,"="&amp;$A34,'Track by Mode'!$K:$K,"="&amp;$B34,'Track by Mode'!$AJ:$AJ,"=No"),SUMIFS('Track by Mode'!AF:AF,'Track by Mode'!$J:$J,"="&amp;$A34,'Track by Mode'!$K:$K,"="&amp;$B34))</f>
        <v>6</v>
      </c>
      <c r="P34" s="204">
        <f>IF($X$2,SUMIFS('Track by Mode'!AH:AH,'Track by Mode'!$J:$J,"="&amp;$A34,'Track by Mode'!$K:$K,"="&amp;$B34,'Track by Mode'!$AJ:$AJ,"=No"),SUMIFS('Track by Mode'!AH:AH,'Track by Mode'!$J:$J,"="&amp;$A34,'Track by Mode'!$K:$K,"="&amp;$B34))</f>
        <v>1</v>
      </c>
      <c r="Q34" s="212" t="s">
        <v>815</v>
      </c>
      <c r="R34" s="212" t="s">
        <v>815</v>
      </c>
      <c r="S34" s="212" t="s">
        <v>815</v>
      </c>
      <c r="T34" s="212" t="s">
        <v>815</v>
      </c>
      <c r="U34" s="64"/>
      <c r="V34" s="64"/>
      <c r="W34" s="64"/>
      <c r="X34" s="64"/>
      <c r="Y34" s="64"/>
      <c r="Z34" s="64"/>
      <c r="AA34" s="64"/>
      <c r="AB34" s="64"/>
    </row>
    <row r="35" spans="1:28">
      <c r="A35" s="224" t="s">
        <v>23</v>
      </c>
      <c r="B35" s="225" t="s">
        <v>9</v>
      </c>
      <c r="C35" s="226" t="s">
        <v>63</v>
      </c>
      <c r="D35" s="227"/>
      <c r="E35" s="204">
        <f>IF($X$2,SUMIFS('Track by Mode'!L:L,'Track by Mode'!$J:$J,"="&amp;$A35,'Track by Mode'!$K:$K,"="&amp;$B35,'Track by Mode'!$AJ:$AJ,"=No"),SUMIFS('Track by Mode'!L:L,'Track by Mode'!$J:$J,"="&amp;$A35,'Track by Mode'!$K:$K,"="&amp;$B35))</f>
        <v>79</v>
      </c>
      <c r="F35" s="203">
        <f>IF($X$2,SUMIFS('Track by Mode'!N:N,'Track by Mode'!$J:$J,"="&amp;$A35,'Track by Mode'!$K:$K,"="&amp;$B35,'Track by Mode'!$AJ:$AJ,"=No"),SUMIFS('Track by Mode'!N:N,'Track by Mode'!$J:$J,"="&amp;$A35,'Track by Mode'!$K:$K,"="&amp;$B35))</f>
        <v>13.110000000000001</v>
      </c>
      <c r="G35" s="203">
        <f>IF($X$2,SUMIFS('Track by Mode'!P:P,'Track by Mode'!$J:$J,"="&amp;$A35,'Track by Mode'!$K:$K,"="&amp;$B35,'Track by Mode'!$AJ:$AJ,"=No"),SUMIFS('Track by Mode'!P:P,'Track by Mode'!$J:$J,"="&amp;$A35,'Track by Mode'!$K:$K,"="&amp;$B35))</f>
        <v>3.7600000000000002</v>
      </c>
      <c r="H35" s="203">
        <f>IF($X$2,SUMIFS('Track by Mode'!R:R,'Track by Mode'!$J:$J,"="&amp;$A35,'Track by Mode'!$K:$K,"="&amp;$B35,'Track by Mode'!$AJ:$AJ,"=No"),SUMIFS('Track by Mode'!R:R,'Track by Mode'!$J:$J,"="&amp;$A35,'Track by Mode'!$K:$K,"="&amp;$B35))</f>
        <v>16.87</v>
      </c>
      <c r="I35" s="203">
        <f>IF($X$2,SUMIFS('Track by Mode'!S:S,'Track by Mode'!$J:$J,"="&amp;$A35,'Track by Mode'!$K:$K,"="&amp;$B35,'Track by Mode'!$AJ:$AJ,"=No"),SUMIFS('Track by Mode'!S:S,'Track by Mode'!$J:$J,"="&amp;$A35,'Track by Mode'!$K:$K,"="&amp;$B35))</f>
        <v>0</v>
      </c>
      <c r="J35" s="203">
        <f>IF($X$2,SUMIFS('Track by Mode'!U:U,'Track by Mode'!$J:$J,"="&amp;$A35,'Track by Mode'!$K:$K,"="&amp;$B35,'Track by Mode'!$AJ:$AJ,"=No"),SUMIFS('Track by Mode'!U:U,'Track by Mode'!$J:$J,"="&amp;$A35,'Track by Mode'!$K:$K,"="&amp;$B35))</f>
        <v>1.1299999999999999</v>
      </c>
      <c r="K35" s="203">
        <f>IF($X$2,SUMIFS('Track by Mode'!W:W,'Track by Mode'!$J:$J,"="&amp;$A35,'Track by Mode'!$K:$K,"="&amp;$B35,'Track by Mode'!$AJ:$AJ,"=No"),SUMIFS('Track by Mode'!W:W,'Track by Mode'!$J:$J,"="&amp;$A35,'Track by Mode'!$K:$K,"="&amp;$B35))</f>
        <v>0.42</v>
      </c>
      <c r="L35" s="203">
        <f>IF($X$2,SUMIFS('Track by Mode'!$Z:$Z,'Track by Mode'!$J:$J,"="&amp;$A35,'Track by Mode'!$K:$K,"="&amp;$B35,'Track by Mode'!$AJ:$AJ,"=No"),SUMIFS('Track by Mode'!$Z:$Z,'Track by Mode'!$J:$J,"="&amp;$A35,'Track by Mode'!$K:$K,"="&amp;$B35))</f>
        <v>9</v>
      </c>
      <c r="M35" s="204">
        <f>IF($X$2,SUMIFS('Track by Mode'!$AB:$AB,'Track by Mode'!$J:$J,"="&amp;$A35,'Track by Mode'!$K:$K,"="&amp;$B35,'Track by Mode'!$AJ:$AJ,"=No"),SUMIFS('Track by Mode'!$AB:$AB,'Track by Mode'!$J:$J,"="&amp;$A35,'Track by Mode'!$K:$K,"="&amp;$B35))</f>
        <v>0</v>
      </c>
      <c r="N35" s="204">
        <f>IF($X$2,SUMIFS('Track by Mode'!AD:AD,'Track by Mode'!$J:$J,"="&amp;$A35,'Track by Mode'!$K:$K,"="&amp;$B35,'Track by Mode'!$AJ:$AJ,"=No"),SUMIFS('Track by Mode'!AD:AD,'Track by Mode'!$J:$J,"="&amp;$A35,'Track by Mode'!$K:$K,"="&amp;$B35))</f>
        <v>4</v>
      </c>
      <c r="O35" s="204">
        <f>IF($X$2,SUMIFS('Track by Mode'!AF:AF,'Track by Mode'!$J:$J,"="&amp;$A35,'Track by Mode'!$K:$K,"="&amp;$B35,'Track by Mode'!$AJ:$AJ,"=No"),SUMIFS('Track by Mode'!AF:AF,'Track by Mode'!$J:$J,"="&amp;$A35,'Track by Mode'!$K:$K,"="&amp;$B35))</f>
        <v>0</v>
      </c>
      <c r="P35" s="204">
        <f>IF($X$2,SUMIFS('Track by Mode'!AH:AH,'Track by Mode'!$J:$J,"="&amp;$A35,'Track by Mode'!$K:$K,"="&amp;$B35,'Track by Mode'!$AJ:$AJ,"=No"),SUMIFS('Track by Mode'!AH:AH,'Track by Mode'!$J:$J,"="&amp;$A35,'Track by Mode'!$K:$K,"="&amp;$B35))</f>
        <v>0</v>
      </c>
      <c r="Q35" s="212" t="s">
        <v>815</v>
      </c>
      <c r="R35" s="212" t="s">
        <v>815</v>
      </c>
      <c r="S35" s="212" t="s">
        <v>815</v>
      </c>
      <c r="T35" s="212" t="s">
        <v>815</v>
      </c>
      <c r="U35" s="64"/>
      <c r="V35" s="64"/>
      <c r="W35" s="64"/>
      <c r="X35" s="64"/>
      <c r="Y35" s="64"/>
      <c r="Z35" s="64"/>
      <c r="AA35" s="64"/>
      <c r="AB35" s="64"/>
    </row>
    <row r="36" spans="1:28">
      <c r="A36" s="224" t="s">
        <v>23</v>
      </c>
      <c r="B36" s="225" t="s">
        <v>13</v>
      </c>
      <c r="C36" s="226" t="s">
        <v>64</v>
      </c>
      <c r="D36" s="227"/>
      <c r="E36" s="204">
        <f>IF($X$2,SUMIFS('Track by Mode'!L:L,'Track by Mode'!$J:$J,"="&amp;$A36,'Track by Mode'!$K:$K,"="&amp;$B36,'Track by Mode'!$AJ:$AJ,"=No"),SUMIFS('Track by Mode'!L:L,'Track by Mode'!$J:$J,"="&amp;$A36,'Track by Mode'!$K:$K,"="&amp;$B36))</f>
        <v>11</v>
      </c>
      <c r="F36" s="203">
        <f>IF($X$2,SUMIFS('Track by Mode'!N:N,'Track by Mode'!$J:$J,"="&amp;$A36,'Track by Mode'!$K:$K,"="&amp;$B36,'Track by Mode'!$AJ:$AJ,"=No"),SUMIFS('Track by Mode'!N:N,'Track by Mode'!$J:$J,"="&amp;$A36,'Track by Mode'!$K:$K,"="&amp;$B36))</f>
        <v>3.9000000000000004</v>
      </c>
      <c r="G36" s="203">
        <f>IF($X$2,SUMIFS('Track by Mode'!P:P,'Track by Mode'!$J:$J,"="&amp;$A36,'Track by Mode'!$K:$K,"="&amp;$B36,'Track by Mode'!$AJ:$AJ,"=No"),SUMIFS('Track by Mode'!P:P,'Track by Mode'!$J:$J,"="&amp;$A36,'Track by Mode'!$K:$K,"="&amp;$B36))</f>
        <v>4.0999999999999996</v>
      </c>
      <c r="H36" s="203">
        <f>IF($X$2,SUMIFS('Track by Mode'!R:R,'Track by Mode'!$J:$J,"="&amp;$A36,'Track by Mode'!$K:$K,"="&amp;$B36,'Track by Mode'!$AJ:$AJ,"=No"),SUMIFS('Track by Mode'!R:R,'Track by Mode'!$J:$J,"="&amp;$A36,'Track by Mode'!$K:$K,"="&amp;$B36))</f>
        <v>8</v>
      </c>
      <c r="I36" s="203">
        <f>IF($X$2,SUMIFS('Track by Mode'!S:S,'Track by Mode'!$J:$J,"="&amp;$A36,'Track by Mode'!$K:$K,"="&amp;$B36,'Track by Mode'!$AJ:$AJ,"=No"),SUMIFS('Track by Mode'!S:S,'Track by Mode'!$J:$J,"="&amp;$A36,'Track by Mode'!$K:$K,"="&amp;$B36))</f>
        <v>0</v>
      </c>
      <c r="J36" s="203">
        <f>IF($X$2,SUMIFS('Track by Mode'!U:U,'Track by Mode'!$J:$J,"="&amp;$A36,'Track by Mode'!$K:$K,"="&amp;$B36,'Track by Mode'!$AJ:$AJ,"=No"),SUMIFS('Track by Mode'!U:U,'Track by Mode'!$J:$J,"="&amp;$A36,'Track by Mode'!$K:$K,"="&amp;$B36))</f>
        <v>0</v>
      </c>
      <c r="K36" s="203">
        <f>IF($X$2,SUMIFS('Track by Mode'!W:W,'Track by Mode'!$J:$J,"="&amp;$A36,'Track by Mode'!$K:$K,"="&amp;$B36,'Track by Mode'!$AJ:$AJ,"=No"),SUMIFS('Track by Mode'!W:W,'Track by Mode'!$J:$J,"="&amp;$A36,'Track by Mode'!$K:$K,"="&amp;$B36))</f>
        <v>0</v>
      </c>
      <c r="L36" s="203">
        <f>IF($X$2,SUMIFS('Track by Mode'!$Z:$Z,'Track by Mode'!$J:$J,"="&amp;$A36,'Track by Mode'!$K:$K,"="&amp;$B36,'Track by Mode'!$AJ:$AJ,"=No"),SUMIFS('Track by Mode'!$Z:$Z,'Track by Mode'!$J:$J,"="&amp;$A36,'Track by Mode'!$K:$K,"="&amp;$B36))</f>
        <v>2</v>
      </c>
      <c r="M36" s="204">
        <f>IF($X$2,SUMIFS('Track by Mode'!$AB:$AB,'Track by Mode'!$J:$J,"="&amp;$A36,'Track by Mode'!$K:$K,"="&amp;$B36,'Track by Mode'!$AJ:$AJ,"=No"),SUMIFS('Track by Mode'!$AB:$AB,'Track by Mode'!$J:$J,"="&amp;$A36,'Track by Mode'!$K:$K,"="&amp;$B36))</f>
        <v>0</v>
      </c>
      <c r="N36" s="204">
        <f>IF($X$2,SUMIFS('Track by Mode'!AD:AD,'Track by Mode'!$J:$J,"="&amp;$A36,'Track by Mode'!$K:$K,"="&amp;$B36,'Track by Mode'!$AJ:$AJ,"=No"),SUMIFS('Track by Mode'!AD:AD,'Track by Mode'!$J:$J,"="&amp;$A36,'Track by Mode'!$K:$K,"="&amp;$B36))</f>
        <v>2</v>
      </c>
      <c r="O36" s="204">
        <f>IF($X$2,SUMIFS('Track by Mode'!AF:AF,'Track by Mode'!$J:$J,"="&amp;$A36,'Track by Mode'!$K:$K,"="&amp;$B36,'Track by Mode'!$AJ:$AJ,"=No"),SUMIFS('Track by Mode'!AF:AF,'Track by Mode'!$J:$J,"="&amp;$A36,'Track by Mode'!$K:$K,"="&amp;$B36))</f>
        <v>0</v>
      </c>
      <c r="P36" s="204">
        <f>IF($X$2,SUMIFS('Track by Mode'!AH:AH,'Track by Mode'!$J:$J,"="&amp;$A36,'Track by Mode'!$K:$K,"="&amp;$B36,'Track by Mode'!$AJ:$AJ,"=No"),SUMIFS('Track by Mode'!AH:AH,'Track by Mode'!$J:$J,"="&amp;$A36,'Track by Mode'!$K:$K,"="&amp;$B36))</f>
        <v>0</v>
      </c>
      <c r="Q36" s="212" t="s">
        <v>815</v>
      </c>
      <c r="R36" s="212" t="s">
        <v>815</v>
      </c>
      <c r="S36" s="212" t="s">
        <v>815</v>
      </c>
      <c r="T36" s="212" t="s">
        <v>815</v>
      </c>
      <c r="U36" s="64"/>
      <c r="V36" s="64"/>
      <c r="W36" s="64"/>
      <c r="X36" s="64"/>
      <c r="Y36" s="64"/>
      <c r="Z36" s="64"/>
      <c r="AA36" s="64"/>
      <c r="AB36" s="64"/>
    </row>
    <row r="37" spans="1:28">
      <c r="A37" s="224" t="s">
        <v>10</v>
      </c>
      <c r="B37" s="225" t="s">
        <v>9</v>
      </c>
      <c r="C37" s="226" t="s">
        <v>65</v>
      </c>
      <c r="D37" s="227"/>
      <c r="E37" s="204">
        <f>IF($X$2,SUMIFS('Track by Mode'!L:L,'Track by Mode'!$J:$J,"="&amp;$A37,'Track by Mode'!$K:$K,"="&amp;$B37,'Track by Mode'!$AJ:$AJ,"=No"),SUMIFS('Track by Mode'!L:L,'Track by Mode'!$J:$J,"="&amp;$A37,'Track by Mode'!$K:$K,"="&amp;$B37))</f>
        <v>184</v>
      </c>
      <c r="F37" s="203">
        <f>IF($X$2,SUMIFS('Track by Mode'!N:N,'Track by Mode'!$J:$J,"="&amp;$A37,'Track by Mode'!$K:$K,"="&amp;$B37,'Track by Mode'!$AJ:$AJ,"=No"),SUMIFS('Track by Mode'!N:N,'Track by Mode'!$J:$J,"="&amp;$A37,'Track by Mode'!$K:$K,"="&amp;$B37))</f>
        <v>127.07</v>
      </c>
      <c r="G37" s="203">
        <f>IF($X$2,SUMIFS('Track by Mode'!P:P,'Track by Mode'!$J:$J,"="&amp;$A37,'Track by Mode'!$K:$K,"="&amp;$B37,'Track by Mode'!$AJ:$AJ,"=No"),SUMIFS('Track by Mode'!P:P,'Track by Mode'!$J:$J,"="&amp;$A37,'Track by Mode'!$K:$K,"="&amp;$B37))</f>
        <v>18.669999999999998</v>
      </c>
      <c r="H37" s="203">
        <f>IF($X$2,SUMIFS('Track by Mode'!R:R,'Track by Mode'!$J:$J,"="&amp;$A37,'Track by Mode'!$K:$K,"="&amp;$B37,'Track by Mode'!$AJ:$AJ,"=No"),SUMIFS('Track by Mode'!R:R,'Track by Mode'!$J:$J,"="&amp;$A37,'Track by Mode'!$K:$K,"="&amp;$B37))</f>
        <v>145.73999999999998</v>
      </c>
      <c r="I37" s="203">
        <f>IF($X$2,SUMIFS('Track by Mode'!S:S,'Track by Mode'!$J:$J,"="&amp;$A37,'Track by Mode'!$K:$K,"="&amp;$B37,'Track by Mode'!$AJ:$AJ,"=No"),SUMIFS('Track by Mode'!S:S,'Track by Mode'!$J:$J,"="&amp;$A37,'Track by Mode'!$K:$K,"="&amp;$B37))</f>
        <v>7.85</v>
      </c>
      <c r="J37" s="203">
        <f>IF($X$2,SUMIFS('Track by Mode'!U:U,'Track by Mode'!$J:$J,"="&amp;$A37,'Track by Mode'!$K:$K,"="&amp;$B37,'Track by Mode'!$AJ:$AJ,"=No"),SUMIFS('Track by Mode'!U:U,'Track by Mode'!$J:$J,"="&amp;$A37,'Track by Mode'!$K:$K,"="&amp;$B37))</f>
        <v>136.39999999999995</v>
      </c>
      <c r="K37" s="203">
        <f>IF($X$2,SUMIFS('Track by Mode'!W:W,'Track by Mode'!$J:$J,"="&amp;$A37,'Track by Mode'!$K:$K,"="&amp;$B37,'Track by Mode'!$AJ:$AJ,"=No"),SUMIFS('Track by Mode'!W:W,'Track by Mode'!$J:$J,"="&amp;$A37,'Track by Mode'!$K:$K,"="&amp;$B37))</f>
        <v>12.870000000000001</v>
      </c>
      <c r="L37" s="203">
        <f>IF($X$2,SUMIFS('Track by Mode'!$Z:$Z,'Track by Mode'!$J:$J,"="&amp;$A37,'Track by Mode'!$K:$K,"="&amp;$B37,'Track by Mode'!$AJ:$AJ,"=No"),SUMIFS('Track by Mode'!$Z:$Z,'Track by Mode'!$J:$J,"="&amp;$A37,'Track by Mode'!$K:$K,"="&amp;$B37))</f>
        <v>112</v>
      </c>
      <c r="M37" s="204">
        <f>IF($X$2,SUMIFS('Track by Mode'!$AB:$AB,'Track by Mode'!$J:$J,"="&amp;$A37,'Track by Mode'!$K:$K,"="&amp;$B37,'Track by Mode'!$AJ:$AJ,"=No"),SUMIFS('Track by Mode'!$AB:$AB,'Track by Mode'!$J:$J,"="&amp;$A37,'Track by Mode'!$K:$K,"="&amp;$B37))</f>
        <v>364</v>
      </c>
      <c r="N37" s="204">
        <f>IF($X$2,SUMIFS('Track by Mode'!AD:AD,'Track by Mode'!$J:$J,"="&amp;$A37,'Track by Mode'!$K:$K,"="&amp;$B37,'Track by Mode'!$AJ:$AJ,"=No"),SUMIFS('Track by Mode'!AD:AD,'Track by Mode'!$J:$J,"="&amp;$A37,'Track by Mode'!$K:$K,"="&amp;$B37))</f>
        <v>41</v>
      </c>
      <c r="O37" s="204">
        <f>IF($X$2,SUMIFS('Track by Mode'!AF:AF,'Track by Mode'!$J:$J,"="&amp;$A37,'Track by Mode'!$K:$K,"="&amp;$B37,'Track by Mode'!$AJ:$AJ,"=No"),SUMIFS('Track by Mode'!AF:AF,'Track by Mode'!$J:$J,"="&amp;$A37,'Track by Mode'!$K:$K,"="&amp;$B37))</f>
        <v>2</v>
      </c>
      <c r="P37" s="204">
        <f>IF($X$2,SUMIFS('Track by Mode'!AH:AH,'Track by Mode'!$J:$J,"="&amp;$A37,'Track by Mode'!$K:$K,"="&amp;$B37,'Track by Mode'!$AJ:$AJ,"=No"),SUMIFS('Track by Mode'!AH:AH,'Track by Mode'!$J:$J,"="&amp;$A37,'Track by Mode'!$K:$K,"="&amp;$B37))</f>
        <v>2</v>
      </c>
      <c r="Q37" s="212" t="s">
        <v>815</v>
      </c>
      <c r="R37" s="212" t="s">
        <v>815</v>
      </c>
      <c r="S37" s="212" t="s">
        <v>815</v>
      </c>
      <c r="T37" s="212" t="s">
        <v>815</v>
      </c>
      <c r="U37" s="64"/>
      <c r="V37" s="64"/>
      <c r="W37" s="64"/>
      <c r="X37" s="64"/>
      <c r="Y37" s="64"/>
      <c r="Z37" s="64"/>
      <c r="AA37" s="64"/>
      <c r="AB37" s="64"/>
    </row>
    <row r="38" spans="1:28">
      <c r="A38" s="224" t="s">
        <v>10</v>
      </c>
      <c r="B38" s="225" t="s">
        <v>13</v>
      </c>
      <c r="C38" s="226" t="s">
        <v>66</v>
      </c>
      <c r="D38" s="227"/>
      <c r="E38" s="204">
        <f>IF($X$2,SUMIFS('Track by Mode'!L:L,'Track by Mode'!$J:$J,"="&amp;$A38,'Track by Mode'!$K:$K,"="&amp;$B38,'Track by Mode'!$AJ:$AJ,"=No"),SUMIFS('Track by Mode'!L:L,'Track by Mode'!$J:$J,"="&amp;$A38,'Track by Mode'!$K:$K,"="&amp;$B38))</f>
        <v>65</v>
      </c>
      <c r="F38" s="203">
        <f>IF($X$2,SUMIFS('Track by Mode'!N:N,'Track by Mode'!$J:$J,"="&amp;$A38,'Track by Mode'!$K:$K,"="&amp;$B38,'Track by Mode'!$AJ:$AJ,"=No"),SUMIFS('Track by Mode'!N:N,'Track by Mode'!$J:$J,"="&amp;$A38,'Track by Mode'!$K:$K,"="&amp;$B38))</f>
        <v>68.31</v>
      </c>
      <c r="G38" s="203">
        <f>IF($X$2,SUMIFS('Track by Mode'!P:P,'Track by Mode'!$J:$J,"="&amp;$A38,'Track by Mode'!$K:$K,"="&amp;$B38,'Track by Mode'!$AJ:$AJ,"=No"),SUMIFS('Track by Mode'!P:P,'Track by Mode'!$J:$J,"="&amp;$A38,'Track by Mode'!$K:$K,"="&amp;$B38))</f>
        <v>4.74</v>
      </c>
      <c r="H38" s="203">
        <f>IF($X$2,SUMIFS('Track by Mode'!R:R,'Track by Mode'!$J:$J,"="&amp;$A38,'Track by Mode'!$K:$K,"="&amp;$B38,'Track by Mode'!$AJ:$AJ,"=No"),SUMIFS('Track by Mode'!R:R,'Track by Mode'!$J:$J,"="&amp;$A38,'Track by Mode'!$K:$K,"="&amp;$B38))</f>
        <v>73.050000000000011</v>
      </c>
      <c r="I38" s="203">
        <f>IF($X$2,SUMIFS('Track by Mode'!S:S,'Track by Mode'!$J:$J,"="&amp;$A38,'Track by Mode'!$K:$K,"="&amp;$B38,'Track by Mode'!$AJ:$AJ,"=No"),SUMIFS('Track by Mode'!S:S,'Track by Mode'!$J:$J,"="&amp;$A38,'Track by Mode'!$K:$K,"="&amp;$B38))</f>
        <v>5.5</v>
      </c>
      <c r="J38" s="203">
        <f>IF($X$2,SUMIFS('Track by Mode'!U:U,'Track by Mode'!$J:$J,"="&amp;$A38,'Track by Mode'!$K:$K,"="&amp;$B38,'Track by Mode'!$AJ:$AJ,"=No"),SUMIFS('Track by Mode'!U:U,'Track by Mode'!$J:$J,"="&amp;$A38,'Track by Mode'!$K:$K,"="&amp;$B38))</f>
        <v>6.3000000000000007</v>
      </c>
      <c r="K38" s="203">
        <f>IF($X$2,SUMIFS('Track by Mode'!W:W,'Track by Mode'!$J:$J,"="&amp;$A38,'Track by Mode'!$K:$K,"="&amp;$B38,'Track by Mode'!$AJ:$AJ,"=No"),SUMIFS('Track by Mode'!W:W,'Track by Mode'!$J:$J,"="&amp;$A38,'Track by Mode'!$K:$K,"="&amp;$B38))</f>
        <v>1.7000000000000002</v>
      </c>
      <c r="L38" s="203">
        <f>IF($X$2,SUMIFS('Track by Mode'!$Z:$Z,'Track by Mode'!$J:$J,"="&amp;$A38,'Track by Mode'!$K:$K,"="&amp;$B38,'Track by Mode'!$AJ:$AJ,"=No"),SUMIFS('Track by Mode'!$Z:$Z,'Track by Mode'!$J:$J,"="&amp;$A38,'Track by Mode'!$K:$K,"="&amp;$B38))</f>
        <v>49</v>
      </c>
      <c r="M38" s="204">
        <f>IF($X$2,SUMIFS('Track by Mode'!$AB:$AB,'Track by Mode'!$J:$J,"="&amp;$A38,'Track by Mode'!$K:$K,"="&amp;$B38,'Track by Mode'!$AJ:$AJ,"=No"),SUMIFS('Track by Mode'!$AB:$AB,'Track by Mode'!$J:$J,"="&amp;$A38,'Track by Mode'!$K:$K,"="&amp;$B38))</f>
        <v>442</v>
      </c>
      <c r="N38" s="204">
        <f>IF($X$2,SUMIFS('Track by Mode'!AD:AD,'Track by Mode'!$J:$J,"="&amp;$A38,'Track by Mode'!$K:$K,"="&amp;$B38,'Track by Mode'!$AJ:$AJ,"=No"),SUMIFS('Track by Mode'!AD:AD,'Track by Mode'!$J:$J,"="&amp;$A38,'Track by Mode'!$K:$K,"="&amp;$B38))</f>
        <v>25</v>
      </c>
      <c r="O38" s="204">
        <f>IF($X$2,SUMIFS('Track by Mode'!AF:AF,'Track by Mode'!$J:$J,"="&amp;$A38,'Track by Mode'!$K:$K,"="&amp;$B38,'Track by Mode'!$AJ:$AJ,"=No"),SUMIFS('Track by Mode'!AF:AF,'Track by Mode'!$J:$J,"="&amp;$A38,'Track by Mode'!$K:$K,"="&amp;$B38))</f>
        <v>7</v>
      </c>
      <c r="P38" s="204">
        <f>IF($X$2,SUMIFS('Track by Mode'!AH:AH,'Track by Mode'!$J:$J,"="&amp;$A38,'Track by Mode'!$K:$K,"="&amp;$B38,'Track by Mode'!$AJ:$AJ,"=No"),SUMIFS('Track by Mode'!AH:AH,'Track by Mode'!$J:$J,"="&amp;$A38,'Track by Mode'!$K:$K,"="&amp;$B38))</f>
        <v>1</v>
      </c>
      <c r="Q38" s="212" t="s">
        <v>815</v>
      </c>
      <c r="R38" s="212" t="s">
        <v>815</v>
      </c>
      <c r="S38" s="212" t="s">
        <v>815</v>
      </c>
      <c r="T38" s="212" t="s">
        <v>815</v>
      </c>
      <c r="U38" s="64"/>
      <c r="V38" s="64"/>
      <c r="W38" s="64"/>
      <c r="X38" s="64"/>
      <c r="Y38" s="64"/>
      <c r="Z38" s="64"/>
      <c r="AA38" s="64"/>
      <c r="AB38" s="64"/>
    </row>
    <row r="39" spans="1:28">
      <c r="A39" s="224" t="s">
        <v>77</v>
      </c>
      <c r="B39" s="225" t="s">
        <v>9</v>
      </c>
      <c r="C39" s="226" t="s">
        <v>808</v>
      </c>
      <c r="D39" s="227"/>
      <c r="E39" s="204">
        <f>IF($X$2,SUMIFS('Roadway by Mode'!L:L,'Roadway by Mode'!$J:$J,"="&amp;$A39,'Roadway by Mode'!$K:$K,"="&amp;$B39,'Roadway by Mode'!$V:$V,"=No"),SUMIFS('Roadway by Mode'!L:L,'Roadway by Mode'!$J:$J,"="&amp;$A39,'Roadway by Mode'!$K:$K,"="&amp;$B39))</f>
        <v>2292</v>
      </c>
      <c r="F39" s="203" t="s">
        <v>815</v>
      </c>
      <c r="G39" s="203" t="s">
        <v>815</v>
      </c>
      <c r="H39" s="203" t="s">
        <v>815</v>
      </c>
      <c r="I39" s="203" t="s">
        <v>815</v>
      </c>
      <c r="J39" s="203" t="s">
        <v>815</v>
      </c>
      <c r="K39" s="203" t="s">
        <v>815</v>
      </c>
      <c r="L39" s="203" t="s">
        <v>815</v>
      </c>
      <c r="M39" s="203" t="s">
        <v>815</v>
      </c>
      <c r="N39" s="203" t="s">
        <v>815</v>
      </c>
      <c r="O39" s="203" t="s">
        <v>815</v>
      </c>
      <c r="P39" s="203" t="s">
        <v>815</v>
      </c>
      <c r="Q39" s="203">
        <f>IF($X$2,SUMIFS('Roadway by Mode'!N:N,'Roadway by Mode'!$J:$J,"="&amp;$A39,'Roadway by Mode'!$K:$K,"="&amp;$B39,'Roadway by Mode'!$V:$V,"=No"),SUMIFS('Roadway by Mode'!N:N,'Roadway by Mode'!$J:$J,"="&amp;$A39,'Roadway by Mode'!$K:$K,"="&amp;$B39))</f>
        <v>19.399999999999999</v>
      </c>
      <c r="R39" s="203">
        <f>IF($X$2,SUMIFS('Roadway by Mode'!P:P,'Roadway by Mode'!$J:$J,"="&amp;$A39,'Roadway by Mode'!$K:$K,"="&amp;$B39,'Roadway by Mode'!$V:$V,"=No"),SUMIFS('Roadway by Mode'!P:P,'Roadway by Mode'!$J:$J,"="&amp;$A39,'Roadway by Mode'!$K:$K,"="&amp;$B39))</f>
        <v>303.99999999999994</v>
      </c>
      <c r="S39" s="203">
        <f>IF($X$2,SUMIFS('Roadway by Mode'!R:R,'Roadway by Mode'!$J:$J,"="&amp;$A39,'Roadway by Mode'!$K:$K,"="&amp;$B39,'Roadway by Mode'!$V:$V,"=No"),SUMIFS('Roadway by Mode'!R:R,'Roadway by Mode'!$J:$J,"="&amp;$A39,'Roadway by Mode'!$K:$K,"="&amp;$B39))</f>
        <v>441</v>
      </c>
      <c r="T39" s="203">
        <f>IF($X$2,SUMIFS('Roadway by Mode'!T:T,'Roadway by Mode'!$J:$J,"="&amp;$A39,'Roadway by Mode'!$K:$K,"="&amp;$B39,'Roadway by Mode'!$V:$V,"=No"),SUMIFS('Roadway by Mode'!T:T,'Roadway by Mode'!$J:$J,"="&amp;$A39,'Roadway by Mode'!$K:$K,"="&amp;$B39))</f>
        <v>764.39999999999986</v>
      </c>
      <c r="U39" s="64"/>
      <c r="V39" s="64"/>
      <c r="W39" s="64"/>
      <c r="X39" s="64"/>
      <c r="Y39" s="64"/>
      <c r="Z39" s="64"/>
      <c r="AA39" s="64"/>
      <c r="AB39" s="64"/>
    </row>
    <row r="40" spans="1:28">
      <c r="A40" s="224" t="s">
        <v>77</v>
      </c>
      <c r="B40" s="225" t="s">
        <v>13</v>
      </c>
      <c r="C40" s="226" t="s">
        <v>809</v>
      </c>
      <c r="D40" s="227"/>
      <c r="E40" s="204">
        <f>IF($X$2,SUMIFS('Roadway by Mode'!L:L,'Roadway by Mode'!$J:$J,"="&amp;$A40,'Roadway by Mode'!$K:$K,"="&amp;$B40,'Roadway by Mode'!$V:$V,"=No"),SUMIFS('Roadway by Mode'!L:L,'Roadway by Mode'!$J:$J,"="&amp;$A40,'Roadway by Mode'!$K:$K,"="&amp;$B40))</f>
        <v>1414</v>
      </c>
      <c r="F40" s="203" t="s">
        <v>815</v>
      </c>
      <c r="G40" s="203" t="s">
        <v>815</v>
      </c>
      <c r="H40" s="203" t="s">
        <v>815</v>
      </c>
      <c r="I40" s="203" t="s">
        <v>815</v>
      </c>
      <c r="J40" s="203" t="s">
        <v>815</v>
      </c>
      <c r="K40" s="203" t="s">
        <v>815</v>
      </c>
      <c r="L40" s="203" t="s">
        <v>815</v>
      </c>
      <c r="M40" s="203" t="s">
        <v>815</v>
      </c>
      <c r="N40" s="203" t="s">
        <v>815</v>
      </c>
      <c r="O40" s="203" t="s">
        <v>815</v>
      </c>
      <c r="P40" s="203" t="s">
        <v>815</v>
      </c>
      <c r="Q40" s="203">
        <f>IF($X$2,SUMIFS('Roadway by Mode'!N:N,'Roadway by Mode'!$J:$J,"="&amp;$A40,'Roadway by Mode'!$K:$K,"="&amp;$B40,'Roadway by Mode'!$V:$V,"=No"),SUMIFS('Roadway by Mode'!N:N,'Roadway by Mode'!$J:$J,"="&amp;$A40,'Roadway by Mode'!$K:$K,"="&amp;$B40))</f>
        <v>18.7</v>
      </c>
      <c r="R40" s="203">
        <f>IF($X$2,SUMIFS('Roadway by Mode'!P:P,'Roadway by Mode'!$J:$J,"="&amp;$A40,'Roadway by Mode'!$K:$K,"="&amp;$B40,'Roadway by Mode'!$V:$V,"=No"),SUMIFS('Roadway by Mode'!P:P,'Roadway by Mode'!$J:$J,"="&amp;$A40,'Roadway by Mode'!$K:$K,"="&amp;$B40))</f>
        <v>339.9</v>
      </c>
      <c r="S40" s="203">
        <f>IF($X$2,SUMIFS('Roadway by Mode'!R:R,'Roadway by Mode'!$J:$J,"="&amp;$A40,'Roadway by Mode'!$K:$K,"="&amp;$B40,'Roadway by Mode'!$V:$V,"=No"),SUMIFS('Roadway by Mode'!R:R,'Roadway by Mode'!$J:$J,"="&amp;$A40,'Roadway by Mode'!$K:$K,"="&amp;$B40))</f>
        <v>366.19999999999993</v>
      </c>
      <c r="T40" s="203">
        <f>IF($X$2,SUMIFS('Roadway by Mode'!T:T,'Roadway by Mode'!$J:$J,"="&amp;$A40,'Roadway by Mode'!$K:$K,"="&amp;$B40,'Roadway by Mode'!$V:$V,"=No"),SUMIFS('Roadway by Mode'!T:T,'Roadway by Mode'!$J:$J,"="&amp;$A40,'Roadway by Mode'!$K:$K,"="&amp;$B40))</f>
        <v>724.8</v>
      </c>
      <c r="U40" s="64"/>
      <c r="V40" s="64"/>
      <c r="W40" s="64"/>
      <c r="X40" s="64"/>
      <c r="Y40" s="64"/>
      <c r="Z40" s="64"/>
      <c r="AA40" s="64"/>
      <c r="AB40" s="64"/>
    </row>
    <row r="41" spans="1:28">
      <c r="A41" s="224" t="s">
        <v>75</v>
      </c>
      <c r="B41" s="225" t="s">
        <v>9</v>
      </c>
      <c r="C41" s="226" t="s">
        <v>810</v>
      </c>
      <c r="D41" s="227"/>
      <c r="E41" s="204">
        <f>IF($X$2,SUMIFS('Roadway by Mode'!L:L,'Roadway by Mode'!$J:$J,"="&amp;$A41,'Roadway by Mode'!$K:$K,"="&amp;$B41,'Roadway by Mode'!$V:$V,"=No"),SUMIFS('Roadway by Mode'!L:L,'Roadway by Mode'!$J:$J,"="&amp;$A41,'Roadway by Mode'!$K:$K,"="&amp;$B41))</f>
        <v>38233</v>
      </c>
      <c r="F41" s="203" t="s">
        <v>815</v>
      </c>
      <c r="G41" s="203" t="s">
        <v>815</v>
      </c>
      <c r="H41" s="203" t="s">
        <v>815</v>
      </c>
      <c r="I41" s="203" t="s">
        <v>815</v>
      </c>
      <c r="J41" s="203" t="s">
        <v>815</v>
      </c>
      <c r="K41" s="203" t="s">
        <v>815</v>
      </c>
      <c r="L41" s="203" t="s">
        <v>815</v>
      </c>
      <c r="M41" s="203" t="s">
        <v>815</v>
      </c>
      <c r="N41" s="203" t="s">
        <v>815</v>
      </c>
      <c r="O41" s="203" t="s">
        <v>815</v>
      </c>
      <c r="P41" s="203" t="s">
        <v>815</v>
      </c>
      <c r="Q41" s="203">
        <f>IF($X$2,SUMIFS('Roadway by Mode'!N:N,'Roadway by Mode'!$J:$J,"="&amp;$A41,'Roadway by Mode'!$K:$K,"="&amp;$B41,'Roadway by Mode'!$V:$V,"=No"),SUMIFS('Roadway by Mode'!N:N,'Roadway by Mode'!$J:$J,"="&amp;$A41,'Roadway by Mode'!$K:$K,"="&amp;$B41))</f>
        <v>267.8</v>
      </c>
      <c r="R41" s="203">
        <f>IF($X$2,SUMIFS('Roadway by Mode'!P:P,'Roadway by Mode'!$J:$J,"="&amp;$A41,'Roadway by Mode'!$K:$K,"="&amp;$B41,'Roadway by Mode'!$V:$V,"=No"),SUMIFS('Roadway by Mode'!P:P,'Roadway by Mode'!$J:$J,"="&amp;$A41,'Roadway by Mode'!$K:$K,"="&amp;$B41))</f>
        <v>577.19999999999982</v>
      </c>
      <c r="S41" s="203">
        <f>IF($X$2,SUMIFS('Roadway by Mode'!R:R,'Roadway by Mode'!$J:$J,"="&amp;$A41,'Roadway by Mode'!$K:$K,"="&amp;$B41,'Roadway by Mode'!$V:$V,"=No"),SUMIFS('Roadway by Mode'!R:R,'Roadway by Mode'!$J:$J,"="&amp;$A41,'Roadway by Mode'!$K:$K,"="&amp;$B41))</f>
        <v>751.50000000000011</v>
      </c>
      <c r="T41" s="203">
        <f>IF($X$2,SUMIFS('Roadway by Mode'!T:T,'Roadway by Mode'!$J:$J,"="&amp;$A41,'Roadway by Mode'!$K:$K,"="&amp;$B41,'Roadway by Mode'!$V:$V,"=No"),SUMIFS('Roadway by Mode'!T:T,'Roadway by Mode'!$J:$J,"="&amp;$A41,'Roadway by Mode'!$K:$K,"="&amp;$B41))</f>
        <v>1596.4999999999986</v>
      </c>
      <c r="U41" s="64"/>
      <c r="V41" s="64"/>
      <c r="W41" s="64"/>
      <c r="X41" s="64"/>
      <c r="Y41" s="64"/>
      <c r="Z41" s="64"/>
      <c r="AA41" s="64"/>
      <c r="AB41" s="64"/>
    </row>
    <row r="42" spans="1:28">
      <c r="A42" s="224" t="s">
        <v>75</v>
      </c>
      <c r="B42" s="225" t="s">
        <v>13</v>
      </c>
      <c r="C42" s="226" t="s">
        <v>811</v>
      </c>
      <c r="D42" s="227"/>
      <c r="E42" s="204">
        <f>IF($X$2,SUMIFS('Roadway by Mode'!L:L,'Roadway by Mode'!$J:$J,"="&amp;$A42,'Roadway by Mode'!$K:$K,"="&amp;$B42,'Roadway by Mode'!$V:$V,"=No"),SUMIFS('Roadway by Mode'!L:L,'Roadway by Mode'!$J:$J,"="&amp;$A42,'Roadway by Mode'!$K:$K,"="&amp;$B42))</f>
        <v>8708</v>
      </c>
      <c r="F42" s="203" t="s">
        <v>815</v>
      </c>
      <c r="G42" s="203" t="s">
        <v>815</v>
      </c>
      <c r="H42" s="203" t="s">
        <v>815</v>
      </c>
      <c r="I42" s="203" t="s">
        <v>815</v>
      </c>
      <c r="J42" s="203" t="s">
        <v>815</v>
      </c>
      <c r="K42" s="203" t="s">
        <v>815</v>
      </c>
      <c r="L42" s="203" t="s">
        <v>815</v>
      </c>
      <c r="M42" s="203" t="s">
        <v>815</v>
      </c>
      <c r="N42" s="203" t="s">
        <v>815</v>
      </c>
      <c r="O42" s="203" t="s">
        <v>815</v>
      </c>
      <c r="P42" s="203" t="s">
        <v>815</v>
      </c>
      <c r="Q42" s="203">
        <f>IF($X$2,SUMIFS('Roadway by Mode'!N:N,'Roadway by Mode'!$J:$J,"="&amp;$A42,'Roadway by Mode'!$K:$K,"="&amp;$B42,'Roadway by Mode'!$V:$V,"=No"),SUMIFS('Roadway by Mode'!N:N,'Roadway by Mode'!$J:$J,"="&amp;$A42,'Roadway by Mode'!$K:$K,"="&amp;$B42))</f>
        <v>138.4</v>
      </c>
      <c r="R42" s="203">
        <f>IF($X$2,SUMIFS('Roadway by Mode'!P:P,'Roadway by Mode'!$J:$J,"="&amp;$A42,'Roadway by Mode'!$K:$K,"="&amp;$B42,'Roadway by Mode'!$V:$V,"=No"),SUMIFS('Roadway by Mode'!P:P,'Roadway by Mode'!$J:$J,"="&amp;$A42,'Roadway by Mode'!$K:$K,"="&amp;$B42))</f>
        <v>253.8</v>
      </c>
      <c r="S42" s="203">
        <f>IF($X$2,SUMIFS('Roadway by Mode'!R:R,'Roadway by Mode'!$J:$J,"="&amp;$A42,'Roadway by Mode'!$K:$K,"="&amp;$B42,'Roadway by Mode'!$V:$V,"=No"),SUMIFS('Roadway by Mode'!R:R,'Roadway by Mode'!$J:$J,"="&amp;$A42,'Roadway by Mode'!$K:$K,"="&amp;$B42))</f>
        <v>720.59999999999991</v>
      </c>
      <c r="T42" s="203">
        <f>IF($X$2,SUMIFS('Roadway by Mode'!T:T,'Roadway by Mode'!$J:$J,"="&amp;$A42,'Roadway by Mode'!$K:$K,"="&amp;$B42,'Roadway by Mode'!$V:$V,"=No"),SUMIFS('Roadway by Mode'!T:T,'Roadway by Mode'!$J:$J,"="&amp;$A42,'Roadway by Mode'!$K:$K,"="&amp;$B42))</f>
        <v>1112.8</v>
      </c>
      <c r="U42" s="64"/>
      <c r="V42" s="64"/>
      <c r="W42" s="64"/>
      <c r="X42" s="64"/>
      <c r="Y42" s="64"/>
      <c r="Z42" s="64"/>
      <c r="AA42" s="64"/>
      <c r="AB42" s="64"/>
    </row>
    <row r="43" spans="1:28">
      <c r="A43" s="224" t="s">
        <v>79</v>
      </c>
      <c r="B43" s="225" t="s">
        <v>9</v>
      </c>
      <c r="C43" s="226" t="s">
        <v>812</v>
      </c>
      <c r="D43" s="227"/>
      <c r="E43" s="204">
        <f>IF($X$2,SUMIFS('Roadway by Mode'!L:L,'Roadway by Mode'!$J:$J,"="&amp;$A43,'Roadway by Mode'!$K:$K,"="&amp;$B43,'Roadway by Mode'!$V:$V,"=No"),SUMIFS('Roadway by Mode'!L:L,'Roadway by Mode'!$J:$J,"="&amp;$A43,'Roadway by Mode'!$K:$K,"="&amp;$B43))</f>
        <v>293</v>
      </c>
      <c r="F43" s="203" t="s">
        <v>815</v>
      </c>
      <c r="G43" s="203" t="s">
        <v>815</v>
      </c>
      <c r="H43" s="203" t="s">
        <v>815</v>
      </c>
      <c r="I43" s="203" t="s">
        <v>815</v>
      </c>
      <c r="J43" s="203" t="s">
        <v>815</v>
      </c>
      <c r="K43" s="203" t="s">
        <v>815</v>
      </c>
      <c r="L43" s="203" t="s">
        <v>815</v>
      </c>
      <c r="M43" s="203" t="s">
        <v>815</v>
      </c>
      <c r="N43" s="203" t="s">
        <v>815</v>
      </c>
      <c r="O43" s="203" t="s">
        <v>815</v>
      </c>
      <c r="P43" s="203" t="s">
        <v>815</v>
      </c>
      <c r="Q43" s="203">
        <f>IF($X$2,SUMIFS('Roadway by Mode'!N:N,'Roadway by Mode'!$J:$J,"="&amp;$A43,'Roadway by Mode'!$K:$K,"="&amp;$B43,'Roadway by Mode'!$V:$V,"=No"),SUMIFS('Roadway by Mode'!N:N,'Roadway by Mode'!$J:$J,"="&amp;$A43,'Roadway by Mode'!$K:$K,"="&amp;$B43))</f>
        <v>202.29999999999998</v>
      </c>
      <c r="R43" s="203">
        <f>IF($X$2,SUMIFS('Roadway by Mode'!P:P,'Roadway by Mode'!$J:$J,"="&amp;$A43,'Roadway by Mode'!$K:$K,"="&amp;$B43,'Roadway by Mode'!$V:$V,"=No"),SUMIFS('Roadway by Mode'!P:P,'Roadway by Mode'!$J:$J,"="&amp;$A43,'Roadway by Mode'!$K:$K,"="&amp;$B43))</f>
        <v>0</v>
      </c>
      <c r="S43" s="203">
        <f>IF($X$2,SUMIFS('Roadway by Mode'!R:R,'Roadway by Mode'!$J:$J,"="&amp;$A43,'Roadway by Mode'!$K:$K,"="&amp;$B43,'Roadway by Mode'!$V:$V,"=No"),SUMIFS('Roadway by Mode'!R:R,'Roadway by Mode'!$J:$J,"="&amp;$A43,'Roadway by Mode'!$K:$K,"="&amp;$B43))</f>
        <v>5.4</v>
      </c>
      <c r="T43" s="203">
        <f>IF($X$2,SUMIFS('Roadway by Mode'!T:T,'Roadway by Mode'!$J:$J,"="&amp;$A43,'Roadway by Mode'!$K:$K,"="&amp;$B43,'Roadway by Mode'!$V:$V,"=No"),SUMIFS('Roadway by Mode'!T:T,'Roadway by Mode'!$J:$J,"="&amp;$A43,'Roadway by Mode'!$K:$K,"="&amp;$B43))</f>
        <v>207.7</v>
      </c>
      <c r="U43" s="64"/>
      <c r="V43" s="64"/>
      <c r="W43" s="64"/>
      <c r="X43" s="64"/>
      <c r="Y43" s="64"/>
      <c r="Z43" s="64"/>
      <c r="AA43" s="64"/>
      <c r="AB43" s="64"/>
    </row>
    <row r="44" spans="1:28">
      <c r="A44" s="224" t="s">
        <v>79</v>
      </c>
      <c r="B44" s="225" t="s">
        <v>13</v>
      </c>
      <c r="C44" s="226" t="s">
        <v>813</v>
      </c>
      <c r="D44" s="227"/>
      <c r="E44" s="204">
        <f>IF($X$2,SUMIFS('Roadway by Mode'!L:L,'Roadway by Mode'!$J:$J,"="&amp;$A44,'Roadway by Mode'!$K:$K,"="&amp;$B44,'Roadway by Mode'!$V:$V,"=No"),SUMIFS('Roadway by Mode'!L:L,'Roadway by Mode'!$J:$J,"="&amp;$A44,'Roadway by Mode'!$K:$K,"="&amp;$B44))</f>
        <v>0</v>
      </c>
      <c r="F44" s="203" t="s">
        <v>815</v>
      </c>
      <c r="G44" s="203" t="s">
        <v>815</v>
      </c>
      <c r="H44" s="203" t="s">
        <v>815</v>
      </c>
      <c r="I44" s="203" t="s">
        <v>815</v>
      </c>
      <c r="J44" s="203" t="s">
        <v>815</v>
      </c>
      <c r="K44" s="203" t="s">
        <v>815</v>
      </c>
      <c r="L44" s="203" t="s">
        <v>815</v>
      </c>
      <c r="M44" s="203" t="s">
        <v>815</v>
      </c>
      <c r="N44" s="203" t="s">
        <v>815</v>
      </c>
      <c r="O44" s="203" t="s">
        <v>815</v>
      </c>
      <c r="P44" s="203" t="s">
        <v>815</v>
      </c>
      <c r="Q44" s="203">
        <f>IF($X$2,SUMIFS('Roadway by Mode'!N:N,'Roadway by Mode'!$J:$J,"="&amp;$A44,'Roadway by Mode'!$K:$K,"="&amp;$B44,'Roadway by Mode'!$V:$V,"=No"),SUMIFS('Roadway by Mode'!N:N,'Roadway by Mode'!$J:$J,"="&amp;$A44,'Roadway by Mode'!$K:$K,"="&amp;$B44))</f>
        <v>0</v>
      </c>
      <c r="R44" s="203">
        <f>IF($X$2,SUMIFS('Roadway by Mode'!P:P,'Roadway by Mode'!$J:$J,"="&amp;$A44,'Roadway by Mode'!$K:$K,"="&amp;$B44,'Roadway by Mode'!$V:$V,"=No"),SUMIFS('Roadway by Mode'!P:P,'Roadway by Mode'!$J:$J,"="&amp;$A44,'Roadway by Mode'!$K:$K,"="&amp;$B44))</f>
        <v>0</v>
      </c>
      <c r="S44" s="203">
        <f>IF($X$2,SUMIFS('Roadway by Mode'!R:R,'Roadway by Mode'!$J:$J,"="&amp;$A44,'Roadway by Mode'!$K:$K,"="&amp;$B44,'Roadway by Mode'!$V:$V,"=No"),SUMIFS('Roadway by Mode'!R:R,'Roadway by Mode'!$J:$J,"="&amp;$A44,'Roadway by Mode'!$K:$K,"="&amp;$B44))</f>
        <v>0</v>
      </c>
      <c r="T44" s="203">
        <f>IF($X$2,SUMIFS('Roadway by Mode'!T:T,'Roadway by Mode'!$J:$J,"="&amp;$A44,'Roadway by Mode'!$K:$K,"="&amp;$B44,'Roadway by Mode'!$V:$V,"=No"),SUMIFS('Roadway by Mode'!T:T,'Roadway by Mode'!$J:$J,"="&amp;$A44,'Roadway by Mode'!$K:$K,"="&amp;$B44))</f>
        <v>0</v>
      </c>
      <c r="U44" s="64"/>
      <c r="V44" s="64"/>
      <c r="W44" s="64"/>
      <c r="X44" s="64"/>
      <c r="Y44" s="64"/>
      <c r="Z44" s="64"/>
      <c r="AA44" s="64"/>
      <c r="AB44" s="64"/>
    </row>
    <row r="45" spans="1:28" ht="13.5" thickBot="1">
      <c r="A45" s="228" t="s">
        <v>81</v>
      </c>
      <c r="B45" s="229" t="s">
        <v>9</v>
      </c>
      <c r="C45" s="230" t="s">
        <v>814</v>
      </c>
      <c r="D45" s="231"/>
      <c r="E45" s="207">
        <f>IF($X$2,SUMIFS('Roadway by Mode'!L:L,'Roadway by Mode'!$J:$J,"="&amp;$A45,'Roadway by Mode'!$K:$K,"="&amp;$B45,'Roadway by Mode'!$V:$V,"=No"),SUMIFS('Roadway by Mode'!L:L,'Roadway by Mode'!$J:$J,"="&amp;$A45,'Roadway by Mode'!$K:$K,"="&amp;$B45))</f>
        <v>403</v>
      </c>
      <c r="F45" s="208" t="s">
        <v>815</v>
      </c>
      <c r="G45" s="208" t="s">
        <v>815</v>
      </c>
      <c r="H45" s="208" t="s">
        <v>815</v>
      </c>
      <c r="I45" s="208" t="s">
        <v>815</v>
      </c>
      <c r="J45" s="208" t="s">
        <v>815</v>
      </c>
      <c r="K45" s="208" t="s">
        <v>815</v>
      </c>
      <c r="L45" s="208" t="s">
        <v>815</v>
      </c>
      <c r="M45" s="208" t="s">
        <v>815</v>
      </c>
      <c r="N45" s="208" t="s">
        <v>815</v>
      </c>
      <c r="O45" s="208" t="s">
        <v>815</v>
      </c>
      <c r="P45" s="208" t="s">
        <v>815</v>
      </c>
      <c r="Q45" s="208">
        <f>IF($X$2,SUMIFS('Roadway by Mode'!N:N,'Roadway by Mode'!$J:$J,"="&amp;$A45,'Roadway by Mode'!$K:$K,"="&amp;$B45,'Roadway by Mode'!$V:$V,"=No"),SUMIFS('Roadway by Mode'!N:N,'Roadway by Mode'!$J:$J,"="&amp;$A45,'Roadway by Mode'!$K:$K,"="&amp;$B45))</f>
        <v>458.09999999999997</v>
      </c>
      <c r="R45" s="208">
        <f>IF($X$2,SUMIFS('Roadway by Mode'!P:P,'Roadway by Mode'!$J:$J,"="&amp;$A45,'Roadway by Mode'!$K:$K,"="&amp;$B45,'Roadway by Mode'!$V:$V,"=No"),SUMIFS('Roadway by Mode'!P:P,'Roadway by Mode'!$J:$J,"="&amp;$A45,'Roadway by Mode'!$K:$K,"="&amp;$B45))</f>
        <v>0</v>
      </c>
      <c r="S45" s="208">
        <f>IF($X$2,SUMIFS('Roadway by Mode'!R:R,'Roadway by Mode'!$J:$J,"="&amp;$A45,'Roadway by Mode'!$K:$K,"="&amp;$B45,'Roadway by Mode'!$V:$V,"=No"),SUMIFS('Roadway by Mode'!R:R,'Roadway by Mode'!$J:$J,"="&amp;$A45,'Roadway by Mode'!$K:$K,"="&amp;$B45))</f>
        <v>0</v>
      </c>
      <c r="T45" s="208">
        <f>IF($X$2,SUMIFS('Roadway by Mode'!T:T,'Roadway by Mode'!$J:$J,"="&amp;$A45,'Roadway by Mode'!$K:$K,"="&amp;$B45,'Roadway by Mode'!$V:$V,"=No"),SUMIFS('Roadway by Mode'!T:T,'Roadway by Mode'!$J:$J,"="&amp;$A45,'Roadway by Mode'!$K:$K,"="&amp;$B45))</f>
        <v>458.09999999999997</v>
      </c>
      <c r="U45" s="64"/>
      <c r="V45" s="64"/>
      <c r="W45" s="64"/>
      <c r="X45" s="64"/>
      <c r="Y45" s="64"/>
      <c r="Z45" s="64"/>
      <c r="AA45" s="64"/>
      <c r="AB45" s="64"/>
    </row>
    <row r="46" spans="1:28" ht="13.5" thickTop="1">
      <c r="A46" s="135"/>
      <c r="B46" s="136"/>
      <c r="C46" s="136"/>
      <c r="D46" s="137"/>
      <c r="E46" s="159"/>
      <c r="F46" s="80"/>
      <c r="G46" s="80"/>
      <c r="H46" s="80"/>
      <c r="I46" s="80"/>
      <c r="J46" s="80"/>
      <c r="K46" s="80"/>
      <c r="L46" s="80"/>
      <c r="M46" s="80"/>
      <c r="N46" s="80"/>
      <c r="O46" s="80"/>
      <c r="P46" s="80"/>
      <c r="Q46" s="64"/>
      <c r="R46" s="64"/>
      <c r="S46" s="64"/>
      <c r="T46" s="158"/>
      <c r="U46" s="63"/>
      <c r="V46" s="64"/>
      <c r="W46" s="64"/>
      <c r="X46" s="64"/>
      <c r="Y46" s="64"/>
      <c r="Z46" s="64"/>
      <c r="AA46" s="64"/>
      <c r="AB46" s="64"/>
    </row>
    <row r="47" spans="1:28" ht="13.5" customHeight="1" thickBot="1">
      <c r="A47" s="121" t="s">
        <v>816</v>
      </c>
      <c r="B47" s="134"/>
      <c r="C47" s="134"/>
      <c r="D47" s="134"/>
      <c r="E47" s="134"/>
      <c r="F47" s="134"/>
      <c r="G47" s="134"/>
      <c r="H47" s="134"/>
      <c r="I47" s="134"/>
      <c r="J47" s="134"/>
      <c r="K47" s="134"/>
      <c r="L47" s="134"/>
      <c r="M47" s="134"/>
      <c r="N47" s="134"/>
      <c r="O47" s="134"/>
      <c r="P47" s="134"/>
      <c r="Q47" s="58"/>
      <c r="R47" s="58"/>
      <c r="S47" s="58"/>
      <c r="T47" s="59"/>
      <c r="U47" s="63"/>
      <c r="V47" s="64"/>
      <c r="W47" s="64"/>
      <c r="X47" s="64"/>
      <c r="Y47" s="64"/>
      <c r="Z47" s="64"/>
      <c r="AA47" s="64"/>
      <c r="AB47" s="64"/>
    </row>
    <row r="48" spans="1:28" ht="13.5" customHeight="1" thickTop="1">
      <c r="A48" s="88"/>
      <c r="B48" s="89"/>
      <c r="C48" s="89"/>
      <c r="D48" s="90"/>
      <c r="E48" s="62"/>
      <c r="F48" s="239" t="s">
        <v>74</v>
      </c>
      <c r="G48" s="189"/>
      <c r="H48" s="189"/>
      <c r="I48" s="189"/>
      <c r="J48" s="189"/>
      <c r="K48" s="189"/>
      <c r="L48" s="191" t="s">
        <v>1019</v>
      </c>
      <c r="N48" s="190"/>
      <c r="O48" s="190"/>
      <c r="P48" s="190"/>
      <c r="Q48" s="191" t="s">
        <v>118</v>
      </c>
      <c r="R48" s="192"/>
      <c r="S48" s="192"/>
      <c r="T48" s="192"/>
      <c r="U48" s="63"/>
      <c r="V48" s="64"/>
      <c r="W48" s="64"/>
      <c r="X48" s="64"/>
      <c r="Y48" s="64"/>
      <c r="Z48" s="64"/>
      <c r="AA48" s="64"/>
      <c r="AB48" s="64"/>
    </row>
    <row r="49" spans="1:28" s="166" customFormat="1" ht="45" customHeight="1">
      <c r="A49" s="241"/>
      <c r="B49" s="242"/>
      <c r="C49" s="242"/>
      <c r="D49" s="72" t="s">
        <v>804</v>
      </c>
      <c r="E49" s="193" t="s">
        <v>2</v>
      </c>
      <c r="F49" s="194" t="s">
        <v>921</v>
      </c>
      <c r="G49" s="194" t="s">
        <v>922</v>
      </c>
      <c r="H49" s="194" t="s">
        <v>923</v>
      </c>
      <c r="I49" s="194" t="s">
        <v>924</v>
      </c>
      <c r="J49" s="194" t="s">
        <v>925</v>
      </c>
      <c r="K49" s="194" t="s">
        <v>926</v>
      </c>
      <c r="L49" s="195" t="s">
        <v>928</v>
      </c>
      <c r="M49" s="194" t="s">
        <v>929</v>
      </c>
      <c r="N49" s="194" t="s">
        <v>930</v>
      </c>
      <c r="O49" s="194" t="s">
        <v>931</v>
      </c>
      <c r="P49" s="233" t="s">
        <v>956</v>
      </c>
      <c r="Q49" s="195" t="s">
        <v>936</v>
      </c>
      <c r="R49" s="196" t="s">
        <v>933</v>
      </c>
      <c r="S49" s="196" t="s">
        <v>934</v>
      </c>
      <c r="T49" s="196" t="s">
        <v>119</v>
      </c>
      <c r="U49" s="165"/>
      <c r="V49" s="165"/>
      <c r="W49" s="165"/>
      <c r="X49" s="165"/>
      <c r="Y49" s="165"/>
      <c r="Z49" s="165"/>
      <c r="AA49" s="165"/>
      <c r="AB49" s="165"/>
    </row>
    <row r="50" spans="1:28" ht="18.75" customHeight="1">
      <c r="A50" s="101" t="s">
        <v>919</v>
      </c>
      <c r="B50" s="102">
        <f>D50</f>
        <v>10</v>
      </c>
      <c r="C50" s="103"/>
      <c r="D50" s="45">
        <v>10</v>
      </c>
      <c r="E50" s="213">
        <f>IF($X$2,SUMIFS('Track by Mode'!L:L,'Track by Mode'!$I:$I,"&lt;"&amp;$D50,'Track by Mode'!$AJ:$AJ,"=No"),SUMIFS('Track by Mode'!L:L,'Track by Mode'!$I:$I,"&lt;"&amp;$D50))+IF($X$2,SUMIFS('Roadway by Mode'!L:L,'Roadway by Mode'!$I:$I,"&lt;"&amp;$D50,'Roadway by Mode'!$V:$V,"=No"),SUMIFS('Roadway by Mode'!L:L,'Roadway by Mode'!$I:$I,"&lt;"&amp;$D50))</f>
        <v>75</v>
      </c>
      <c r="F50" s="201">
        <f>IF($X$2,SUMIFS('Track by Mode'!N:N,'Track by Mode'!$I:$I,"&lt;"&amp;$D50,'Track by Mode'!$AJ:$AJ,"=No"),SUMIFS('Track by Mode'!N:N,'Track by Mode'!$I:$I,"&lt;"&amp;$D50))</f>
        <v>23.77</v>
      </c>
      <c r="G50" s="201">
        <f>IF($X$2,SUMIFS('Track by Mode'!P:P,'Track by Mode'!$I:$I,"&lt;"&amp;$D50,'Track by Mode'!$AJ:$AJ,"=No"),SUMIFS('Track by Mode'!P:P,'Track by Mode'!$I:$I,"&lt;"&amp;$D50))</f>
        <v>2.8000000000000003</v>
      </c>
      <c r="H50" s="201">
        <f>IF($X$2,SUMIFS('Track by Mode'!R:R,'Track by Mode'!$I:$I,"&lt;"&amp;$D50,'Track by Mode'!$AJ:$AJ,"=No"),SUMIFS('Track by Mode'!R:R,'Track by Mode'!$I:$I,"&lt;"&amp;$D50))</f>
        <v>26.57</v>
      </c>
      <c r="I50" s="201">
        <f>IF($X$2,SUMIFS('Track by Mode'!S:S,'Track by Mode'!$I:$I,"&lt;"&amp;$D50,'Track by Mode'!$AJ:$AJ,"=No"),SUMIFS('Track by Mode'!S:S,'Track by Mode'!$I:$I,"&lt;"&amp;$D50))</f>
        <v>0</v>
      </c>
      <c r="J50" s="201">
        <f>IF($X$2,SUMIFS('Track by Mode'!U:U,'Track by Mode'!$I:$I,"&lt;"&amp;$D50,'Track by Mode'!$AJ:$AJ,"=No"),SUMIFS('Track by Mode'!U:U,'Track by Mode'!$I:$I,"&lt;"&amp;$D50))</f>
        <v>1.4699999999999998</v>
      </c>
      <c r="K50" s="201">
        <f>IF($X$2,SUMIFS('Track by Mode'!W:W,'Track by Mode'!$I:$I,"&lt;"&amp;$D50,'Track by Mode'!$AJ:$AJ,"=No"),SUMIFS('Track by Mode'!W:W,'Track by Mode'!$I:$I,"&lt;"&amp;$D50))</f>
        <v>0.4</v>
      </c>
      <c r="L50" s="201">
        <f>IF($X$2,SUMIFS('Track by Mode'!$Z:$Z,'Track by Mode'!$I:$I,"&lt;"&amp;$D50,'Track by Mode'!$AJ:$AJ,"=No"),SUMIFS('Track by Mode'!$Z:$Z,'Track by Mode'!$I:$I,"&lt;"&amp;$D50))</f>
        <v>29</v>
      </c>
      <c r="M50" s="202">
        <f>IF($X$2,SUMIFS('Track by Mode'!$AB:$AB,'Track by Mode'!$I:$I,"&lt;"&amp;$D50,'Track by Mode'!$AJ:$AJ,"=No"),SUMIFS('Track by Mode'!$AB:$AB,'Track by Mode'!$I:$I,"&lt;"&amp;$D50))</f>
        <v>176</v>
      </c>
      <c r="N50" s="202">
        <f>IF($X$2,SUMIFS('Track by Mode'!AD:AD,'Track by Mode'!$I:$I,"&lt;"&amp;$D50,'Track by Mode'!$AJ:$AJ,"=No"),SUMIFS('Track by Mode'!AD:AD,'Track by Mode'!$I:$I,"&lt;"&amp;$D50))</f>
        <v>8</v>
      </c>
      <c r="O50" s="202">
        <f>IF($X$2,SUMIFS('Track by Mode'!AF:AF,'Track by Mode'!$I:$I,"&lt;"&amp;$D50,'Track by Mode'!$AJ:$AJ,"=No"),SUMIFS('Track by Mode'!AF:AF,'Track by Mode'!$I:$I,"&lt;"&amp;$D50))</f>
        <v>0</v>
      </c>
      <c r="P50" s="202">
        <f>IF($X$2,SUMIFS('Track by Mode'!AH:AH,'Track by Mode'!$I:$I,"&lt;"&amp;$D50,'Track by Mode'!$AJ:$AJ,"=No"),SUMIFS('Track by Mode'!AH:AH,'Track by Mode'!$I:$I,"&lt;"&amp;$D50))</f>
        <v>0</v>
      </c>
      <c r="Q50" s="201">
        <f>IF($X$2,SUMIFS('Roadway by Mode'!N:N,'Roadway by Mode'!$I:$I,"&lt;"&amp;$D50,'Roadway by Mode'!$V:$V,"=No"),SUMIFS('Roadway by Mode'!N:N,'Roadway by Mode'!$I:$I,"&lt;"&amp;$D50))</f>
        <v>0</v>
      </c>
      <c r="R50" s="201">
        <f>IF($X$2,SUMIFS('Roadway by Mode'!P:P,'Roadway by Mode'!$I:$I,"&lt;"&amp;$D50,'Roadway by Mode'!$V:$V,"=No"),SUMIFS('Roadway by Mode'!P:P,'Roadway by Mode'!$I:$I,"&lt;"&amp;$D50))</f>
        <v>0</v>
      </c>
      <c r="S50" s="201">
        <f>IF($X$2,SUMIFS('Roadway by Mode'!R:R,'Roadway by Mode'!$I:$I,"&lt;"&amp;$D50,'Roadway by Mode'!$V:$V,"=No"),SUMIFS('Roadway by Mode'!R:R,'Roadway by Mode'!$I:$I,"&lt;"&amp;$D50))</f>
        <v>0</v>
      </c>
      <c r="T50" s="201">
        <f>IF($X$2,SUMIFS('Roadway by Mode'!T:T,'Roadway by Mode'!$I:$I,"&lt;"&amp;$D50,'Roadway by Mode'!$V:$V,"=No"),SUMIFS('Roadway by Mode'!T:T,'Roadway by Mode'!$I:$I,"&lt;"&amp;$D50))</f>
        <v>0</v>
      </c>
      <c r="U50" s="64"/>
      <c r="V50" s="64"/>
      <c r="W50" s="64"/>
      <c r="X50" s="64"/>
      <c r="Y50" s="64"/>
      <c r="Z50" s="64"/>
      <c r="AA50" s="64"/>
      <c r="AB50" s="64"/>
    </row>
    <row r="51" spans="1:28" ht="18.75" customHeight="1">
      <c r="A51" s="101" t="str">
        <f>IF(D51&lt;&gt;"","Between","Over")</f>
        <v>Between</v>
      </c>
      <c r="B51" s="102">
        <f>D50</f>
        <v>10</v>
      </c>
      <c r="C51" s="103" t="str">
        <f>IF(D51&lt;&gt;"","and","")</f>
        <v>and</v>
      </c>
      <c r="D51" s="45">
        <v>25</v>
      </c>
      <c r="E51" s="214">
        <f>IF($X$2,IF($A51="Between",SUMIFS('Track by Mode'!L:L,'Track by Mode'!$I:$I,"&gt;="&amp;$B51,'Track by Mode'!$I:$I,"&lt;"&amp;$D51,'Track by Mode'!$AJ:$AJ,"=No"),SUMIFS('Track by Mode'!L:L,'Track by Mode'!$I:$I,"&gt;="&amp;$B51,'Track by Mode'!$AJ:$AJ,"=No")),IF($A51="Between",SUMIFS('Track by Mode'!L:L,'Track by Mode'!$I:$I,"&gt;="&amp;$B51,'Track by Mode'!$I:$I,"&lt;"&amp;$D51),SUMIFS('Track by Mode'!L:L,'Track by Mode'!$I:$I,"&gt;="&amp;$B51)))+IF($X$2,IF($A51="Between",SUMIFS('Roadway by Mode'!L:L,'Roadway by Mode'!$I:$I,"&gt;="&amp;$B51,'Roadway by Mode'!$I:$I,"&lt;"&amp;$D51,'Roadway by Mode'!$V:$V,"=No"),SUMIFS('Roadway by Mode'!L:L,'Roadway by Mode'!$I:$I,"&gt;="&amp;$B51,'Roadway by Mode'!$V:$V,"=No")),IF($A51="Between",SUMIFS('Roadway by Mode'!L:L,'Roadway by Mode'!$I:$I,"&gt;="&amp;$B51,'Roadway by Mode'!$I:$I,"&lt;"&amp;$D51),SUMIFS('Roadway by Mode'!L:L,'Roadway by Mode'!$I:$I,"&gt;="&amp;$B51)))</f>
        <v>765</v>
      </c>
      <c r="F51" s="203">
        <f>IF($X$2,IF($A51="Between",SUMIFS('Track by Mode'!N:N,'Track by Mode'!$I:$I,"&gt;="&amp;$B51,'Track by Mode'!$I:$I,"&lt;"&amp;$D51,'Track by Mode'!$AJ:$AJ,"=No"),SUMIFS('Track by Mode'!N:N,'Track by Mode'!$I:$I,"&gt;="&amp;$B51,'Track by Mode'!$AJ:$AJ,"=No")),IF($A51="Between",SUMIFS('Track by Mode'!N:N,'Track by Mode'!$I:$I,"&gt;="&amp;$B51,'Track by Mode'!$I:$I,"&lt;"&amp;$D51),SUMIFS('Track by Mode'!N:N,'Track by Mode'!$I:$I,"&gt;="&amp;$B51)))</f>
        <v>239.72</v>
      </c>
      <c r="G51" s="203">
        <f>IF($X$2,IF($A51="Between",SUMIFS('Track by Mode'!P:P,'Track by Mode'!$I:$I,"&gt;="&amp;$B51,'Track by Mode'!$I:$I,"&lt;"&amp;$D51,'Track by Mode'!$AJ:$AJ,"=No"),SUMIFS('Track by Mode'!P:P,'Track by Mode'!$I:$I,"&gt;="&amp;$B51,'Track by Mode'!$AJ:$AJ,"=No")),IF($A51="Between",SUMIFS('Track by Mode'!P:P,'Track by Mode'!$I:$I,"&gt;="&amp;$B51,'Track by Mode'!$I:$I,"&lt;"&amp;$D51),SUMIFS('Track by Mode'!P:P,'Track by Mode'!$I:$I,"&gt;="&amp;$B51)))</f>
        <v>81.539999999999992</v>
      </c>
      <c r="H51" s="203">
        <f>IF($X$2,IF($A51="Between",SUMIFS('Track by Mode'!R:R,'Track by Mode'!$I:$I,"&gt;="&amp;$B51,'Track by Mode'!$I:$I,"&lt;"&amp;$D51,'Track by Mode'!$AJ:$AJ,"=No"),SUMIFS('Track by Mode'!R:R,'Track by Mode'!$I:$I,"&gt;="&amp;$B51,'Track by Mode'!$AJ:$AJ,"=No")),IF($A51="Between",SUMIFS('Track by Mode'!R:R,'Track by Mode'!$I:$I,"&gt;="&amp;$B51,'Track by Mode'!$I:$I,"&lt;"&amp;$D51),SUMIFS('Track by Mode'!R:R,'Track by Mode'!$I:$I,"&gt;="&amp;$B51)))</f>
        <v>321.25999999999993</v>
      </c>
      <c r="I51" s="203">
        <f>IF($X$2,IF($A51="Between",SUMIFS('Track by Mode'!S:S,'Track by Mode'!$I:$I,"&gt;="&amp;$B51,'Track by Mode'!$I:$I,"&lt;"&amp;$D51,'Track by Mode'!$AJ:$AJ,"=No"),SUMIFS('Track by Mode'!S:S,'Track by Mode'!$I:$I,"&gt;="&amp;$B51,'Track by Mode'!$AJ:$AJ,"=No")),IF($A51="Between",SUMIFS('Track by Mode'!S:S,'Track by Mode'!$I:$I,"&gt;="&amp;$B51,'Track by Mode'!$I:$I,"&lt;"&amp;$D51),SUMIFS('Track by Mode'!S:S,'Track by Mode'!$I:$I,"&gt;="&amp;$B51)))</f>
        <v>196.9</v>
      </c>
      <c r="J51" s="203">
        <f>IF($X$2,IF($A51="Between",SUMIFS('Track by Mode'!U:U,'Track by Mode'!$I:$I,"&gt;="&amp;$B51,'Track by Mode'!$I:$I,"&lt;"&amp;$D51,'Track by Mode'!$AJ:$AJ,"=No"),SUMIFS('Track by Mode'!U:U,'Track by Mode'!$I:$I,"&gt;="&amp;$B51,'Track by Mode'!$AJ:$AJ,"=No")),IF($A51="Between",SUMIFS('Track by Mode'!U:U,'Track by Mode'!$I:$I,"&gt;="&amp;$B51,'Track by Mode'!$I:$I,"&lt;"&amp;$D51),SUMIFS('Track by Mode'!U:U,'Track by Mode'!$I:$I,"&gt;="&amp;$B51)))</f>
        <v>7.34</v>
      </c>
      <c r="K51" s="203">
        <f>IF($X$2,IF($A51="Between",SUMIFS('Track by Mode'!W:W,'Track by Mode'!$I:$I,"&gt;="&amp;$B51,'Track by Mode'!$I:$I,"&lt;"&amp;$D51,'Track by Mode'!$AJ:$AJ,"=No"),SUMIFS('Track by Mode'!W:W,'Track by Mode'!$I:$I,"&gt;="&amp;$B51,'Track by Mode'!$AJ:$AJ,"=No")),IF($A51="Between",SUMIFS('Track by Mode'!W:W,'Track by Mode'!$I:$I,"&gt;="&amp;$B51,'Track by Mode'!$I:$I,"&lt;"&amp;$D51),SUMIFS('Track by Mode'!W:W,'Track by Mode'!$I:$I,"&gt;="&amp;$B51)))</f>
        <v>0.3</v>
      </c>
      <c r="L51" s="203">
        <f>IF($X$2,IF($A51="Between",SUMIFS('Track by Mode'!$Z:$Z,'Track by Mode'!$I:$I,"&gt;="&amp;$B51,'Track by Mode'!$I:$I,"&lt;"&amp;$D51,'Track by Mode'!$AJ:$AJ,"=No"),SUMIFS('Track by Mode'!$Z:$Z,'Track by Mode'!$I:$I,"&gt;="&amp;$B51,'Track by Mode'!$AJ:$AJ,"=No")),IF($A51="Between",SUMIFS('Track by Mode'!$Z:$Z,'Track by Mode'!$I:$I,"&gt;="&amp;$B51,'Track by Mode'!$I:$I,"&lt;"&amp;$D51),SUMIFS('Track by Mode'!$Z:$Z,'Track by Mode'!$I:$I,"&gt;="&amp;$B51)))</f>
        <v>120</v>
      </c>
      <c r="M51" s="204">
        <f>IF($X$2,IF($A51="Between",SUMIFS('Track by Mode'!$AB:$AB,'Track by Mode'!$I:$I,"&gt;="&amp;$B51,'Track by Mode'!$I:$I,"&lt;"&amp;$D51,'Track by Mode'!$AJ:$AJ,"=No"),SUMIFS('Track by Mode'!$AB:$AB,'Track by Mode'!$I:$I,"&gt;="&amp;$B51,'Track by Mode'!$AJ:$AJ,"=No")),IF($A51="Between",SUMIFS('Track by Mode'!$AB:$AB,'Track by Mode'!$I:$I,"&gt;="&amp;$B51,'Track by Mode'!$I:$I,"&lt;"&amp;$D51),SUMIFS('Track by Mode'!$AB:$AB,'Track by Mode'!$I:$I,"&gt;="&amp;$B51)))</f>
        <v>285</v>
      </c>
      <c r="N51" s="204">
        <f>IF($X$2,IF($A51="Between",SUMIFS('Track by Mode'!AD:AD,'Track by Mode'!$I:$I,"&gt;="&amp;$B51,'Track by Mode'!$I:$I,"&lt;"&amp;$D51,'Track by Mode'!$AJ:$AJ,"=No"),SUMIFS('Track by Mode'!AD:AD,'Track by Mode'!$I:$I,"&gt;="&amp;$B51,'Track by Mode'!$AJ:$AJ,"=No")),IF($A51="Between",SUMIFS('Track by Mode'!AD:AD,'Track by Mode'!$I:$I,"&gt;="&amp;$B51,'Track by Mode'!$I:$I,"&lt;"&amp;$D51),SUMIFS('Track by Mode'!AD:AD,'Track by Mode'!$I:$I,"&gt;="&amp;$B51)))</f>
        <v>19</v>
      </c>
      <c r="O51" s="204">
        <f>IF($X$2,IF($A51="Between",SUMIFS('Track by Mode'!AF:AF,'Track by Mode'!$I:$I,"&gt;="&amp;$B51,'Track by Mode'!$I:$I,"&lt;"&amp;$D51,'Track by Mode'!$AJ:$AJ,"=No"),SUMIFS('Track by Mode'!AF:AF,'Track by Mode'!$I:$I,"&gt;="&amp;$B51,'Track by Mode'!$AJ:$AJ,"=No")),IF($A51="Between",SUMIFS('Track by Mode'!AF:AF,'Track by Mode'!$I:$I,"&gt;="&amp;$B51,'Track by Mode'!$I:$I,"&lt;"&amp;$D51),SUMIFS('Track by Mode'!AF:AF,'Track by Mode'!$I:$I,"&gt;="&amp;$B51)))</f>
        <v>6</v>
      </c>
      <c r="P51" s="204">
        <f>IF($X$2,IF($A51="Between",SUMIFS('Track by Mode'!AH:AH,'Track by Mode'!$I:$I,"&gt;="&amp;$B51,'Track by Mode'!$I:$I,"&lt;"&amp;$D51,'Track by Mode'!$AJ:$AJ,"=No"),SUMIFS('Track by Mode'!AH:AH,'Track by Mode'!$I:$I,"&gt;="&amp;$B51,'Track by Mode'!$AJ:$AJ,"=No")),IF($A51="Between",SUMIFS('Track by Mode'!AH:AH,'Track by Mode'!$I:$I,"&gt;="&amp;$B51,'Track by Mode'!$I:$I,"&lt;"&amp;$D51),SUMIFS('Track by Mode'!AH:AH,'Track by Mode'!$I:$I,"&gt;="&amp;$B51)))</f>
        <v>0</v>
      </c>
      <c r="Q51" s="203">
        <f>IF($N$2,IF($A51="Between",SUMIFS('Roadway by Mode'!N:N,'Roadway by Mode'!$I:$I,"&gt;="&amp;$B51,'Roadway by Mode'!$I:$I,"&lt;"&amp;$D51,'Roadway by Mode'!$V:$V,"=No"),SUMIFS('Roadway by Mode'!N:N,'Roadway by Mode'!$I:$I,"&gt;="&amp;$B51,'Roadway by Mode'!$V:$V,"=No")),IF($A51="Between",SUMIFS('Roadway by Mode'!N:N,'Roadway by Mode'!$I:$I,"&gt;="&amp;$B51,'Roadway by Mode'!$I:$I,"&lt;"&amp;$D51),SUMIFS('Roadway by Mode'!N:N,'Roadway by Mode'!$I:$I,"&gt;="&amp;$B51)))</f>
        <v>27.4</v>
      </c>
      <c r="R51" s="203">
        <f>IF($N$2,IF($A51="Between",SUMIFS('Roadway by Mode'!P:P,'Roadway by Mode'!$I:$I,"&gt;="&amp;$B51,'Roadway by Mode'!$I:$I,"&lt;"&amp;$D51,'Roadway by Mode'!$V:$V,"=No"),SUMIFS('Roadway by Mode'!P:P,'Roadway by Mode'!$I:$I,"&gt;="&amp;$B51,'Roadway by Mode'!$V:$V,"=No")),IF($A51="Between",SUMIFS('Roadway by Mode'!P:P,'Roadway by Mode'!$I:$I,"&gt;="&amp;$B51,'Roadway by Mode'!$I:$I,"&lt;"&amp;$D51),SUMIFS('Roadway by Mode'!P:P,'Roadway by Mode'!$I:$I,"&gt;="&amp;$B51)))</f>
        <v>0</v>
      </c>
      <c r="S51" s="203">
        <f>IF($N$2,IF($A51="Between",SUMIFS('Roadway by Mode'!R:R,'Roadway by Mode'!$I:$I,"&gt;="&amp;$B51,'Roadway by Mode'!$I:$I,"&lt;"&amp;$D51,'Roadway by Mode'!$V:$V,"=No"),SUMIFS('Roadway by Mode'!R:R,'Roadway by Mode'!$I:$I,"&gt;="&amp;$B51,'Roadway by Mode'!$V:$V,"=No")),IF($A51="Between",SUMIFS('Roadway by Mode'!R:R,'Roadway by Mode'!$I:$I,"&gt;="&amp;$B51,'Roadway by Mode'!$I:$I,"&lt;"&amp;$D51),SUMIFS('Roadway by Mode'!R:R,'Roadway by Mode'!$I:$I,"&gt;="&amp;$B51)))</f>
        <v>0</v>
      </c>
      <c r="T51" s="203">
        <f>IF($N$2,IF($A51="Between",SUMIFS('Roadway by Mode'!T:T,'Roadway by Mode'!$I:$I,"&gt;="&amp;$B51,'Roadway by Mode'!$I:$I,"&lt;"&amp;$D51,'Roadway by Mode'!$V:$V,"=No"),SUMIFS('Roadway by Mode'!T:T,'Roadway by Mode'!$I:$I,"&gt;="&amp;$B51,'Roadway by Mode'!$V:$V,"=No")),IF($A51="Between",SUMIFS('Roadway by Mode'!T:T,'Roadway by Mode'!$I:$I,"&gt;="&amp;$B51,'Roadway by Mode'!$I:$I,"&lt;"&amp;$D51),SUMIFS('Roadway by Mode'!T:T,'Roadway by Mode'!$I:$I,"&gt;="&amp;$B51)))</f>
        <v>27.4</v>
      </c>
      <c r="U51" s="64"/>
      <c r="V51" s="64"/>
      <c r="W51" s="64"/>
      <c r="X51" s="64"/>
      <c r="Y51" s="64"/>
      <c r="Z51" s="64"/>
      <c r="AA51" s="64"/>
      <c r="AB51" s="64"/>
    </row>
    <row r="52" spans="1:28" ht="18.75" customHeight="1">
      <c r="A52" s="101" t="str">
        <f t="shared" ref="A52:A58" si="5">IF(OR(A51="Over",A51=""),"",IF(D52="","Over","Between"))</f>
        <v>Between</v>
      </c>
      <c r="B52" s="102">
        <f t="shared" ref="B52:B58" si="6">IF(D51="","",D51)</f>
        <v>25</v>
      </c>
      <c r="C52" s="103" t="str">
        <f>IF(D52&lt;&gt;"","and","")</f>
        <v>and</v>
      </c>
      <c r="D52" s="45">
        <v>50</v>
      </c>
      <c r="E52" s="214">
        <f>IFERROR(IF($X$2,IF($A52="","",IF($A52="Between",SUMIFS('Track by Mode'!L:L,'Track by Mode'!$I:$I,"&gt;="&amp;$B52,'Track by Mode'!$I:$I,"&lt;"&amp;$D52,'Track by Mode'!$AJ:$AJ,"=No"),SUMIFS('Track by Mode'!L:L,'Track by Mode'!$I:$I,"&gt;="&amp;$B52,'Track by Mode'!$AJ:$AJ,"=No"))),IF($A52="","",IF($A52="Between",SUMIFS('Track by Mode'!L:L,'Track by Mode'!$I:$I,"&gt;="&amp;$B52,'Track by Mode'!$I:$I,"&lt;"&amp;$D52),SUMIFS('Track by Mode'!L:L,'Track by Mode'!$I:$I,"&gt;="&amp;$B52))))+IF($X$2,IF($A52="","",IF($A52="Between",SUMIFS('Roadway by Mode'!L:L,'Roadway by Mode'!$I:$I,"&gt;="&amp;$B52,'Roadway by Mode'!$I:$I,"&lt;"&amp;$D52,'Roadway by Mode'!$V:$V,"=No"),SUMIFS('Roadway by Mode'!L:L,'Roadway by Mode'!$I:$I,"&gt;="&amp;$B52,'Roadway by Mode'!$V:$V,"=No"))),IF($A52="","",IF($A52="Between",SUMIFS('Roadway by Mode'!L:L,'Roadway by Mode'!$I:$I,"&gt;="&amp;$B52,'Roadway by Mode'!$I:$I,"&lt;"&amp;$D52),SUMIFS('Roadway by Mode'!L:L,'Roadway by Mode'!$I:$I,"&gt;="&amp;$B52)))),"")</f>
        <v>2835</v>
      </c>
      <c r="F52" s="203">
        <f>IFERROR(IF($X$2,IF($A52="","",IF($A52="Between",SUMIFS('Track by Mode'!N:N,'Track by Mode'!$I:$I,"&gt;="&amp;$B52,'Track by Mode'!$I:$I,"&lt;"&amp;$D52,'Track by Mode'!$AJ:$AJ,"=No"),SUMIFS('Track by Mode'!N:N,'Track by Mode'!$I:$I,"&gt;="&amp;$B52,'Track by Mode'!$AJ:$AJ,"=No"))),IF($A52="","",IF($A52="Between",SUMIFS('Track by Mode'!N:N,'Track by Mode'!$I:$I,"&gt;="&amp;$B52,'Track by Mode'!$I:$I,"&lt;"&amp;$D52),SUMIFS('Track by Mode'!N:N,'Track by Mode'!$I:$I,"&gt;="&amp;$B52)))),"")</f>
        <v>516.43999999999994</v>
      </c>
      <c r="G52" s="203">
        <f>IFERROR(IF($X$2,IF($A52="","",IF($A52="Between",SUMIFS('Track by Mode'!P:P,'Track by Mode'!$I:$I,"&gt;="&amp;$B52,'Track by Mode'!$I:$I,"&lt;"&amp;$D52,'Track by Mode'!$AJ:$AJ,"=No"),SUMIFS('Track by Mode'!P:P,'Track by Mode'!$I:$I,"&gt;="&amp;$B52,'Track by Mode'!$AJ:$AJ,"=No"))),IF($A52="","",IF($A52="Between",SUMIFS('Track by Mode'!P:P,'Track by Mode'!$I:$I,"&gt;="&amp;$B52,'Track by Mode'!$I:$I,"&lt;"&amp;$D52),SUMIFS('Track by Mode'!P:P,'Track by Mode'!$I:$I,"&gt;="&amp;$B52)))),"")</f>
        <v>204.88</v>
      </c>
      <c r="H52" s="203">
        <f>IFERROR(IF($X$2,IF($A52="","",IF($A52="Between",SUMIFS('Track by Mode'!R:R,'Track by Mode'!$I:$I,"&gt;="&amp;$B52,'Track by Mode'!$I:$I,"&lt;"&amp;$D52,'Track by Mode'!$AJ:$AJ,"=No"),SUMIFS('Track by Mode'!R:R,'Track by Mode'!$I:$I,"&gt;="&amp;$B52,'Track by Mode'!$AJ:$AJ,"=No"))),IF($A52="","",IF($A52="Between",SUMIFS('Track by Mode'!R:R,'Track by Mode'!$I:$I,"&gt;="&amp;$B52,'Track by Mode'!$I:$I,"&lt;"&amp;$D52),SUMIFS('Track by Mode'!R:R,'Track by Mode'!$I:$I,"&gt;="&amp;$B52)))),"")</f>
        <v>721.31999999999994</v>
      </c>
      <c r="I52" s="203">
        <f>IFERROR(IF($X$2,IF($A52="","",IF($A52="Between",SUMIFS('Track by Mode'!S:S,'Track by Mode'!$I:$I,"&gt;="&amp;$B52,'Track by Mode'!$I:$I,"&lt;"&amp;$D52,'Track by Mode'!$AJ:$AJ,"=No"),SUMIFS('Track by Mode'!S:S,'Track by Mode'!$I:$I,"&gt;="&amp;$B52,'Track by Mode'!$AJ:$AJ,"=No"))),IF($A52="","",IF($A52="Between",SUMIFS('Track by Mode'!S:S,'Track by Mode'!$I:$I,"&gt;="&amp;$B52,'Track by Mode'!$I:$I,"&lt;"&amp;$D52),SUMIFS('Track by Mode'!S:S,'Track by Mode'!$I:$I,"&gt;="&amp;$B52)))),"")</f>
        <v>142.4</v>
      </c>
      <c r="J52" s="203">
        <f>IFERROR(IF($X$2,IF($A52="","",IF($A52="Between",SUMIFS('Track by Mode'!U:U,'Track by Mode'!$I:$I,"&gt;="&amp;$B52,'Track by Mode'!$I:$I,"&lt;"&amp;$D52,'Track by Mode'!$AJ:$AJ,"=No"),SUMIFS('Track by Mode'!U:U,'Track by Mode'!$I:$I,"&gt;="&amp;$B52,'Track by Mode'!$AJ:$AJ,"=No"))),IF($A52="","",IF($A52="Between",SUMIFS('Track by Mode'!U:U,'Track by Mode'!$I:$I,"&gt;="&amp;$B52,'Track by Mode'!$I:$I,"&lt;"&amp;$D52),SUMIFS('Track by Mode'!U:U,'Track by Mode'!$I:$I,"&gt;="&amp;$B52)))),"")</f>
        <v>82.91</v>
      </c>
      <c r="K52" s="203">
        <f>IFERROR(IF($X$2,IF($A52="","",IF($A52="Between",SUMIFS('Track by Mode'!W:W,'Track by Mode'!$I:$I,"&gt;="&amp;$B52,'Track by Mode'!$I:$I,"&lt;"&amp;$D52,'Track by Mode'!$AJ:$AJ,"=No"),SUMIFS('Track by Mode'!W:W,'Track by Mode'!$I:$I,"&gt;="&amp;$B52,'Track by Mode'!$AJ:$AJ,"=No"))),IF($A52="","",IF($A52="Between",SUMIFS('Track by Mode'!W:W,'Track by Mode'!$I:$I,"&gt;="&amp;$B52,'Track by Mode'!$I:$I,"&lt;"&amp;$D52),SUMIFS('Track by Mode'!W:W,'Track by Mode'!$I:$I,"&gt;="&amp;$B52)))),"")</f>
        <v>9.23</v>
      </c>
      <c r="L52" s="203">
        <f>IFERROR(IF($X$2,IF($A52="","",IF($A52="Between",SUMIFS('Track by Mode'!$Z:$Z,'Track by Mode'!$I:$I,"&gt;="&amp;$B52,'Track by Mode'!$I:$I,"&lt;"&amp;$D52,'Track by Mode'!$AJ:$AJ,"=No"),SUMIFS('Track by Mode'!$Z:$Z,'Track by Mode'!$I:$I,"&gt;="&amp;$B52,'Track by Mode'!$AJ:$AJ,"=No"))),IF($A52="","",IF($A52="Between",SUMIFS('Track by Mode'!$Z:$Z,'Track by Mode'!$I:$I,"&gt;="&amp;$B52,'Track by Mode'!$I:$I,"&lt;"&amp;$D52),SUMIFS('Track by Mode'!$Z:$Z,'Track by Mode'!$I:$I,"&gt;="&amp;$B52)))),"")</f>
        <v>579</v>
      </c>
      <c r="M52" s="204">
        <f>IFERROR(IF($X$2,IF($A52="","",IF($A52="Between",SUMIFS('Track by Mode'!$AB:$AB,'Track by Mode'!$I:$I,"&gt;="&amp;$B52,'Track by Mode'!$I:$I,"&lt;"&amp;$D52,'Track by Mode'!$AJ:$AJ,"=No"),SUMIFS('Track by Mode'!$AB:$AB,'Track by Mode'!$I:$I,"&gt;="&amp;$B52,'Track by Mode'!$AJ:$AJ,"=No"))),IF($A52="","",IF($A52="Between",SUMIFS('Track by Mode'!$AB:$AB,'Track by Mode'!$I:$I,"&gt;="&amp;$B52,'Track by Mode'!$I:$I,"&lt;"&amp;$D52),SUMIFS('Track by Mode'!$AB:$AB,'Track by Mode'!$I:$I,"&gt;="&amp;$B52)))),"")</f>
        <v>514</v>
      </c>
      <c r="N52" s="204">
        <f>IFERROR(IF($X$2,IF($A52="","",IF($A52="Between",SUMIFS('Track by Mode'!AD:AD,'Track by Mode'!$I:$I,"&gt;="&amp;$B52,'Track by Mode'!$I:$I,"&lt;"&amp;$D52,'Track by Mode'!$AJ:$AJ,"=No"),SUMIFS('Track by Mode'!AD:AD,'Track by Mode'!$I:$I,"&gt;="&amp;$B52,'Track by Mode'!$AJ:$AJ,"=No"))),IF($A52="","",IF($A52="Between",SUMIFS('Track by Mode'!AD:AD,'Track by Mode'!$I:$I,"&gt;="&amp;$B52,'Track by Mode'!$I:$I,"&lt;"&amp;$D52),SUMIFS('Track by Mode'!AD:AD,'Track by Mode'!$I:$I,"&gt;="&amp;$B52)))),"")</f>
        <v>89</v>
      </c>
      <c r="O52" s="204">
        <f>IFERROR(IF($X$2,IF($A52="","",IF($A52="Between",SUMIFS('Track by Mode'!AF:AF,'Track by Mode'!$I:$I,"&gt;="&amp;$B52,'Track by Mode'!$I:$I,"&lt;"&amp;$D52,'Track by Mode'!$AJ:$AJ,"=No"),SUMIFS('Track by Mode'!AF:AF,'Track by Mode'!$I:$I,"&gt;="&amp;$B52,'Track by Mode'!$AJ:$AJ,"=No"))),IF($A52="","",IF($A52="Between",SUMIFS('Track by Mode'!AF:AF,'Track by Mode'!$I:$I,"&gt;="&amp;$B52,'Track by Mode'!$I:$I,"&lt;"&amp;$D52),SUMIFS('Track by Mode'!AF:AF,'Track by Mode'!$I:$I,"&gt;="&amp;$B52)))),"")</f>
        <v>8</v>
      </c>
      <c r="P52" s="204">
        <f>IFERROR(IF($X$2,IF($A52="","",IF($A52="Between",SUMIFS('Track by Mode'!AH:AH,'Track by Mode'!$I:$I,"&gt;="&amp;$B52,'Track by Mode'!$I:$I,"&lt;"&amp;$D52,'Track by Mode'!$AJ:$AJ,"=No"),SUMIFS('Track by Mode'!AH:AH,'Track by Mode'!$I:$I,"&gt;="&amp;$B52,'Track by Mode'!$AJ:$AJ,"=No"))),IF($A52="","",IF($A52="Between",SUMIFS('Track by Mode'!AH:AH,'Track by Mode'!$I:$I,"&gt;="&amp;$B52,'Track by Mode'!$I:$I,"&lt;"&amp;$D52),SUMIFS('Track by Mode'!AH:AH,'Track by Mode'!$I:$I,"&gt;="&amp;$B52)))),"")</f>
        <v>0</v>
      </c>
      <c r="Q52" s="203">
        <f>IFERROR(IF($N$2,IF($A52="","",IF($A52="Between",SUMIFS('Roadway by Mode'!N:N,'Roadway by Mode'!$I:$I,"&gt;="&amp;$B52,'Roadway by Mode'!$I:$I,"&lt;"&amp;$D52,'Roadway by Mode'!$V:$V,"=No"),SUMIFS('Roadway by Mode'!N:N,'Roadway by Mode'!$I:$I,"&gt;="&amp;$B52,'Roadway by Mode'!$V:$V,"=No"))),IF($A52="","",IF($A52="Between",SUMIFS('Roadway by Mode'!N:N,'Roadway by Mode'!$I:$I,"&gt;="&amp;$B52,'Roadway by Mode'!$I:$I,"&lt;"&amp;$D52),SUMIFS('Roadway by Mode'!N:N,'Roadway by Mode'!$I:$I,"&gt;="&amp;$B52)))),"")</f>
        <v>29.3</v>
      </c>
      <c r="R52" s="203">
        <f>IFERROR(IF($N$2,IF($A52="","",IF($A52="Between",SUMIFS('Roadway by Mode'!P:P,'Roadway by Mode'!$I:$I,"&gt;="&amp;$B52,'Roadway by Mode'!$I:$I,"&lt;"&amp;$D52,'Roadway by Mode'!$V:$V,"=No"),SUMIFS('Roadway by Mode'!P:P,'Roadway by Mode'!$I:$I,"&gt;="&amp;$B52,'Roadway by Mode'!$V:$V,"=No"))),IF($A52="","",IF($A52="Between",SUMIFS('Roadway by Mode'!P:P,'Roadway by Mode'!$I:$I,"&gt;="&amp;$B52,'Roadway by Mode'!$I:$I,"&lt;"&amp;$D52),SUMIFS('Roadway by Mode'!P:P,'Roadway by Mode'!$I:$I,"&gt;="&amp;$B52)))),"")</f>
        <v>55.800000000000004</v>
      </c>
      <c r="S52" s="203">
        <f>IFERROR(IF($N$2,IF($A52="","",IF($A52="Between",SUMIFS('Roadway by Mode'!R:R,'Roadway by Mode'!$I:$I,"&gt;="&amp;$B52,'Roadway by Mode'!$I:$I,"&lt;"&amp;$D52,'Roadway by Mode'!$V:$V,"=No"),SUMIFS('Roadway by Mode'!R:R,'Roadway by Mode'!$I:$I,"&gt;="&amp;$B52,'Roadway by Mode'!$V:$V,"=No"))),IF($A52="","",IF($A52="Between",SUMIFS('Roadway by Mode'!R:R,'Roadway by Mode'!$I:$I,"&gt;="&amp;$B52,'Roadway by Mode'!$I:$I,"&lt;"&amp;$D52),SUMIFS('Roadway by Mode'!R:R,'Roadway by Mode'!$I:$I,"&gt;="&amp;$B52)))),"")</f>
        <v>11.3</v>
      </c>
      <c r="T52" s="203">
        <f>IFERROR(IF($N$2,IF($A52="","",IF($A52="Between",SUMIFS('Roadway by Mode'!T:T,'Roadway by Mode'!$I:$I,"&gt;="&amp;$B52,'Roadway by Mode'!$I:$I,"&lt;"&amp;$D52,'Roadway by Mode'!$V:$V,"=No"),SUMIFS('Roadway by Mode'!T:T,'Roadway by Mode'!$I:$I,"&gt;="&amp;$B52,'Roadway by Mode'!$V:$V,"=No"))),IF($A52="","",IF($A52="Between",SUMIFS('Roadway by Mode'!T:T,'Roadway by Mode'!$I:$I,"&gt;="&amp;$B52,'Roadway by Mode'!$I:$I,"&lt;"&amp;$D52),SUMIFS('Roadway by Mode'!T:T,'Roadway by Mode'!$I:$I,"&gt;="&amp;$B52)))),"")</f>
        <v>96.4</v>
      </c>
      <c r="U52" s="64"/>
      <c r="V52" s="64"/>
      <c r="W52" s="64"/>
      <c r="X52" s="64"/>
      <c r="Y52" s="64"/>
      <c r="Z52" s="64"/>
      <c r="AA52" s="64"/>
      <c r="AB52" s="64"/>
    </row>
    <row r="53" spans="1:28" ht="18.75" customHeight="1">
      <c r="A53" s="101" t="str">
        <f t="shared" si="5"/>
        <v>Between</v>
      </c>
      <c r="B53" s="102">
        <f t="shared" si="6"/>
        <v>50</v>
      </c>
      <c r="C53" s="103" t="str">
        <f t="shared" ref="C53:C58" si="7">IF(D53&lt;&gt;"","and","")</f>
        <v>and</v>
      </c>
      <c r="D53" s="45">
        <v>100</v>
      </c>
      <c r="E53" s="214">
        <f>IFERROR(IF($X$2,IF($A53="","",IF($A53="Between",SUMIFS('Track by Mode'!L:L,'Track by Mode'!$I:$I,"&gt;="&amp;$B53,'Track by Mode'!$I:$I,"&lt;"&amp;$D53,'Track by Mode'!$AJ:$AJ,"=No"),SUMIFS('Track by Mode'!L:L,'Track by Mode'!$I:$I,"&gt;="&amp;$B53,'Track by Mode'!$AJ:$AJ,"=No"))),IF($A53="","",IF($A53="Between",SUMIFS('Track by Mode'!L:L,'Track by Mode'!$I:$I,"&gt;="&amp;$B53,'Track by Mode'!$I:$I,"&lt;"&amp;$D53),SUMIFS('Track by Mode'!L:L,'Track by Mode'!$I:$I,"&gt;="&amp;$B53))))+IF($X$2,IF($A53="","",IF($A53="Between",SUMIFS('Roadway by Mode'!L:L,'Roadway by Mode'!$I:$I,"&gt;="&amp;$B53,'Roadway by Mode'!$I:$I,"&lt;"&amp;$D53,'Roadway by Mode'!$V:$V,"=No"),SUMIFS('Roadway by Mode'!L:L,'Roadway by Mode'!$I:$I,"&gt;="&amp;$B53,'Roadway by Mode'!$V:$V,"=No"))),IF($A53="","",IF($A53="Between",SUMIFS('Roadway by Mode'!L:L,'Roadway by Mode'!$I:$I,"&gt;="&amp;$B53,'Roadway by Mode'!$I:$I,"&lt;"&amp;$D53),SUMIFS('Roadway by Mode'!L:L,'Roadway by Mode'!$I:$I,"&gt;="&amp;$B53)))),"")</f>
        <v>5523</v>
      </c>
      <c r="F53" s="203">
        <f>IFERROR(IF($X$2,IF($A53="","",IF($A53="Between",SUMIFS('Track by Mode'!N:N,'Track by Mode'!$I:$I,"&gt;="&amp;$B53,'Track by Mode'!$I:$I,"&lt;"&amp;$D53,'Track by Mode'!$AJ:$AJ,"=No"),SUMIFS('Track by Mode'!N:N,'Track by Mode'!$I:$I,"&gt;="&amp;$B53,'Track by Mode'!$AJ:$AJ,"=No"))),IF($A53="","",IF($A53="Between",SUMIFS('Track by Mode'!N:N,'Track by Mode'!$I:$I,"&gt;="&amp;$B53,'Track by Mode'!$I:$I,"&lt;"&amp;$D53),SUMIFS('Track by Mode'!N:N,'Track by Mode'!$I:$I,"&gt;="&amp;$B53)))),"")</f>
        <v>505.32999999999987</v>
      </c>
      <c r="G53" s="203">
        <f>IFERROR(IF($X$2,IF($A53="","",IF($A53="Between",SUMIFS('Track by Mode'!P:P,'Track by Mode'!$I:$I,"&gt;="&amp;$B53,'Track by Mode'!$I:$I,"&lt;"&amp;$D53,'Track by Mode'!$AJ:$AJ,"=No"),SUMIFS('Track by Mode'!P:P,'Track by Mode'!$I:$I,"&gt;="&amp;$B53,'Track by Mode'!$AJ:$AJ,"=No"))),IF($A53="","",IF($A53="Between",SUMIFS('Track by Mode'!P:P,'Track by Mode'!$I:$I,"&gt;="&amp;$B53,'Track by Mode'!$I:$I,"&lt;"&amp;$D53),SUMIFS('Track by Mode'!P:P,'Track by Mode'!$I:$I,"&gt;="&amp;$B53)))),"")</f>
        <v>149.51999999999995</v>
      </c>
      <c r="H53" s="203">
        <f>IFERROR(IF($X$2,IF($A53="","",IF($A53="Between",SUMIFS('Track by Mode'!R:R,'Track by Mode'!$I:$I,"&gt;="&amp;$B53,'Track by Mode'!$I:$I,"&lt;"&amp;$D53,'Track by Mode'!$AJ:$AJ,"=No"),SUMIFS('Track by Mode'!R:R,'Track by Mode'!$I:$I,"&gt;="&amp;$B53,'Track by Mode'!$AJ:$AJ,"=No"))),IF($A53="","",IF($A53="Between",SUMIFS('Track by Mode'!R:R,'Track by Mode'!$I:$I,"&gt;="&amp;$B53,'Track by Mode'!$I:$I,"&lt;"&amp;$D53),SUMIFS('Track by Mode'!R:R,'Track by Mode'!$I:$I,"&gt;="&amp;$B53)))),"")</f>
        <v>654.84999999999911</v>
      </c>
      <c r="I53" s="203">
        <f>IFERROR(IF($X$2,IF($A53="","",IF($A53="Between",SUMIFS('Track by Mode'!S:S,'Track by Mode'!$I:$I,"&gt;="&amp;$B53,'Track by Mode'!$I:$I,"&lt;"&amp;$D53,'Track by Mode'!$AJ:$AJ,"=No"),SUMIFS('Track by Mode'!S:S,'Track by Mode'!$I:$I,"&gt;="&amp;$B53,'Track by Mode'!$AJ:$AJ,"=No"))),IF($A53="","",IF($A53="Between",SUMIFS('Track by Mode'!S:S,'Track by Mode'!$I:$I,"&gt;="&amp;$B53,'Track by Mode'!$I:$I,"&lt;"&amp;$D53),SUMIFS('Track by Mode'!S:S,'Track by Mode'!$I:$I,"&gt;="&amp;$B53)))),"")</f>
        <v>189.5</v>
      </c>
      <c r="J53" s="203">
        <f>IFERROR(IF($X$2,IF($A53="","",IF($A53="Between",SUMIFS('Track by Mode'!U:U,'Track by Mode'!$I:$I,"&gt;="&amp;$B53,'Track by Mode'!$I:$I,"&lt;"&amp;$D53,'Track by Mode'!$AJ:$AJ,"=No"),SUMIFS('Track by Mode'!U:U,'Track by Mode'!$I:$I,"&gt;="&amp;$B53,'Track by Mode'!$AJ:$AJ,"=No"))),IF($A53="","",IF($A53="Between",SUMIFS('Track by Mode'!U:U,'Track by Mode'!$I:$I,"&gt;="&amp;$B53,'Track by Mode'!$I:$I,"&lt;"&amp;$D53),SUMIFS('Track by Mode'!U:U,'Track by Mode'!$I:$I,"&gt;="&amp;$B53)))),"")</f>
        <v>38.18</v>
      </c>
      <c r="K53" s="203">
        <f>IFERROR(IF($X$2,IF($A53="","",IF($A53="Between",SUMIFS('Track by Mode'!W:W,'Track by Mode'!$I:$I,"&gt;="&amp;$B53,'Track by Mode'!$I:$I,"&lt;"&amp;$D53,'Track by Mode'!$AJ:$AJ,"=No"),SUMIFS('Track by Mode'!W:W,'Track by Mode'!$I:$I,"&gt;="&amp;$B53,'Track by Mode'!$AJ:$AJ,"=No"))),IF($A53="","",IF($A53="Between",SUMIFS('Track by Mode'!W:W,'Track by Mode'!$I:$I,"&gt;="&amp;$B53,'Track by Mode'!$I:$I,"&lt;"&amp;$D53),SUMIFS('Track by Mode'!W:W,'Track by Mode'!$I:$I,"&gt;="&amp;$B53)))),"")</f>
        <v>9.6000000000000014</v>
      </c>
      <c r="L53" s="203">
        <f>IFERROR(IF($X$2,IF($A53="","",IF($A53="Between",SUMIFS('Track by Mode'!$Z:$Z,'Track by Mode'!$I:$I,"&gt;="&amp;$B53,'Track by Mode'!$I:$I,"&lt;"&amp;$D53,'Track by Mode'!$AJ:$AJ,"=No"),SUMIFS('Track by Mode'!$Z:$Z,'Track by Mode'!$I:$I,"&gt;="&amp;$B53,'Track by Mode'!$AJ:$AJ,"=No"))),IF($A53="","",IF($A53="Between",SUMIFS('Track by Mode'!$Z:$Z,'Track by Mode'!$I:$I,"&gt;="&amp;$B53,'Track by Mode'!$I:$I,"&lt;"&amp;$D53),SUMIFS('Track by Mode'!$Z:$Z,'Track by Mode'!$I:$I,"&gt;="&amp;$B53)))),"")</f>
        <v>565</v>
      </c>
      <c r="M53" s="204">
        <f>IFERROR(IF($X$2,IF($A53="","",IF($A53="Between",SUMIFS('Track by Mode'!$AB:$AB,'Track by Mode'!$I:$I,"&gt;="&amp;$B53,'Track by Mode'!$I:$I,"&lt;"&amp;$D53,'Track by Mode'!$AJ:$AJ,"=No"),SUMIFS('Track by Mode'!$AB:$AB,'Track by Mode'!$I:$I,"&gt;="&amp;$B53,'Track by Mode'!$AJ:$AJ,"=No"))),IF($A53="","",IF($A53="Between",SUMIFS('Track by Mode'!$AB:$AB,'Track by Mode'!$I:$I,"&gt;="&amp;$B53,'Track by Mode'!$I:$I,"&lt;"&amp;$D53),SUMIFS('Track by Mode'!$AB:$AB,'Track by Mode'!$I:$I,"&gt;="&amp;$B53)))),"")</f>
        <v>375</v>
      </c>
      <c r="N53" s="204">
        <f>IFERROR(IF($X$2,IF($A53="","",IF($A53="Between",SUMIFS('Track by Mode'!AD:AD,'Track by Mode'!$I:$I,"&gt;="&amp;$B53,'Track by Mode'!$I:$I,"&lt;"&amp;$D53,'Track by Mode'!$AJ:$AJ,"=No"),SUMIFS('Track by Mode'!AD:AD,'Track by Mode'!$I:$I,"&gt;="&amp;$B53,'Track by Mode'!$AJ:$AJ,"=No"))),IF($A53="","",IF($A53="Between",SUMIFS('Track by Mode'!AD:AD,'Track by Mode'!$I:$I,"&gt;="&amp;$B53,'Track by Mode'!$I:$I,"&lt;"&amp;$D53),SUMIFS('Track by Mode'!AD:AD,'Track by Mode'!$I:$I,"&gt;="&amp;$B53)))),"")</f>
        <v>62</v>
      </c>
      <c r="O53" s="204">
        <f>IFERROR(IF($X$2,IF($A53="","",IF($A53="Between",SUMIFS('Track by Mode'!AF:AF,'Track by Mode'!$I:$I,"&gt;="&amp;$B53,'Track by Mode'!$I:$I,"&lt;"&amp;$D53,'Track by Mode'!$AJ:$AJ,"=No"),SUMIFS('Track by Mode'!AF:AF,'Track by Mode'!$I:$I,"&gt;="&amp;$B53,'Track by Mode'!$AJ:$AJ,"=No"))),IF($A53="","",IF($A53="Between",SUMIFS('Track by Mode'!AF:AF,'Track by Mode'!$I:$I,"&gt;="&amp;$B53,'Track by Mode'!$I:$I,"&lt;"&amp;$D53),SUMIFS('Track by Mode'!AF:AF,'Track by Mode'!$I:$I,"&gt;="&amp;$B53)))),"")</f>
        <v>13</v>
      </c>
      <c r="P53" s="204">
        <f>IFERROR(IF($X$2,IF($A53="","",IF($A53="Between",SUMIFS('Track by Mode'!AH:AH,'Track by Mode'!$I:$I,"&gt;="&amp;$B53,'Track by Mode'!$I:$I,"&lt;"&amp;$D53,'Track by Mode'!$AJ:$AJ,"=No"),SUMIFS('Track by Mode'!AH:AH,'Track by Mode'!$I:$I,"&gt;="&amp;$B53,'Track by Mode'!$AJ:$AJ,"=No"))),IF($A53="","",IF($A53="Between",SUMIFS('Track by Mode'!AH:AH,'Track by Mode'!$I:$I,"&gt;="&amp;$B53,'Track by Mode'!$I:$I,"&lt;"&amp;$D53),SUMIFS('Track by Mode'!AH:AH,'Track by Mode'!$I:$I,"&gt;="&amp;$B53)))),"")</f>
        <v>0</v>
      </c>
      <c r="Q53" s="203">
        <f>IFERROR(IF($N$2,IF($A53="","",IF($A53="Between",SUMIFS('Roadway by Mode'!N:N,'Roadway by Mode'!$I:$I,"&gt;="&amp;$B53,'Roadway by Mode'!$I:$I,"&lt;"&amp;$D53,'Roadway by Mode'!$V:$V,"=No"),SUMIFS('Roadway by Mode'!N:N,'Roadway by Mode'!$I:$I,"&gt;="&amp;$B53,'Roadway by Mode'!$V:$V,"=No"))),IF($A53="","",IF($A53="Between",SUMIFS('Roadway by Mode'!N:N,'Roadway by Mode'!$I:$I,"&gt;="&amp;$B53,'Roadway by Mode'!$I:$I,"&lt;"&amp;$D53),SUMIFS('Roadway by Mode'!N:N,'Roadway by Mode'!$I:$I,"&gt;="&amp;$B53)))),"")</f>
        <v>37.800000000000004</v>
      </c>
      <c r="R53" s="203">
        <f>IFERROR(IF($N$2,IF($A53="","",IF($A53="Between",SUMIFS('Roadway by Mode'!P:P,'Roadway by Mode'!$I:$I,"&gt;="&amp;$B53,'Roadway by Mode'!$I:$I,"&lt;"&amp;$D53,'Roadway by Mode'!$V:$V,"=No"),SUMIFS('Roadway by Mode'!P:P,'Roadway by Mode'!$I:$I,"&gt;="&amp;$B53,'Roadway by Mode'!$V:$V,"=No"))),IF($A53="","",IF($A53="Between",SUMIFS('Roadway by Mode'!P:P,'Roadway by Mode'!$I:$I,"&gt;="&amp;$B53,'Roadway by Mode'!$I:$I,"&lt;"&amp;$D53),SUMIFS('Roadway by Mode'!P:P,'Roadway by Mode'!$I:$I,"&gt;="&amp;$B53)))),"")</f>
        <v>87.800000000000011</v>
      </c>
      <c r="S53" s="203">
        <f>IFERROR(IF($N$2,IF($A53="","",IF($A53="Between",SUMIFS('Roadway by Mode'!R:R,'Roadway by Mode'!$I:$I,"&gt;="&amp;$B53,'Roadway by Mode'!$I:$I,"&lt;"&amp;$D53,'Roadway by Mode'!$V:$V,"=No"),SUMIFS('Roadway by Mode'!R:R,'Roadway by Mode'!$I:$I,"&gt;="&amp;$B53,'Roadway by Mode'!$V:$V,"=No"))),IF($A53="","",IF($A53="Between",SUMIFS('Roadway by Mode'!R:R,'Roadway by Mode'!$I:$I,"&gt;="&amp;$B53,'Roadway by Mode'!$I:$I,"&lt;"&amp;$D53),SUMIFS('Roadway by Mode'!R:R,'Roadway by Mode'!$I:$I,"&gt;="&amp;$B53)))),"")</f>
        <v>391.5</v>
      </c>
      <c r="T53" s="203">
        <f>IFERROR(IF($N$2,IF($A53="","",IF($A53="Between",SUMIFS('Roadway by Mode'!T:T,'Roadway by Mode'!$I:$I,"&gt;="&amp;$B53,'Roadway by Mode'!$I:$I,"&lt;"&amp;$D53,'Roadway by Mode'!$V:$V,"=No"),SUMIFS('Roadway by Mode'!T:T,'Roadway by Mode'!$I:$I,"&gt;="&amp;$B53,'Roadway by Mode'!$V:$V,"=No"))),IF($A53="","",IF($A53="Between",SUMIFS('Roadway by Mode'!T:T,'Roadway by Mode'!$I:$I,"&gt;="&amp;$B53,'Roadway by Mode'!$I:$I,"&lt;"&amp;$D53),SUMIFS('Roadway by Mode'!T:T,'Roadway by Mode'!$I:$I,"&gt;="&amp;$B53)))),"")</f>
        <v>517.09999999999991</v>
      </c>
      <c r="U53" s="64"/>
      <c r="V53" s="64"/>
      <c r="W53" s="64"/>
      <c r="X53" s="64"/>
      <c r="Y53" s="64"/>
      <c r="Z53" s="64"/>
      <c r="AA53" s="64"/>
      <c r="AB53" s="64"/>
    </row>
    <row r="54" spans="1:28" ht="18.75" customHeight="1">
      <c r="A54" s="101" t="str">
        <f t="shared" si="5"/>
        <v>Between</v>
      </c>
      <c r="B54" s="102">
        <f t="shared" si="6"/>
        <v>100</v>
      </c>
      <c r="C54" s="103" t="str">
        <f t="shared" si="7"/>
        <v>and</v>
      </c>
      <c r="D54" s="45">
        <v>250</v>
      </c>
      <c r="E54" s="214">
        <f>IFERROR(IF($X$2,IF($A54="","",IF($A54="Between",SUMIFS('Track by Mode'!L:L,'Track by Mode'!$I:$I,"&gt;="&amp;$B54,'Track by Mode'!$I:$I,"&lt;"&amp;$D54,'Track by Mode'!$AJ:$AJ,"=No"),SUMIFS('Track by Mode'!L:L,'Track by Mode'!$I:$I,"&gt;="&amp;$B54,'Track by Mode'!$AJ:$AJ,"=No"))),IF($A54="","",IF($A54="Between",SUMIFS('Track by Mode'!L:L,'Track by Mode'!$I:$I,"&gt;="&amp;$B54,'Track by Mode'!$I:$I,"&lt;"&amp;$D54),SUMIFS('Track by Mode'!L:L,'Track by Mode'!$I:$I,"&gt;="&amp;$B54))))+IF($X$2,IF($A54="","",IF($A54="Between",SUMIFS('Roadway by Mode'!L:L,'Roadway by Mode'!$I:$I,"&gt;="&amp;$B54,'Roadway by Mode'!$I:$I,"&lt;"&amp;$D54,'Roadway by Mode'!$V:$V,"=No"),SUMIFS('Roadway by Mode'!L:L,'Roadway by Mode'!$I:$I,"&gt;="&amp;$B54,'Roadway by Mode'!$V:$V,"=No"))),IF($A54="","",IF($A54="Between",SUMIFS('Roadway by Mode'!L:L,'Roadway by Mode'!$I:$I,"&gt;="&amp;$B54,'Roadway by Mode'!$I:$I,"&lt;"&amp;$D54),SUMIFS('Roadway by Mode'!L:L,'Roadway by Mode'!$I:$I,"&gt;="&amp;$B54)))),"")</f>
        <v>6808</v>
      </c>
      <c r="F54" s="203">
        <f>IFERROR(IF($X$2,IF($A54="","",IF($A54="Between",SUMIFS('Track by Mode'!N:N,'Track by Mode'!$I:$I,"&gt;="&amp;$B54,'Track by Mode'!$I:$I,"&lt;"&amp;$D54,'Track by Mode'!$AJ:$AJ,"=No"),SUMIFS('Track by Mode'!N:N,'Track by Mode'!$I:$I,"&gt;="&amp;$B54,'Track by Mode'!$AJ:$AJ,"=No"))),IF($A54="","",IF($A54="Between",SUMIFS('Track by Mode'!N:N,'Track by Mode'!$I:$I,"&gt;="&amp;$B54,'Track by Mode'!$I:$I,"&lt;"&amp;$D54),SUMIFS('Track by Mode'!N:N,'Track by Mode'!$I:$I,"&gt;="&amp;$B54)))),"")</f>
        <v>646.01999999999987</v>
      </c>
      <c r="G54" s="203">
        <f>IFERROR(IF($X$2,IF($A54="","",IF($A54="Between",SUMIFS('Track by Mode'!P:P,'Track by Mode'!$I:$I,"&gt;="&amp;$B54,'Track by Mode'!$I:$I,"&lt;"&amp;$D54,'Track by Mode'!$AJ:$AJ,"=No"),SUMIFS('Track by Mode'!P:P,'Track by Mode'!$I:$I,"&gt;="&amp;$B54,'Track by Mode'!$AJ:$AJ,"=No"))),IF($A54="","",IF($A54="Between",SUMIFS('Track by Mode'!P:P,'Track by Mode'!$I:$I,"&gt;="&amp;$B54,'Track by Mode'!$I:$I,"&lt;"&amp;$D54),SUMIFS('Track by Mode'!P:P,'Track by Mode'!$I:$I,"&gt;="&amp;$B54)))),"")</f>
        <v>216.34000000000003</v>
      </c>
      <c r="H54" s="203">
        <f>IFERROR(IF($X$2,IF($A54="","",IF($A54="Between",SUMIFS('Track by Mode'!R:R,'Track by Mode'!$I:$I,"&gt;="&amp;$B54,'Track by Mode'!$I:$I,"&lt;"&amp;$D54,'Track by Mode'!$AJ:$AJ,"=No"),SUMIFS('Track by Mode'!R:R,'Track by Mode'!$I:$I,"&gt;="&amp;$B54,'Track by Mode'!$AJ:$AJ,"=No"))),IF($A54="","",IF($A54="Between",SUMIFS('Track by Mode'!R:R,'Track by Mode'!$I:$I,"&gt;="&amp;$B54,'Track by Mode'!$I:$I,"&lt;"&amp;$D54),SUMIFS('Track by Mode'!R:R,'Track by Mode'!$I:$I,"&gt;="&amp;$B54)))),"")</f>
        <v>862.35999999999899</v>
      </c>
      <c r="I54" s="203">
        <f>IFERROR(IF($X$2,IF($A54="","",IF($A54="Between",SUMIFS('Track by Mode'!S:S,'Track by Mode'!$I:$I,"&gt;="&amp;$B54,'Track by Mode'!$I:$I,"&lt;"&amp;$D54,'Track by Mode'!$AJ:$AJ,"=No"),SUMIFS('Track by Mode'!S:S,'Track by Mode'!$I:$I,"&gt;="&amp;$B54,'Track by Mode'!$AJ:$AJ,"=No"))),IF($A54="","",IF($A54="Between",SUMIFS('Track by Mode'!S:S,'Track by Mode'!$I:$I,"&gt;="&amp;$B54,'Track by Mode'!$I:$I,"&lt;"&amp;$D54),SUMIFS('Track by Mode'!S:S,'Track by Mode'!$I:$I,"&gt;="&amp;$B54)))),"")</f>
        <v>35.1</v>
      </c>
      <c r="J54" s="203">
        <f>IFERROR(IF($X$2,IF($A54="","",IF($A54="Between",SUMIFS('Track by Mode'!U:U,'Track by Mode'!$I:$I,"&gt;="&amp;$B54,'Track by Mode'!$I:$I,"&lt;"&amp;$D54,'Track by Mode'!$AJ:$AJ,"=No"),SUMIFS('Track by Mode'!U:U,'Track by Mode'!$I:$I,"&gt;="&amp;$B54,'Track by Mode'!$AJ:$AJ,"=No"))),IF($A54="","",IF($A54="Between",SUMIFS('Track by Mode'!U:U,'Track by Mode'!$I:$I,"&gt;="&amp;$B54,'Track by Mode'!$I:$I,"&lt;"&amp;$D54),SUMIFS('Track by Mode'!U:U,'Track by Mode'!$I:$I,"&gt;="&amp;$B54)))),"")</f>
        <v>278.29000000000002</v>
      </c>
      <c r="K54" s="203">
        <f>IFERROR(IF($X$2,IF($A54="","",IF($A54="Between",SUMIFS('Track by Mode'!W:W,'Track by Mode'!$I:$I,"&gt;="&amp;$B54,'Track by Mode'!$I:$I,"&lt;"&amp;$D54,'Track by Mode'!$AJ:$AJ,"=No"),SUMIFS('Track by Mode'!W:W,'Track by Mode'!$I:$I,"&gt;="&amp;$B54,'Track by Mode'!$AJ:$AJ,"=No"))),IF($A54="","",IF($A54="Between",SUMIFS('Track by Mode'!W:W,'Track by Mode'!$I:$I,"&gt;="&amp;$B54,'Track by Mode'!$I:$I,"&lt;"&amp;$D54),SUMIFS('Track by Mode'!W:W,'Track by Mode'!$I:$I,"&gt;="&amp;$B54)))),"")</f>
        <v>13.43</v>
      </c>
      <c r="L54" s="203">
        <f>IFERROR(IF($X$2,IF($A54="","",IF($A54="Between",SUMIFS('Track by Mode'!$Z:$Z,'Track by Mode'!$I:$I,"&gt;="&amp;$B54,'Track by Mode'!$I:$I,"&lt;"&amp;$D54,'Track by Mode'!$AJ:$AJ,"=No"),SUMIFS('Track by Mode'!$Z:$Z,'Track by Mode'!$I:$I,"&gt;="&amp;$B54,'Track by Mode'!$AJ:$AJ,"=No"))),IF($A54="","",IF($A54="Between",SUMIFS('Track by Mode'!$Z:$Z,'Track by Mode'!$I:$I,"&gt;="&amp;$B54,'Track by Mode'!$I:$I,"&lt;"&amp;$D54),SUMIFS('Track by Mode'!$Z:$Z,'Track by Mode'!$I:$I,"&gt;="&amp;$B54)))),"")</f>
        <v>856</v>
      </c>
      <c r="M54" s="204">
        <f>IFERROR(IF($X$2,IF($A54="","",IF($A54="Between",SUMIFS('Track by Mode'!$AB:$AB,'Track by Mode'!$I:$I,"&gt;="&amp;$B54,'Track by Mode'!$I:$I,"&lt;"&amp;$D54,'Track by Mode'!$AJ:$AJ,"=No"),SUMIFS('Track by Mode'!$AB:$AB,'Track by Mode'!$I:$I,"&gt;="&amp;$B54,'Track by Mode'!$AJ:$AJ,"=No"))),IF($A54="","",IF($A54="Between",SUMIFS('Track by Mode'!$AB:$AB,'Track by Mode'!$I:$I,"&gt;="&amp;$B54,'Track by Mode'!$I:$I,"&lt;"&amp;$D54),SUMIFS('Track by Mode'!$AB:$AB,'Track by Mode'!$I:$I,"&gt;="&amp;$B54)))),"")</f>
        <v>1090</v>
      </c>
      <c r="N54" s="204">
        <f>IFERROR(IF($X$2,IF($A54="","",IF($A54="Between",SUMIFS('Track by Mode'!AD:AD,'Track by Mode'!$I:$I,"&gt;="&amp;$B54,'Track by Mode'!$I:$I,"&lt;"&amp;$D54,'Track by Mode'!$AJ:$AJ,"=No"),SUMIFS('Track by Mode'!AD:AD,'Track by Mode'!$I:$I,"&gt;="&amp;$B54,'Track by Mode'!$AJ:$AJ,"=No"))),IF($A54="","",IF($A54="Between",SUMIFS('Track by Mode'!AD:AD,'Track by Mode'!$I:$I,"&gt;="&amp;$B54,'Track by Mode'!$I:$I,"&lt;"&amp;$D54),SUMIFS('Track by Mode'!AD:AD,'Track by Mode'!$I:$I,"&gt;="&amp;$B54)))),"")</f>
        <v>127</v>
      </c>
      <c r="O54" s="204">
        <f>IFERROR(IF($X$2,IF($A54="","",IF($A54="Between",SUMIFS('Track by Mode'!AF:AF,'Track by Mode'!$I:$I,"&gt;="&amp;$B54,'Track by Mode'!$I:$I,"&lt;"&amp;$D54,'Track by Mode'!$AJ:$AJ,"=No"),SUMIFS('Track by Mode'!AF:AF,'Track by Mode'!$I:$I,"&gt;="&amp;$B54,'Track by Mode'!$AJ:$AJ,"=No"))),IF($A54="","",IF($A54="Between",SUMIFS('Track by Mode'!AF:AF,'Track by Mode'!$I:$I,"&gt;="&amp;$B54,'Track by Mode'!$I:$I,"&lt;"&amp;$D54),SUMIFS('Track by Mode'!AF:AF,'Track by Mode'!$I:$I,"&gt;="&amp;$B54)))),"")</f>
        <v>16</v>
      </c>
      <c r="P54" s="204">
        <f>IFERROR(IF($X$2,IF($A54="","",IF($A54="Between",SUMIFS('Track by Mode'!AH:AH,'Track by Mode'!$I:$I,"&gt;="&amp;$B54,'Track by Mode'!$I:$I,"&lt;"&amp;$D54,'Track by Mode'!$AJ:$AJ,"=No"),SUMIFS('Track by Mode'!AH:AH,'Track by Mode'!$I:$I,"&gt;="&amp;$B54,'Track by Mode'!$AJ:$AJ,"=No"))),IF($A54="","",IF($A54="Between",SUMIFS('Track by Mode'!AH:AH,'Track by Mode'!$I:$I,"&gt;="&amp;$B54,'Track by Mode'!$I:$I,"&lt;"&amp;$D54),SUMIFS('Track by Mode'!AH:AH,'Track by Mode'!$I:$I,"&gt;="&amp;$B54)))),"")</f>
        <v>1</v>
      </c>
      <c r="Q54" s="203">
        <f>IFERROR(IF($N$2,IF($A54="","",IF($A54="Between",SUMIFS('Roadway by Mode'!N:N,'Roadway by Mode'!$I:$I,"&gt;="&amp;$B54,'Roadway by Mode'!$I:$I,"&lt;"&amp;$D54,'Roadway by Mode'!$V:$V,"=No"),SUMIFS('Roadway by Mode'!N:N,'Roadway by Mode'!$I:$I,"&gt;="&amp;$B54,'Roadway by Mode'!$V:$V,"=No"))),IF($A54="","",IF($A54="Between",SUMIFS('Roadway by Mode'!N:N,'Roadway by Mode'!$I:$I,"&gt;="&amp;$B54,'Roadway by Mode'!$I:$I,"&lt;"&amp;$D54),SUMIFS('Roadway by Mode'!N:N,'Roadway by Mode'!$I:$I,"&gt;="&amp;$B54)))),"")</f>
        <v>218.8</v>
      </c>
      <c r="R54" s="203">
        <f>IFERROR(IF($N$2,IF($A54="","",IF($A54="Between",SUMIFS('Roadway by Mode'!P:P,'Roadway by Mode'!$I:$I,"&gt;="&amp;$B54,'Roadway by Mode'!$I:$I,"&lt;"&amp;$D54,'Roadway by Mode'!$V:$V,"=No"),SUMIFS('Roadway by Mode'!P:P,'Roadway by Mode'!$I:$I,"&gt;="&amp;$B54,'Roadway by Mode'!$V:$V,"=No"))),IF($A54="","",IF($A54="Between",SUMIFS('Roadway by Mode'!P:P,'Roadway by Mode'!$I:$I,"&gt;="&amp;$B54,'Roadway by Mode'!$I:$I,"&lt;"&amp;$D54),SUMIFS('Roadway by Mode'!P:P,'Roadway by Mode'!$I:$I,"&gt;="&amp;$B54)))),"")</f>
        <v>227.10000000000002</v>
      </c>
      <c r="S54" s="203">
        <f>IFERROR(IF($N$2,IF($A54="","",IF($A54="Between",SUMIFS('Roadway by Mode'!R:R,'Roadway by Mode'!$I:$I,"&gt;="&amp;$B54,'Roadway by Mode'!$I:$I,"&lt;"&amp;$D54,'Roadway by Mode'!$V:$V,"=No"),SUMIFS('Roadway by Mode'!R:R,'Roadway by Mode'!$I:$I,"&gt;="&amp;$B54,'Roadway by Mode'!$V:$V,"=No"))),IF($A54="","",IF($A54="Between",SUMIFS('Roadway by Mode'!R:R,'Roadway by Mode'!$I:$I,"&gt;="&amp;$B54,'Roadway by Mode'!$I:$I,"&lt;"&amp;$D54),SUMIFS('Roadway by Mode'!R:R,'Roadway by Mode'!$I:$I,"&gt;="&amp;$B54)))),"")</f>
        <v>111.39999999999999</v>
      </c>
      <c r="T54" s="203">
        <f>IFERROR(IF($N$2,IF($A54="","",IF($A54="Between",SUMIFS('Roadway by Mode'!T:T,'Roadway by Mode'!$I:$I,"&gt;="&amp;$B54,'Roadway by Mode'!$I:$I,"&lt;"&amp;$D54,'Roadway by Mode'!$V:$V,"=No"),SUMIFS('Roadway by Mode'!T:T,'Roadway by Mode'!$I:$I,"&gt;="&amp;$B54,'Roadway by Mode'!$V:$V,"=No"))),IF($A54="","",IF($A54="Between",SUMIFS('Roadway by Mode'!T:T,'Roadway by Mode'!$I:$I,"&gt;="&amp;$B54,'Roadway by Mode'!$I:$I,"&lt;"&amp;$D54),SUMIFS('Roadway by Mode'!T:T,'Roadway by Mode'!$I:$I,"&gt;="&amp;$B54)))),"")</f>
        <v>557.30000000000007</v>
      </c>
      <c r="U54" s="64"/>
      <c r="V54" s="64"/>
      <c r="W54" s="64"/>
      <c r="X54" s="64"/>
      <c r="Y54" s="64"/>
      <c r="Z54" s="64"/>
      <c r="AA54" s="64"/>
      <c r="AB54" s="64"/>
    </row>
    <row r="55" spans="1:28" ht="18.75" customHeight="1">
      <c r="A55" s="101" t="str">
        <f t="shared" si="5"/>
        <v>Between</v>
      </c>
      <c r="B55" s="102">
        <f t="shared" si="6"/>
        <v>250</v>
      </c>
      <c r="C55" s="103" t="str">
        <f t="shared" si="7"/>
        <v>and</v>
      </c>
      <c r="D55" s="45">
        <v>500</v>
      </c>
      <c r="E55" s="214">
        <f>IFERROR(IF($X$2,IF($A55="","",IF($A55="Between",SUMIFS('Track by Mode'!L:L,'Track by Mode'!$I:$I,"&gt;="&amp;$B55,'Track by Mode'!$I:$I,"&lt;"&amp;$D55,'Track by Mode'!$AJ:$AJ,"=No"),SUMIFS('Track by Mode'!L:L,'Track by Mode'!$I:$I,"&gt;="&amp;$B55,'Track by Mode'!$AJ:$AJ,"=No"))),IF($A55="","",IF($A55="Between",SUMIFS('Track by Mode'!L:L,'Track by Mode'!$I:$I,"&gt;="&amp;$B55,'Track by Mode'!$I:$I,"&lt;"&amp;$D55),SUMIFS('Track by Mode'!L:L,'Track by Mode'!$I:$I,"&gt;="&amp;$B55))))+IF($X$2,IF($A55="","",IF($A55="Between",SUMIFS('Roadway by Mode'!L:L,'Roadway by Mode'!$I:$I,"&gt;="&amp;$B55,'Roadway by Mode'!$I:$I,"&lt;"&amp;$D55,'Roadway by Mode'!$V:$V,"=No"),SUMIFS('Roadway by Mode'!L:L,'Roadway by Mode'!$I:$I,"&gt;="&amp;$B55,'Roadway by Mode'!$V:$V,"=No"))),IF($A55="","",IF($A55="Between",SUMIFS('Roadway by Mode'!L:L,'Roadway by Mode'!$I:$I,"&gt;="&amp;$B55,'Roadway by Mode'!$I:$I,"&lt;"&amp;$D55),SUMIFS('Roadway by Mode'!L:L,'Roadway by Mode'!$I:$I,"&gt;="&amp;$B55)))),"")</f>
        <v>8520</v>
      </c>
      <c r="F55" s="203">
        <f>IFERROR(IF($X$2,IF($A55="","",IF($A55="Between",SUMIFS('Track by Mode'!N:N,'Track by Mode'!$I:$I,"&gt;="&amp;$B55,'Track by Mode'!$I:$I,"&lt;"&amp;$D55,'Track by Mode'!$AJ:$AJ,"=No"),SUMIFS('Track by Mode'!N:N,'Track by Mode'!$I:$I,"&gt;="&amp;$B55,'Track by Mode'!$AJ:$AJ,"=No"))),IF($A55="","",IF($A55="Between",SUMIFS('Track by Mode'!N:N,'Track by Mode'!$I:$I,"&gt;="&amp;$B55,'Track by Mode'!$I:$I,"&lt;"&amp;$D55),SUMIFS('Track by Mode'!N:N,'Track by Mode'!$I:$I,"&gt;="&amp;$B55)))),"")</f>
        <v>310.83</v>
      </c>
      <c r="G55" s="203">
        <f>IFERROR(IF($X$2,IF($A55="","",IF($A55="Between",SUMIFS('Track by Mode'!P:P,'Track by Mode'!$I:$I,"&gt;="&amp;$B55,'Track by Mode'!$I:$I,"&lt;"&amp;$D55,'Track by Mode'!$AJ:$AJ,"=No"),SUMIFS('Track by Mode'!P:P,'Track by Mode'!$I:$I,"&gt;="&amp;$B55,'Track by Mode'!$AJ:$AJ,"=No"))),IF($A55="","",IF($A55="Between",SUMIFS('Track by Mode'!P:P,'Track by Mode'!$I:$I,"&gt;="&amp;$B55,'Track by Mode'!$I:$I,"&lt;"&amp;$D55),SUMIFS('Track by Mode'!P:P,'Track by Mode'!$I:$I,"&gt;="&amp;$B55)))),"")</f>
        <v>178.91000000000005</v>
      </c>
      <c r="H55" s="203">
        <f>IFERROR(IF($X$2,IF($A55="","",IF($A55="Between",SUMIFS('Track by Mode'!R:R,'Track by Mode'!$I:$I,"&gt;="&amp;$B55,'Track by Mode'!$I:$I,"&lt;"&amp;$D55,'Track by Mode'!$AJ:$AJ,"=No"),SUMIFS('Track by Mode'!R:R,'Track by Mode'!$I:$I,"&gt;="&amp;$B55,'Track by Mode'!$AJ:$AJ,"=No"))),IF($A55="","",IF($A55="Between",SUMIFS('Track by Mode'!R:R,'Track by Mode'!$I:$I,"&gt;="&amp;$B55,'Track by Mode'!$I:$I,"&lt;"&amp;$D55),SUMIFS('Track by Mode'!R:R,'Track by Mode'!$I:$I,"&gt;="&amp;$B55)))),"")</f>
        <v>489.73999999999978</v>
      </c>
      <c r="I55" s="203">
        <f>IFERROR(IF($X$2,IF($A55="","",IF($A55="Between",SUMIFS('Track by Mode'!S:S,'Track by Mode'!$I:$I,"&gt;="&amp;$B55,'Track by Mode'!$I:$I,"&lt;"&amp;$D55,'Track by Mode'!$AJ:$AJ,"=No"),SUMIFS('Track by Mode'!S:S,'Track by Mode'!$I:$I,"&gt;="&amp;$B55,'Track by Mode'!$AJ:$AJ,"=No"))),IF($A55="","",IF($A55="Between",SUMIFS('Track by Mode'!S:S,'Track by Mode'!$I:$I,"&gt;="&amp;$B55,'Track by Mode'!$I:$I,"&lt;"&amp;$D55),SUMIFS('Track by Mode'!S:S,'Track by Mode'!$I:$I,"&gt;="&amp;$B55)))),"")</f>
        <v>152.91999999999999</v>
      </c>
      <c r="J55" s="203">
        <f>IFERROR(IF($X$2,IF($A55="","",IF($A55="Between",SUMIFS('Track by Mode'!U:U,'Track by Mode'!$I:$I,"&gt;="&amp;$B55,'Track by Mode'!$I:$I,"&lt;"&amp;$D55,'Track by Mode'!$AJ:$AJ,"=No"),SUMIFS('Track by Mode'!U:U,'Track by Mode'!$I:$I,"&gt;="&amp;$B55,'Track by Mode'!$AJ:$AJ,"=No"))),IF($A55="","",IF($A55="Between",SUMIFS('Track by Mode'!U:U,'Track by Mode'!$I:$I,"&gt;="&amp;$B55,'Track by Mode'!$I:$I,"&lt;"&amp;$D55),SUMIFS('Track by Mode'!U:U,'Track by Mode'!$I:$I,"&gt;="&amp;$B55)))),"")</f>
        <v>38.03</v>
      </c>
      <c r="K55" s="203">
        <f>IFERROR(IF($X$2,IF($A55="","",IF($A55="Between",SUMIFS('Track by Mode'!W:W,'Track by Mode'!$I:$I,"&gt;="&amp;$B55,'Track by Mode'!$I:$I,"&lt;"&amp;$D55,'Track by Mode'!$AJ:$AJ,"=No"),SUMIFS('Track by Mode'!W:W,'Track by Mode'!$I:$I,"&gt;="&amp;$B55,'Track by Mode'!$AJ:$AJ,"=No"))),IF($A55="","",IF($A55="Between",SUMIFS('Track by Mode'!W:W,'Track by Mode'!$I:$I,"&gt;="&amp;$B55,'Track by Mode'!$I:$I,"&lt;"&amp;$D55),SUMIFS('Track by Mode'!W:W,'Track by Mode'!$I:$I,"&gt;="&amp;$B55)))),"")</f>
        <v>4.82</v>
      </c>
      <c r="L55" s="203">
        <f>IFERROR(IF($X$2,IF($A55="","",IF($A55="Between",SUMIFS('Track by Mode'!$Z:$Z,'Track by Mode'!$I:$I,"&gt;="&amp;$B55,'Track by Mode'!$I:$I,"&lt;"&amp;$D55,'Track by Mode'!$AJ:$AJ,"=No"),SUMIFS('Track by Mode'!$Z:$Z,'Track by Mode'!$I:$I,"&gt;="&amp;$B55,'Track by Mode'!$AJ:$AJ,"=No"))),IF($A55="","",IF($A55="Between",SUMIFS('Track by Mode'!$Z:$Z,'Track by Mode'!$I:$I,"&gt;="&amp;$B55,'Track by Mode'!$I:$I,"&lt;"&amp;$D55),SUMIFS('Track by Mode'!$Z:$Z,'Track by Mode'!$I:$I,"&gt;="&amp;$B55)))),"")</f>
        <v>331</v>
      </c>
      <c r="M55" s="204">
        <f>IFERROR(IF($X$2,IF($A55="","",IF($A55="Between",SUMIFS('Track by Mode'!$AB:$AB,'Track by Mode'!$I:$I,"&gt;="&amp;$B55,'Track by Mode'!$I:$I,"&lt;"&amp;$D55,'Track by Mode'!$AJ:$AJ,"=No"),SUMIFS('Track by Mode'!$AB:$AB,'Track by Mode'!$I:$I,"&gt;="&amp;$B55,'Track by Mode'!$AJ:$AJ,"=No"))),IF($A55="","",IF($A55="Between",SUMIFS('Track by Mode'!$AB:$AB,'Track by Mode'!$I:$I,"&gt;="&amp;$B55,'Track by Mode'!$I:$I,"&lt;"&amp;$D55),SUMIFS('Track by Mode'!$AB:$AB,'Track by Mode'!$I:$I,"&gt;="&amp;$B55)))),"")</f>
        <v>351</v>
      </c>
      <c r="N55" s="204">
        <f>IFERROR(IF($X$2,IF($A55="","",IF($A55="Between",SUMIFS('Track by Mode'!AD:AD,'Track by Mode'!$I:$I,"&gt;="&amp;$B55,'Track by Mode'!$I:$I,"&lt;"&amp;$D55,'Track by Mode'!$AJ:$AJ,"=No"),SUMIFS('Track by Mode'!AD:AD,'Track by Mode'!$I:$I,"&gt;="&amp;$B55,'Track by Mode'!$AJ:$AJ,"=No"))),IF($A55="","",IF($A55="Between",SUMIFS('Track by Mode'!AD:AD,'Track by Mode'!$I:$I,"&gt;="&amp;$B55,'Track by Mode'!$I:$I,"&lt;"&amp;$D55),SUMIFS('Track by Mode'!AD:AD,'Track by Mode'!$I:$I,"&gt;="&amp;$B55)))),"")</f>
        <v>264</v>
      </c>
      <c r="O55" s="204">
        <f>IFERROR(IF($X$2,IF($A55="","",IF($A55="Between",SUMIFS('Track by Mode'!AF:AF,'Track by Mode'!$I:$I,"&gt;="&amp;$B55,'Track by Mode'!$I:$I,"&lt;"&amp;$D55,'Track by Mode'!$AJ:$AJ,"=No"),SUMIFS('Track by Mode'!AF:AF,'Track by Mode'!$I:$I,"&gt;="&amp;$B55,'Track by Mode'!$AJ:$AJ,"=No"))),IF($A55="","",IF($A55="Between",SUMIFS('Track by Mode'!AF:AF,'Track by Mode'!$I:$I,"&gt;="&amp;$B55,'Track by Mode'!$I:$I,"&lt;"&amp;$D55),SUMIFS('Track by Mode'!AF:AF,'Track by Mode'!$I:$I,"&gt;="&amp;$B55)))),"")</f>
        <v>26</v>
      </c>
      <c r="P55" s="204">
        <f>IFERROR(IF($X$2,IF($A55="","",IF($A55="Between",SUMIFS('Track by Mode'!AH:AH,'Track by Mode'!$I:$I,"&gt;="&amp;$B55,'Track by Mode'!$I:$I,"&lt;"&amp;$D55,'Track by Mode'!$AJ:$AJ,"=No"),SUMIFS('Track by Mode'!AH:AH,'Track by Mode'!$I:$I,"&gt;="&amp;$B55,'Track by Mode'!$AJ:$AJ,"=No"))),IF($A55="","",IF($A55="Between",SUMIFS('Track by Mode'!AH:AH,'Track by Mode'!$I:$I,"&gt;="&amp;$B55,'Track by Mode'!$I:$I,"&lt;"&amp;$D55),SUMIFS('Track by Mode'!AH:AH,'Track by Mode'!$I:$I,"&gt;="&amp;$B55)))),"")</f>
        <v>1</v>
      </c>
      <c r="Q55" s="203">
        <f>IFERROR(IF($N$2,IF($A55="","",IF($A55="Between",SUMIFS('Roadway by Mode'!N:N,'Roadway by Mode'!$I:$I,"&gt;="&amp;$B55,'Roadway by Mode'!$I:$I,"&lt;"&amp;$D55,'Roadway by Mode'!$V:$V,"=No"),SUMIFS('Roadway by Mode'!N:N,'Roadway by Mode'!$I:$I,"&gt;="&amp;$B55,'Roadway by Mode'!$V:$V,"=No"))),IF($A55="","",IF($A55="Between",SUMIFS('Roadway by Mode'!N:N,'Roadway by Mode'!$I:$I,"&gt;="&amp;$B55,'Roadway by Mode'!$I:$I,"&lt;"&amp;$D55),SUMIFS('Roadway by Mode'!N:N,'Roadway by Mode'!$I:$I,"&gt;="&amp;$B55)))),"")</f>
        <v>66.5</v>
      </c>
      <c r="R55" s="203">
        <f>IFERROR(IF($N$2,IF($A55="","",IF($A55="Between",SUMIFS('Roadway by Mode'!P:P,'Roadway by Mode'!$I:$I,"&gt;="&amp;$B55,'Roadway by Mode'!$I:$I,"&lt;"&amp;$D55,'Roadway by Mode'!$V:$V,"=No"),SUMIFS('Roadway by Mode'!P:P,'Roadway by Mode'!$I:$I,"&gt;="&amp;$B55,'Roadway by Mode'!$V:$V,"=No"))),IF($A55="","",IF($A55="Between",SUMIFS('Roadway by Mode'!P:P,'Roadway by Mode'!$I:$I,"&gt;="&amp;$B55,'Roadway by Mode'!$I:$I,"&lt;"&amp;$D55),SUMIFS('Roadway by Mode'!P:P,'Roadway by Mode'!$I:$I,"&gt;="&amp;$B55)))),"")</f>
        <v>238.3</v>
      </c>
      <c r="S55" s="203">
        <f>IFERROR(IF($N$2,IF($A55="","",IF($A55="Between",SUMIFS('Roadway by Mode'!R:R,'Roadway by Mode'!$I:$I,"&gt;="&amp;$B55,'Roadway by Mode'!$I:$I,"&lt;"&amp;$D55,'Roadway by Mode'!$V:$V,"=No"),SUMIFS('Roadway by Mode'!R:R,'Roadway by Mode'!$I:$I,"&gt;="&amp;$B55,'Roadway by Mode'!$V:$V,"=No"))),IF($A55="","",IF($A55="Between",SUMIFS('Roadway by Mode'!R:R,'Roadway by Mode'!$I:$I,"&gt;="&amp;$B55,'Roadway by Mode'!$I:$I,"&lt;"&amp;$D55),SUMIFS('Roadway by Mode'!R:R,'Roadway by Mode'!$I:$I,"&gt;="&amp;$B55)))),"")</f>
        <v>280.8</v>
      </c>
      <c r="T55" s="203">
        <f>IFERROR(IF($N$2,IF($A55="","",IF($A55="Between",SUMIFS('Roadway by Mode'!T:T,'Roadway by Mode'!$I:$I,"&gt;="&amp;$B55,'Roadway by Mode'!$I:$I,"&lt;"&amp;$D55,'Roadway by Mode'!$V:$V,"=No"),SUMIFS('Roadway by Mode'!T:T,'Roadway by Mode'!$I:$I,"&gt;="&amp;$B55,'Roadway by Mode'!$V:$V,"=No"))),IF($A55="","",IF($A55="Between",SUMIFS('Roadway by Mode'!T:T,'Roadway by Mode'!$I:$I,"&gt;="&amp;$B55,'Roadway by Mode'!$I:$I,"&lt;"&amp;$D55),SUMIFS('Roadway by Mode'!T:T,'Roadway by Mode'!$I:$I,"&gt;="&amp;$B55)))),"")</f>
        <v>585.60000000000014</v>
      </c>
      <c r="U55" s="64"/>
      <c r="V55" s="64"/>
      <c r="W55" s="64"/>
      <c r="X55" s="64"/>
      <c r="Y55" s="64"/>
      <c r="Z55" s="64"/>
      <c r="AA55" s="64"/>
      <c r="AB55" s="64"/>
    </row>
    <row r="56" spans="1:28" ht="18.75" customHeight="1">
      <c r="A56" s="101" t="str">
        <f t="shared" si="5"/>
        <v>Between</v>
      </c>
      <c r="B56" s="102">
        <f t="shared" si="6"/>
        <v>500</v>
      </c>
      <c r="C56" s="103" t="str">
        <f t="shared" si="7"/>
        <v>and</v>
      </c>
      <c r="D56" s="45">
        <v>1000</v>
      </c>
      <c r="E56" s="214">
        <f>IFERROR(IF($X$2,IF($A56="","",IF($A56="Between",SUMIFS('Track by Mode'!L:L,'Track by Mode'!$I:$I,"&gt;="&amp;$B56,'Track by Mode'!$I:$I,"&lt;"&amp;$D56,'Track by Mode'!$AJ:$AJ,"=No"),SUMIFS('Track by Mode'!L:L,'Track by Mode'!$I:$I,"&gt;="&amp;$B56,'Track by Mode'!$AJ:$AJ,"=No"))),IF($A56="","",IF($A56="Between",SUMIFS('Track by Mode'!L:L,'Track by Mode'!$I:$I,"&gt;="&amp;$B56,'Track by Mode'!$I:$I,"&lt;"&amp;$D56),SUMIFS('Track by Mode'!L:L,'Track by Mode'!$I:$I,"&gt;="&amp;$B56))))+IF($X$2,IF($A56="","",IF($A56="Between",SUMIFS('Roadway by Mode'!L:L,'Roadway by Mode'!$I:$I,"&gt;="&amp;$B56,'Roadway by Mode'!$I:$I,"&lt;"&amp;$D56,'Roadway by Mode'!$V:$V,"=No"),SUMIFS('Roadway by Mode'!L:L,'Roadway by Mode'!$I:$I,"&gt;="&amp;$B56,'Roadway by Mode'!$V:$V,"=No"))),IF($A56="","",IF($A56="Between",SUMIFS('Roadway by Mode'!L:L,'Roadway by Mode'!$I:$I,"&gt;="&amp;$B56,'Roadway by Mode'!$I:$I,"&lt;"&amp;$D56),SUMIFS('Roadway by Mode'!L:L,'Roadway by Mode'!$I:$I,"&gt;="&amp;$B56)))),"")</f>
        <v>8254</v>
      </c>
      <c r="F56" s="203">
        <f>IFERROR(IF($X$2,IF($A56="","",IF($A56="Between",SUMIFS('Track by Mode'!N:N,'Track by Mode'!$I:$I,"&gt;="&amp;$B56,'Track by Mode'!$I:$I,"&lt;"&amp;$D56,'Track by Mode'!$AJ:$AJ,"=No"),SUMIFS('Track by Mode'!N:N,'Track by Mode'!$I:$I,"&gt;="&amp;$B56,'Track by Mode'!$AJ:$AJ,"=No"))),IF($A56="","",IF($A56="Between",SUMIFS('Track by Mode'!N:N,'Track by Mode'!$I:$I,"&gt;="&amp;$B56,'Track by Mode'!$I:$I,"&lt;"&amp;$D56),SUMIFS('Track by Mode'!N:N,'Track by Mode'!$I:$I,"&gt;="&amp;$B56)))),"")</f>
        <v>600.7600000000001</v>
      </c>
      <c r="G56" s="203">
        <f>IFERROR(IF($X$2,IF($A56="","",IF($A56="Between",SUMIFS('Track by Mode'!P:P,'Track by Mode'!$I:$I,"&gt;="&amp;$B56,'Track by Mode'!$I:$I,"&lt;"&amp;$D56,'Track by Mode'!$AJ:$AJ,"=No"),SUMIFS('Track by Mode'!P:P,'Track by Mode'!$I:$I,"&gt;="&amp;$B56,'Track by Mode'!$AJ:$AJ,"=No"))),IF($A56="","",IF($A56="Between",SUMIFS('Track by Mode'!P:P,'Track by Mode'!$I:$I,"&gt;="&amp;$B56,'Track by Mode'!$I:$I,"&lt;"&amp;$D56),SUMIFS('Track by Mode'!P:P,'Track by Mode'!$I:$I,"&gt;="&amp;$B56)))),"")</f>
        <v>266.12</v>
      </c>
      <c r="H56" s="203">
        <f>IFERROR(IF($X$2,IF($A56="","",IF($A56="Between",SUMIFS('Track by Mode'!R:R,'Track by Mode'!$I:$I,"&gt;="&amp;$B56,'Track by Mode'!$I:$I,"&lt;"&amp;$D56,'Track by Mode'!$AJ:$AJ,"=No"),SUMIFS('Track by Mode'!R:R,'Track by Mode'!$I:$I,"&gt;="&amp;$B56,'Track by Mode'!$AJ:$AJ,"=No"))),IF($A56="","",IF($A56="Between",SUMIFS('Track by Mode'!R:R,'Track by Mode'!$I:$I,"&gt;="&amp;$B56,'Track by Mode'!$I:$I,"&lt;"&amp;$D56),SUMIFS('Track by Mode'!R:R,'Track by Mode'!$I:$I,"&gt;="&amp;$B56)))),"")</f>
        <v>866.88</v>
      </c>
      <c r="I56" s="203">
        <f>IFERROR(IF($X$2,IF($A56="","",IF($A56="Between",SUMIFS('Track by Mode'!S:S,'Track by Mode'!$I:$I,"&gt;="&amp;$B56,'Track by Mode'!$I:$I,"&lt;"&amp;$D56,'Track by Mode'!$AJ:$AJ,"=No"),SUMIFS('Track by Mode'!S:S,'Track by Mode'!$I:$I,"&gt;="&amp;$B56,'Track by Mode'!$AJ:$AJ,"=No"))),IF($A56="","",IF($A56="Between",SUMIFS('Track by Mode'!S:S,'Track by Mode'!$I:$I,"&gt;="&amp;$B56,'Track by Mode'!$I:$I,"&lt;"&amp;$D56),SUMIFS('Track by Mode'!S:S,'Track by Mode'!$I:$I,"&gt;="&amp;$B56)))),"")</f>
        <v>38.450000000000003</v>
      </c>
      <c r="J56" s="203">
        <f>IFERROR(IF($X$2,IF($A56="","",IF($A56="Between",SUMIFS('Track by Mode'!U:U,'Track by Mode'!$I:$I,"&gt;="&amp;$B56,'Track by Mode'!$I:$I,"&lt;"&amp;$D56,'Track by Mode'!$AJ:$AJ,"=No"),SUMIFS('Track by Mode'!U:U,'Track by Mode'!$I:$I,"&gt;="&amp;$B56,'Track by Mode'!$AJ:$AJ,"=No"))),IF($A56="","",IF($A56="Between",SUMIFS('Track by Mode'!U:U,'Track by Mode'!$I:$I,"&gt;="&amp;$B56,'Track by Mode'!$I:$I,"&lt;"&amp;$D56),SUMIFS('Track by Mode'!U:U,'Track by Mode'!$I:$I,"&gt;="&amp;$B56)))),"")</f>
        <v>69.14</v>
      </c>
      <c r="K56" s="203">
        <f>IFERROR(IF($X$2,IF($A56="","",IF($A56="Between",SUMIFS('Track by Mode'!W:W,'Track by Mode'!$I:$I,"&gt;="&amp;$B56,'Track by Mode'!$I:$I,"&lt;"&amp;$D56,'Track by Mode'!$AJ:$AJ,"=No"),SUMIFS('Track by Mode'!W:W,'Track by Mode'!$I:$I,"&gt;="&amp;$B56,'Track by Mode'!$AJ:$AJ,"=No"))),IF($A56="","",IF($A56="Between",SUMIFS('Track by Mode'!W:W,'Track by Mode'!$I:$I,"&gt;="&amp;$B56,'Track by Mode'!$I:$I,"&lt;"&amp;$D56),SUMIFS('Track by Mode'!W:W,'Track by Mode'!$I:$I,"&gt;="&amp;$B56)))),"")</f>
        <v>18.93</v>
      </c>
      <c r="L56" s="203">
        <f>IFERROR(IF($X$2,IF($A56="","",IF($A56="Between",SUMIFS('Track by Mode'!$Z:$Z,'Track by Mode'!$I:$I,"&gt;="&amp;$B56,'Track by Mode'!$I:$I,"&lt;"&amp;$D56,'Track by Mode'!$AJ:$AJ,"=No"),SUMIFS('Track by Mode'!$Z:$Z,'Track by Mode'!$I:$I,"&gt;="&amp;$B56,'Track by Mode'!$AJ:$AJ,"=No"))),IF($A56="","",IF($A56="Between",SUMIFS('Track by Mode'!$Z:$Z,'Track by Mode'!$I:$I,"&gt;="&amp;$B56,'Track by Mode'!$I:$I,"&lt;"&amp;$D56),SUMIFS('Track by Mode'!$Z:$Z,'Track by Mode'!$I:$I,"&gt;="&amp;$B56)))),"")</f>
        <v>1022</v>
      </c>
      <c r="M56" s="204">
        <f>IFERROR(IF($X$2,IF($A56="","",IF($A56="Between",SUMIFS('Track by Mode'!$AB:$AB,'Track by Mode'!$I:$I,"&gt;="&amp;$B56,'Track by Mode'!$I:$I,"&lt;"&amp;$D56,'Track by Mode'!$AJ:$AJ,"=No"),SUMIFS('Track by Mode'!$AB:$AB,'Track by Mode'!$I:$I,"&gt;="&amp;$B56,'Track by Mode'!$AJ:$AJ,"=No"))),IF($A56="","",IF($A56="Between",SUMIFS('Track by Mode'!$AB:$AB,'Track by Mode'!$I:$I,"&gt;="&amp;$B56,'Track by Mode'!$I:$I,"&lt;"&amp;$D56),SUMIFS('Track by Mode'!$AB:$AB,'Track by Mode'!$I:$I,"&gt;="&amp;$B56)))),"")</f>
        <v>634</v>
      </c>
      <c r="N56" s="204">
        <f>IFERROR(IF($X$2,IF($A56="","",IF($A56="Between",SUMIFS('Track by Mode'!AD:AD,'Track by Mode'!$I:$I,"&gt;="&amp;$B56,'Track by Mode'!$I:$I,"&lt;"&amp;$D56,'Track by Mode'!$AJ:$AJ,"=No"),SUMIFS('Track by Mode'!AD:AD,'Track by Mode'!$I:$I,"&gt;="&amp;$B56,'Track by Mode'!$AJ:$AJ,"=No"))),IF($A56="","",IF($A56="Between",SUMIFS('Track by Mode'!AD:AD,'Track by Mode'!$I:$I,"&gt;="&amp;$B56,'Track by Mode'!$I:$I,"&lt;"&amp;$D56),SUMIFS('Track by Mode'!AD:AD,'Track by Mode'!$I:$I,"&gt;="&amp;$B56)))),"")</f>
        <v>336</v>
      </c>
      <c r="O56" s="204">
        <f>IFERROR(IF($X$2,IF($A56="","",IF($A56="Between",SUMIFS('Track by Mode'!AF:AF,'Track by Mode'!$I:$I,"&gt;="&amp;$B56,'Track by Mode'!$I:$I,"&lt;"&amp;$D56,'Track by Mode'!$AJ:$AJ,"=No"),SUMIFS('Track by Mode'!AF:AF,'Track by Mode'!$I:$I,"&gt;="&amp;$B56,'Track by Mode'!$AJ:$AJ,"=No"))),IF($A56="","",IF($A56="Between",SUMIFS('Track by Mode'!AF:AF,'Track by Mode'!$I:$I,"&gt;="&amp;$B56,'Track by Mode'!$I:$I,"&lt;"&amp;$D56),SUMIFS('Track by Mode'!AF:AF,'Track by Mode'!$I:$I,"&gt;="&amp;$B56)))),"")</f>
        <v>62</v>
      </c>
      <c r="P56" s="204">
        <f>IFERROR(IF($X$2,IF($A56="","",IF($A56="Between",SUMIFS('Track by Mode'!AH:AH,'Track by Mode'!$I:$I,"&gt;="&amp;$B56,'Track by Mode'!$I:$I,"&lt;"&amp;$D56,'Track by Mode'!$AJ:$AJ,"=No"),SUMIFS('Track by Mode'!AH:AH,'Track by Mode'!$I:$I,"&gt;="&amp;$B56,'Track by Mode'!$AJ:$AJ,"=No"))),IF($A56="","",IF($A56="Between",SUMIFS('Track by Mode'!AH:AH,'Track by Mode'!$I:$I,"&gt;="&amp;$B56,'Track by Mode'!$I:$I,"&lt;"&amp;$D56),SUMIFS('Track by Mode'!AH:AH,'Track by Mode'!$I:$I,"&gt;="&amp;$B56)))),"")</f>
        <v>4</v>
      </c>
      <c r="Q56" s="203">
        <f>IFERROR(IF($N$2,IF($A56="","",IF($A56="Between",SUMIFS('Roadway by Mode'!N:N,'Roadway by Mode'!$I:$I,"&gt;="&amp;$B56,'Roadway by Mode'!$I:$I,"&lt;"&amp;$D56,'Roadway by Mode'!$V:$V,"=No"),SUMIFS('Roadway by Mode'!N:N,'Roadway by Mode'!$I:$I,"&gt;="&amp;$B56,'Roadway by Mode'!$V:$V,"=No"))),IF($A56="","",IF($A56="Between",SUMIFS('Roadway by Mode'!N:N,'Roadway by Mode'!$I:$I,"&gt;="&amp;$B56,'Roadway by Mode'!$I:$I,"&lt;"&amp;$D56),SUMIFS('Roadway by Mode'!N:N,'Roadway by Mode'!$I:$I,"&gt;="&amp;$B56)))),"")</f>
        <v>136.30000000000001</v>
      </c>
      <c r="R56" s="203">
        <f>IFERROR(IF($N$2,IF($A56="","",IF($A56="Between",SUMIFS('Roadway by Mode'!P:P,'Roadway by Mode'!$I:$I,"&gt;="&amp;$B56,'Roadway by Mode'!$I:$I,"&lt;"&amp;$D56,'Roadway by Mode'!$V:$V,"=No"),SUMIFS('Roadway by Mode'!P:P,'Roadway by Mode'!$I:$I,"&gt;="&amp;$B56,'Roadway by Mode'!$V:$V,"=No"))),IF($A56="","",IF($A56="Between",SUMIFS('Roadway by Mode'!P:P,'Roadway by Mode'!$I:$I,"&gt;="&amp;$B56,'Roadway by Mode'!$I:$I,"&lt;"&amp;$D56),SUMIFS('Roadway by Mode'!P:P,'Roadway by Mode'!$I:$I,"&gt;="&amp;$B56)))),"")</f>
        <v>462.9</v>
      </c>
      <c r="S56" s="203">
        <f>IFERROR(IF($N$2,IF($A56="","",IF($A56="Between",SUMIFS('Roadway by Mode'!R:R,'Roadway by Mode'!$I:$I,"&gt;="&amp;$B56,'Roadway by Mode'!$I:$I,"&lt;"&amp;$D56,'Roadway by Mode'!$V:$V,"=No"),SUMIFS('Roadway by Mode'!R:R,'Roadway by Mode'!$I:$I,"&gt;="&amp;$B56,'Roadway by Mode'!$V:$V,"=No"))),IF($A56="","",IF($A56="Between",SUMIFS('Roadway by Mode'!R:R,'Roadway by Mode'!$I:$I,"&gt;="&amp;$B56,'Roadway by Mode'!$I:$I,"&lt;"&amp;$D56),SUMIFS('Roadway by Mode'!R:R,'Roadway by Mode'!$I:$I,"&gt;="&amp;$B56)))),"")</f>
        <v>481.40000000000003</v>
      </c>
      <c r="T56" s="203">
        <f>IFERROR(IF($N$2,IF($A56="","",IF($A56="Between",SUMIFS('Roadway by Mode'!T:T,'Roadway by Mode'!$I:$I,"&gt;="&amp;$B56,'Roadway by Mode'!$I:$I,"&lt;"&amp;$D56,'Roadway by Mode'!$V:$V,"=No"),SUMIFS('Roadway by Mode'!T:T,'Roadway by Mode'!$I:$I,"&gt;="&amp;$B56,'Roadway by Mode'!$V:$V,"=No"))),IF($A56="","",IF($A56="Between",SUMIFS('Roadway by Mode'!T:T,'Roadway by Mode'!$I:$I,"&gt;="&amp;$B56,'Roadway by Mode'!$I:$I,"&lt;"&amp;$D56),SUMIFS('Roadway by Mode'!T:T,'Roadway by Mode'!$I:$I,"&gt;="&amp;$B56)))),"")</f>
        <v>1080.599999999999</v>
      </c>
      <c r="U56" s="64"/>
      <c r="V56" s="64"/>
      <c r="W56" s="64"/>
      <c r="X56" s="64"/>
      <c r="Y56" s="64"/>
      <c r="Z56" s="64"/>
      <c r="AA56" s="64"/>
      <c r="AB56" s="64"/>
    </row>
    <row r="57" spans="1:28" ht="18.75" customHeight="1">
      <c r="A57" s="101" t="str">
        <f t="shared" si="5"/>
        <v>Between</v>
      </c>
      <c r="B57" s="102">
        <f t="shared" si="6"/>
        <v>1000</v>
      </c>
      <c r="C57" s="103" t="str">
        <f t="shared" si="7"/>
        <v>and</v>
      </c>
      <c r="D57" s="45">
        <v>2000</v>
      </c>
      <c r="E57" s="214">
        <f>IFERROR(IF($X$2,IF($A57="","",IF($A57="Between",SUMIFS('Track by Mode'!L:L,'Track by Mode'!$I:$I,"&gt;="&amp;$B57,'Track by Mode'!$I:$I,"&lt;"&amp;$D57,'Track by Mode'!$AJ:$AJ,"=No"),SUMIFS('Track by Mode'!L:L,'Track by Mode'!$I:$I,"&gt;="&amp;$B57,'Track by Mode'!$AJ:$AJ,"=No"))),IF($A57="","",IF($A57="Between",SUMIFS('Track by Mode'!L:L,'Track by Mode'!$I:$I,"&gt;="&amp;$B57,'Track by Mode'!$I:$I,"&lt;"&amp;$D57),SUMIFS('Track by Mode'!L:L,'Track by Mode'!$I:$I,"&gt;="&amp;$B57))))+IF($X$2,IF($A57="","",IF($A57="Between",SUMIFS('Roadway by Mode'!L:L,'Roadway by Mode'!$I:$I,"&gt;="&amp;$B57,'Roadway by Mode'!$I:$I,"&lt;"&amp;$D57,'Roadway by Mode'!$V:$V,"=No"),SUMIFS('Roadway by Mode'!L:L,'Roadway by Mode'!$I:$I,"&gt;="&amp;$B57,'Roadway by Mode'!$V:$V,"=No"))),IF($A57="","",IF($A57="Between",SUMIFS('Roadway by Mode'!L:L,'Roadway by Mode'!$I:$I,"&gt;="&amp;$B57,'Roadway by Mode'!$I:$I,"&lt;"&amp;$D57),SUMIFS('Roadway by Mode'!L:L,'Roadway by Mode'!$I:$I,"&gt;="&amp;$B57)))),"")</f>
        <v>10886</v>
      </c>
      <c r="F57" s="203">
        <f>IFERROR(IF($X$2,IF($A57="","",IF($A57="Between",SUMIFS('Track by Mode'!N:N,'Track by Mode'!$I:$I,"&gt;="&amp;$B57,'Track by Mode'!$I:$I,"&lt;"&amp;$D57,'Track by Mode'!$AJ:$AJ,"=No"),SUMIFS('Track by Mode'!N:N,'Track by Mode'!$I:$I,"&gt;="&amp;$B57,'Track by Mode'!$AJ:$AJ,"=No"))),IF($A57="","",IF($A57="Between",SUMIFS('Track by Mode'!N:N,'Track by Mode'!$I:$I,"&gt;="&amp;$B57,'Track by Mode'!$I:$I,"&lt;"&amp;$D57),SUMIFS('Track by Mode'!N:N,'Track by Mode'!$I:$I,"&gt;="&amp;$B57)))),"")</f>
        <v>2772.2599999999998</v>
      </c>
      <c r="G57" s="203">
        <f>IFERROR(IF($X$2,IF($A57="","",IF($A57="Between",SUMIFS('Track by Mode'!P:P,'Track by Mode'!$I:$I,"&gt;="&amp;$B57,'Track by Mode'!$I:$I,"&lt;"&amp;$D57,'Track by Mode'!$AJ:$AJ,"=No"),SUMIFS('Track by Mode'!P:P,'Track by Mode'!$I:$I,"&gt;="&amp;$B57,'Track by Mode'!$AJ:$AJ,"=No"))),IF($A57="","",IF($A57="Between",SUMIFS('Track by Mode'!P:P,'Track by Mode'!$I:$I,"&gt;="&amp;$B57,'Track by Mode'!$I:$I,"&lt;"&amp;$D57),SUMIFS('Track by Mode'!P:P,'Track by Mode'!$I:$I,"&gt;="&amp;$B57)))),"")</f>
        <v>902.03999999999985</v>
      </c>
      <c r="H57" s="203">
        <f>IFERROR(IF($X$2,IF($A57="","",IF($A57="Between",SUMIFS('Track by Mode'!R:R,'Track by Mode'!$I:$I,"&gt;="&amp;$B57,'Track by Mode'!$I:$I,"&lt;"&amp;$D57,'Track by Mode'!$AJ:$AJ,"=No"),SUMIFS('Track by Mode'!R:R,'Track by Mode'!$I:$I,"&gt;="&amp;$B57,'Track by Mode'!$AJ:$AJ,"=No"))),IF($A57="","",IF($A57="Between",SUMIFS('Track by Mode'!R:R,'Track by Mode'!$I:$I,"&gt;="&amp;$B57,'Track by Mode'!$I:$I,"&lt;"&amp;$D57),SUMIFS('Track by Mode'!R:R,'Track by Mode'!$I:$I,"&gt;="&amp;$B57)))),"")</f>
        <v>3674.2999999999997</v>
      </c>
      <c r="I57" s="203">
        <f>IFERROR(IF($X$2,IF($A57="","",IF($A57="Between",SUMIFS('Track by Mode'!S:S,'Track by Mode'!$I:$I,"&gt;="&amp;$B57,'Track by Mode'!$I:$I,"&lt;"&amp;$D57,'Track by Mode'!$AJ:$AJ,"=No"),SUMIFS('Track by Mode'!S:S,'Track by Mode'!$I:$I,"&gt;="&amp;$B57,'Track by Mode'!$AJ:$AJ,"=No"))),IF($A57="","",IF($A57="Between",SUMIFS('Track by Mode'!S:S,'Track by Mode'!$I:$I,"&gt;="&amp;$B57,'Track by Mode'!$I:$I,"&lt;"&amp;$D57),SUMIFS('Track by Mode'!S:S,'Track by Mode'!$I:$I,"&gt;="&amp;$B57)))),"")</f>
        <v>296</v>
      </c>
      <c r="J57" s="203">
        <f>IFERROR(IF($X$2,IF($A57="","",IF($A57="Between",SUMIFS('Track by Mode'!U:U,'Track by Mode'!$I:$I,"&gt;="&amp;$B57,'Track by Mode'!$I:$I,"&lt;"&amp;$D57,'Track by Mode'!$AJ:$AJ,"=No"),SUMIFS('Track by Mode'!U:U,'Track by Mode'!$I:$I,"&gt;="&amp;$B57,'Track by Mode'!$AJ:$AJ,"=No"))),IF($A57="","",IF($A57="Between",SUMIFS('Track by Mode'!U:U,'Track by Mode'!$I:$I,"&gt;="&amp;$B57,'Track by Mode'!$I:$I,"&lt;"&amp;$D57),SUMIFS('Track by Mode'!U:U,'Track by Mode'!$I:$I,"&gt;="&amp;$B57)))),"")</f>
        <v>415.63000000000005</v>
      </c>
      <c r="K57" s="203">
        <f>IFERROR(IF($X$2,IF($A57="","",IF($A57="Between",SUMIFS('Track by Mode'!W:W,'Track by Mode'!$I:$I,"&gt;="&amp;$B57,'Track by Mode'!$I:$I,"&lt;"&amp;$D57,'Track by Mode'!$AJ:$AJ,"=No"),SUMIFS('Track by Mode'!W:W,'Track by Mode'!$I:$I,"&gt;="&amp;$B57,'Track by Mode'!$AJ:$AJ,"=No"))),IF($A57="","",IF($A57="Between",SUMIFS('Track by Mode'!W:W,'Track by Mode'!$I:$I,"&gt;="&amp;$B57,'Track by Mode'!$I:$I,"&lt;"&amp;$D57),SUMIFS('Track by Mode'!W:W,'Track by Mode'!$I:$I,"&gt;="&amp;$B57)))),"")</f>
        <v>422.74999999999994</v>
      </c>
      <c r="L57" s="203">
        <f>IFERROR(IF($X$2,IF($A57="","",IF($A57="Between",SUMIFS('Track by Mode'!$Z:$Z,'Track by Mode'!$I:$I,"&gt;="&amp;$B57,'Track by Mode'!$I:$I,"&lt;"&amp;$D57,'Track by Mode'!$AJ:$AJ,"=No"),SUMIFS('Track by Mode'!$Z:$Z,'Track by Mode'!$I:$I,"&gt;="&amp;$B57,'Track by Mode'!$AJ:$AJ,"=No"))),IF($A57="","",IF($A57="Between",SUMIFS('Track by Mode'!$Z:$Z,'Track by Mode'!$I:$I,"&gt;="&amp;$B57,'Track by Mode'!$I:$I,"&lt;"&amp;$D57),SUMIFS('Track by Mode'!$Z:$Z,'Track by Mode'!$I:$I,"&gt;="&amp;$B57)))),"")</f>
        <v>3734</v>
      </c>
      <c r="M57" s="204">
        <f>IFERROR(IF($X$2,IF($A57="","",IF($A57="Between",SUMIFS('Track by Mode'!$AB:$AB,'Track by Mode'!$I:$I,"&gt;="&amp;$B57,'Track by Mode'!$I:$I,"&lt;"&amp;$D57,'Track by Mode'!$AJ:$AJ,"=No"),SUMIFS('Track by Mode'!$AB:$AB,'Track by Mode'!$I:$I,"&gt;="&amp;$B57,'Track by Mode'!$AJ:$AJ,"=No"))),IF($A57="","",IF($A57="Between",SUMIFS('Track by Mode'!$AB:$AB,'Track by Mode'!$I:$I,"&gt;="&amp;$B57,'Track by Mode'!$I:$I,"&lt;"&amp;$D57),SUMIFS('Track by Mode'!$AB:$AB,'Track by Mode'!$I:$I,"&gt;="&amp;$B57)))),"")</f>
        <v>1595</v>
      </c>
      <c r="N57" s="204">
        <f>IFERROR(IF($X$2,IF($A57="","",IF($A57="Between",SUMIFS('Track by Mode'!AD:AD,'Track by Mode'!$I:$I,"&gt;="&amp;$B57,'Track by Mode'!$I:$I,"&lt;"&amp;$D57,'Track by Mode'!$AJ:$AJ,"=No"),SUMIFS('Track by Mode'!AD:AD,'Track by Mode'!$I:$I,"&gt;="&amp;$B57,'Track by Mode'!$AJ:$AJ,"=No"))),IF($A57="","",IF($A57="Between",SUMIFS('Track by Mode'!AD:AD,'Track by Mode'!$I:$I,"&gt;="&amp;$B57,'Track by Mode'!$I:$I,"&lt;"&amp;$D57),SUMIFS('Track by Mode'!AD:AD,'Track by Mode'!$I:$I,"&gt;="&amp;$B57)))),"")</f>
        <v>1943</v>
      </c>
      <c r="O57" s="204">
        <f>IFERROR(IF($X$2,IF($A57="","",IF($A57="Between",SUMIFS('Track by Mode'!AF:AF,'Track by Mode'!$I:$I,"&gt;="&amp;$B57,'Track by Mode'!$I:$I,"&lt;"&amp;$D57,'Track by Mode'!$AJ:$AJ,"=No"),SUMIFS('Track by Mode'!AF:AF,'Track by Mode'!$I:$I,"&gt;="&amp;$B57,'Track by Mode'!$AJ:$AJ,"=No"))),IF($A57="","",IF($A57="Between",SUMIFS('Track by Mode'!AF:AF,'Track by Mode'!$I:$I,"&gt;="&amp;$B57,'Track by Mode'!$I:$I,"&lt;"&amp;$D57),SUMIFS('Track by Mode'!AF:AF,'Track by Mode'!$I:$I,"&gt;="&amp;$B57)))),"")</f>
        <v>133</v>
      </c>
      <c r="P57" s="204">
        <f>IFERROR(IF($X$2,IF($A57="","",IF($A57="Between",SUMIFS('Track by Mode'!AH:AH,'Track by Mode'!$I:$I,"&gt;="&amp;$B57,'Track by Mode'!$I:$I,"&lt;"&amp;$D57,'Track by Mode'!$AJ:$AJ,"=No"),SUMIFS('Track by Mode'!AH:AH,'Track by Mode'!$I:$I,"&gt;="&amp;$B57,'Track by Mode'!$AJ:$AJ,"=No"))),IF($A57="","",IF($A57="Between",SUMIFS('Track by Mode'!AH:AH,'Track by Mode'!$I:$I,"&gt;="&amp;$B57,'Track by Mode'!$I:$I,"&lt;"&amp;$D57),SUMIFS('Track by Mode'!AH:AH,'Track by Mode'!$I:$I,"&gt;="&amp;$B57)))),"")</f>
        <v>10</v>
      </c>
      <c r="Q57" s="203">
        <f>IFERROR(IF($N$2,IF($A57="","",IF($A57="Between",SUMIFS('Roadway by Mode'!N:N,'Roadway by Mode'!$I:$I,"&gt;="&amp;$B57,'Roadway by Mode'!$I:$I,"&lt;"&amp;$D57,'Roadway by Mode'!$V:$V,"=No"),SUMIFS('Roadway by Mode'!N:N,'Roadway by Mode'!$I:$I,"&gt;="&amp;$B57,'Roadway by Mode'!$V:$V,"=No"))),IF($A57="","",IF($A57="Between",SUMIFS('Roadway by Mode'!N:N,'Roadway by Mode'!$I:$I,"&gt;="&amp;$B57,'Roadway by Mode'!$I:$I,"&lt;"&amp;$D57),SUMIFS('Roadway by Mode'!N:N,'Roadway by Mode'!$I:$I,"&gt;="&amp;$B57)))),"")</f>
        <v>227.9</v>
      </c>
      <c r="R57" s="203">
        <f>IFERROR(IF($N$2,IF($A57="","",IF($A57="Between",SUMIFS('Roadway by Mode'!P:P,'Roadway by Mode'!$I:$I,"&gt;="&amp;$B57,'Roadway by Mode'!$I:$I,"&lt;"&amp;$D57,'Roadway by Mode'!$V:$V,"=No"),SUMIFS('Roadway by Mode'!P:P,'Roadway by Mode'!$I:$I,"&gt;="&amp;$B57,'Roadway by Mode'!$V:$V,"=No"))),IF($A57="","",IF($A57="Between",SUMIFS('Roadway by Mode'!P:P,'Roadway by Mode'!$I:$I,"&gt;="&amp;$B57,'Roadway by Mode'!$I:$I,"&lt;"&amp;$D57),SUMIFS('Roadway by Mode'!P:P,'Roadway by Mode'!$I:$I,"&gt;="&amp;$B57)))),"")</f>
        <v>18</v>
      </c>
      <c r="S57" s="203">
        <f>IFERROR(IF($N$2,IF($A57="","",IF($A57="Between",SUMIFS('Roadway by Mode'!R:R,'Roadway by Mode'!$I:$I,"&gt;="&amp;$B57,'Roadway by Mode'!$I:$I,"&lt;"&amp;$D57,'Roadway by Mode'!$V:$V,"=No"),SUMIFS('Roadway by Mode'!R:R,'Roadway by Mode'!$I:$I,"&gt;="&amp;$B57,'Roadway by Mode'!$V:$V,"=No"))),IF($A57="","",IF($A57="Between",SUMIFS('Roadway by Mode'!R:R,'Roadway by Mode'!$I:$I,"&gt;="&amp;$B57,'Roadway by Mode'!$I:$I,"&lt;"&amp;$D57),SUMIFS('Roadway by Mode'!R:R,'Roadway by Mode'!$I:$I,"&gt;="&amp;$B57)))),"")</f>
        <v>676.30000000000007</v>
      </c>
      <c r="T57" s="203">
        <f>IFERROR(IF($N$2,IF($A57="","",IF($A57="Between",SUMIFS('Roadway by Mode'!T:T,'Roadway by Mode'!$I:$I,"&gt;="&amp;$B57,'Roadway by Mode'!$I:$I,"&lt;"&amp;$D57,'Roadway by Mode'!$V:$V,"=No"),SUMIFS('Roadway by Mode'!T:T,'Roadway by Mode'!$I:$I,"&gt;="&amp;$B57,'Roadway by Mode'!$V:$V,"=No"))),IF($A57="","",IF($A57="Between",SUMIFS('Roadway by Mode'!T:T,'Roadway by Mode'!$I:$I,"&gt;="&amp;$B57,'Roadway by Mode'!$I:$I,"&lt;"&amp;$D57),SUMIFS('Roadway by Mode'!T:T,'Roadway by Mode'!$I:$I,"&gt;="&amp;$B57)))),"")</f>
        <v>922.2</v>
      </c>
      <c r="U57" s="64"/>
      <c r="V57" s="64"/>
      <c r="W57" s="64"/>
      <c r="X57" s="64"/>
      <c r="Y57" s="64"/>
      <c r="Z57" s="64"/>
      <c r="AA57" s="64"/>
      <c r="AB57" s="64"/>
    </row>
    <row r="58" spans="1:28" ht="18.75" customHeight="1" thickBot="1">
      <c r="A58" s="107" t="str">
        <f t="shared" si="5"/>
        <v>Over</v>
      </c>
      <c r="B58" s="108">
        <f t="shared" si="6"/>
        <v>2000</v>
      </c>
      <c r="C58" s="109" t="str">
        <f t="shared" si="7"/>
        <v/>
      </c>
      <c r="D58" s="47"/>
      <c r="E58" s="214">
        <f>IFERROR(IF($X$2,IF($A58="","",IF($A58="Between",SUMIFS('Track by Mode'!L:L,'Track by Mode'!$I:$I,"&gt;="&amp;$B58,'Track by Mode'!$I:$I,"&lt;"&amp;$D58,'Track by Mode'!$AJ:$AJ,"=No"),SUMIFS('Track by Mode'!L:L,'Track by Mode'!$I:$I,"&gt;="&amp;$B58,'Track by Mode'!$AJ:$AJ,"=No"))),IF($A58="","",IF($A58="Between",SUMIFS('Track by Mode'!L:L,'Track by Mode'!$I:$I,"&gt;="&amp;$B58,'Track by Mode'!$I:$I,"&lt;"&amp;$D58),SUMIFS('Track by Mode'!L:L,'Track by Mode'!$I:$I,"&gt;="&amp;$B58))))+IF($X$2,IF($A58="","",IF($A58="Between",SUMIFS('Roadway by Mode'!L:L,'Roadway by Mode'!$I:$I,"&gt;="&amp;$B58,'Roadway by Mode'!$I:$I,"&lt;"&amp;$D58,'Roadway by Mode'!$V:$V,"=No"),SUMIFS('Roadway by Mode'!L:L,'Roadway by Mode'!$I:$I,"&gt;="&amp;$B58,'Roadway by Mode'!$V:$V,"=No"))),IF($A58="","",IF($A58="Between",SUMIFS('Roadway by Mode'!L:L,'Roadway by Mode'!$I:$I,"&gt;="&amp;$B58,'Roadway by Mode'!$I:$I,"&lt;"&amp;$D58),SUMIFS('Roadway by Mode'!L:L,'Roadway by Mode'!$I:$I,"&gt;="&amp;$B58)))),"")</f>
        <v>25555</v>
      </c>
      <c r="F58" s="203">
        <f>IFERROR(IF($X$2,IF($A58="","",IF($A58="Between",SUMIFS('Track by Mode'!N:N,'Track by Mode'!$I:$I,"&gt;="&amp;$B58,'Track by Mode'!$I:$I,"&lt;"&amp;$D58,'Track by Mode'!$AJ:$AJ,"=No"),SUMIFS('Track by Mode'!N:N,'Track by Mode'!$I:$I,"&gt;="&amp;$B58,'Track by Mode'!$AJ:$AJ,"=No"))),IF($A58="","",IF($A58="Between",SUMIFS('Track by Mode'!N:N,'Track by Mode'!$I:$I,"&gt;="&amp;$B58,'Track by Mode'!$I:$I,"&lt;"&amp;$D58),SUMIFS('Track by Mode'!N:N,'Track by Mode'!$I:$I,"&gt;="&amp;$B58)))),"")</f>
        <v>3048.91</v>
      </c>
      <c r="G58" s="203">
        <f>IFERROR(IF($X$2,IF($A58="","",IF($A58="Between",SUMIFS('Track by Mode'!P:P,'Track by Mode'!$I:$I,"&gt;="&amp;$B58,'Track by Mode'!$I:$I,"&lt;"&amp;$D58,'Track by Mode'!$AJ:$AJ,"=No"),SUMIFS('Track by Mode'!P:P,'Track by Mode'!$I:$I,"&gt;="&amp;$B58,'Track by Mode'!$AJ:$AJ,"=No"))),IF($A58="","",IF($A58="Between",SUMIFS('Track by Mode'!P:P,'Track by Mode'!$I:$I,"&gt;="&amp;$B58,'Track by Mode'!$I:$I,"&lt;"&amp;$D58),SUMIFS('Track by Mode'!P:P,'Track by Mode'!$I:$I,"&gt;="&amp;$B58)))),"")</f>
        <v>798.9</v>
      </c>
      <c r="H58" s="203">
        <f>IFERROR(IF($X$2,IF($A58="","",IF($A58="Between",SUMIFS('Track by Mode'!R:R,'Track by Mode'!$I:$I,"&gt;="&amp;$B58,'Track by Mode'!$I:$I,"&lt;"&amp;$D58,'Track by Mode'!$AJ:$AJ,"=No"),SUMIFS('Track by Mode'!R:R,'Track by Mode'!$I:$I,"&gt;="&amp;$B58,'Track by Mode'!$AJ:$AJ,"=No"))),IF($A58="","",IF($A58="Between",SUMIFS('Track by Mode'!R:R,'Track by Mode'!$I:$I,"&gt;="&amp;$B58,'Track by Mode'!$I:$I,"&lt;"&amp;$D58),SUMIFS('Track by Mode'!R:R,'Track by Mode'!$I:$I,"&gt;="&amp;$B58)))),"")</f>
        <v>3847.8099999999977</v>
      </c>
      <c r="I58" s="203">
        <f>IFERROR(IF($X$2,IF($A58="","",IF($A58="Between",SUMIFS('Track by Mode'!S:S,'Track by Mode'!$I:$I,"&gt;="&amp;$B58,'Track by Mode'!$I:$I,"&lt;"&amp;$D58,'Track by Mode'!$AJ:$AJ,"=No"),SUMIFS('Track by Mode'!S:S,'Track by Mode'!$I:$I,"&gt;="&amp;$B58,'Track by Mode'!$AJ:$AJ,"=No"))),IF($A58="","",IF($A58="Between",SUMIFS('Track by Mode'!S:S,'Track by Mode'!$I:$I,"&gt;="&amp;$B58,'Track by Mode'!$I:$I,"&lt;"&amp;$D58),SUMIFS('Track by Mode'!S:S,'Track by Mode'!$I:$I,"&gt;="&amp;$B58)))),"")</f>
        <v>592.55999999999995</v>
      </c>
      <c r="J58" s="203">
        <f>IFERROR(IF($X$2,IF($A58="","",IF($A58="Between",SUMIFS('Track by Mode'!U:U,'Track by Mode'!$I:$I,"&gt;="&amp;$B58,'Track by Mode'!$I:$I,"&lt;"&amp;$D58,'Track by Mode'!$AJ:$AJ,"=No"),SUMIFS('Track by Mode'!U:U,'Track by Mode'!$I:$I,"&gt;="&amp;$B58,'Track by Mode'!$AJ:$AJ,"=No"))),IF($A58="","",IF($A58="Between",SUMIFS('Track by Mode'!U:U,'Track by Mode'!$I:$I,"&gt;="&amp;$B58,'Track by Mode'!$I:$I,"&lt;"&amp;$D58),SUMIFS('Track by Mode'!U:U,'Track by Mode'!$I:$I,"&gt;="&amp;$B58)))),"")</f>
        <v>690.06</v>
      </c>
      <c r="K58" s="203">
        <f>IFERROR(IF($X$2,IF($A58="","",IF($A58="Between",SUMIFS('Track by Mode'!W:W,'Track by Mode'!$I:$I,"&gt;="&amp;$B58,'Track by Mode'!$I:$I,"&lt;"&amp;$D58,'Track by Mode'!$AJ:$AJ,"=No"),SUMIFS('Track by Mode'!W:W,'Track by Mode'!$I:$I,"&gt;="&amp;$B58,'Track by Mode'!$AJ:$AJ,"=No"))),IF($A58="","",IF($A58="Between",SUMIFS('Track by Mode'!W:W,'Track by Mode'!$I:$I,"&gt;="&amp;$B58,'Track by Mode'!$I:$I,"&lt;"&amp;$D58),SUMIFS('Track by Mode'!W:W,'Track by Mode'!$I:$I,"&gt;="&amp;$B58)))),"")</f>
        <v>117.05</v>
      </c>
      <c r="L58" s="203">
        <f>IFERROR(IF($X$2,IF($A58="","",IF($A58="Between",SUMIFS('Track by Mode'!$Z:$Z,'Track by Mode'!$I:$I,"&gt;="&amp;$B58,'Track by Mode'!$I:$I,"&lt;"&amp;$D58,'Track by Mode'!$AJ:$AJ,"=No"),SUMIFS('Track by Mode'!$Z:$Z,'Track by Mode'!$I:$I,"&gt;="&amp;$B58,'Track by Mode'!$AJ:$AJ,"=No"))),IF($A58="","",IF($A58="Between",SUMIFS('Track by Mode'!$Z:$Z,'Track by Mode'!$I:$I,"&gt;="&amp;$B58,'Track by Mode'!$I:$I,"&lt;"&amp;$D58),SUMIFS('Track by Mode'!$Z:$Z,'Track by Mode'!$I:$I,"&gt;="&amp;$B58)))),"")</f>
        <v>3310</v>
      </c>
      <c r="M58" s="204">
        <f>IFERROR(IF($X$2,IF($A58="","",IF($A58="Between",SUMIFS('Track by Mode'!$AB:$AB,'Track by Mode'!$I:$I,"&gt;="&amp;$B58,'Track by Mode'!$I:$I,"&lt;"&amp;$D58,'Track by Mode'!$AJ:$AJ,"=No"),SUMIFS('Track by Mode'!$AB:$AB,'Track by Mode'!$I:$I,"&gt;="&amp;$B58,'Track by Mode'!$AJ:$AJ,"=No"))),IF($A58="","",IF($A58="Between",SUMIFS('Track by Mode'!$AB:$AB,'Track by Mode'!$I:$I,"&gt;="&amp;$B58,'Track by Mode'!$I:$I,"&lt;"&amp;$D58),SUMIFS('Track by Mode'!$AB:$AB,'Track by Mode'!$I:$I,"&gt;="&amp;$B58)))),"")</f>
        <v>1565</v>
      </c>
      <c r="N58" s="204">
        <f>IFERROR(IF($X$2,IF($A58="","",IF($A58="Between",SUMIFS('Track by Mode'!AD:AD,'Track by Mode'!$I:$I,"&gt;="&amp;$B58,'Track by Mode'!$I:$I,"&lt;"&amp;$D58,'Track by Mode'!$AJ:$AJ,"=No"),SUMIFS('Track by Mode'!AD:AD,'Track by Mode'!$I:$I,"&gt;="&amp;$B58,'Track by Mode'!$AJ:$AJ,"=No"))),IF($A58="","",IF($A58="Between",SUMIFS('Track by Mode'!AD:AD,'Track by Mode'!$I:$I,"&gt;="&amp;$B58,'Track by Mode'!$I:$I,"&lt;"&amp;$D58),SUMIFS('Track by Mode'!AD:AD,'Track by Mode'!$I:$I,"&gt;="&amp;$B58)))),"")</f>
        <v>1396</v>
      </c>
      <c r="O58" s="204">
        <f>IFERROR(IF($X$2,IF($A58="","",IF($A58="Between",SUMIFS('Track by Mode'!AF:AF,'Track by Mode'!$I:$I,"&gt;="&amp;$B58,'Track by Mode'!$I:$I,"&lt;"&amp;$D58,'Track by Mode'!$AJ:$AJ,"=No"),SUMIFS('Track by Mode'!AF:AF,'Track by Mode'!$I:$I,"&gt;="&amp;$B58,'Track by Mode'!$AJ:$AJ,"=No"))),IF($A58="","",IF($A58="Between",SUMIFS('Track by Mode'!AF:AF,'Track by Mode'!$I:$I,"&gt;="&amp;$B58,'Track by Mode'!$I:$I,"&lt;"&amp;$D58),SUMIFS('Track by Mode'!AF:AF,'Track by Mode'!$I:$I,"&gt;="&amp;$B58)))),"")</f>
        <v>270</v>
      </c>
      <c r="P58" s="204">
        <f>IFERROR(IF($X$2,IF($A58="","",IF($A58="Between",SUMIFS('Track by Mode'!AH:AH,'Track by Mode'!$I:$I,"&gt;="&amp;$B58,'Track by Mode'!$I:$I,"&lt;"&amp;$D58,'Track by Mode'!$AJ:$AJ,"=No"),SUMIFS('Track by Mode'!AH:AH,'Track by Mode'!$I:$I,"&gt;="&amp;$B58,'Track by Mode'!$AJ:$AJ,"=No"))),IF($A58="","",IF($A58="Between",SUMIFS('Track by Mode'!AH:AH,'Track by Mode'!$I:$I,"&gt;="&amp;$B58,'Track by Mode'!$I:$I,"&lt;"&amp;$D58),SUMIFS('Track by Mode'!AH:AH,'Track by Mode'!$I:$I,"&gt;="&amp;$B58)))),"")</f>
        <v>20</v>
      </c>
      <c r="Q58" s="203">
        <f>IFERROR(IF($N$2,IF($A58="","",IF($A58="Between",SUMIFS('Roadway by Mode'!N:N,'Roadway by Mode'!$I:$I,"&gt;="&amp;$B58,'Roadway by Mode'!$I:$I,"&lt;"&amp;$D58,'Roadway by Mode'!$V:$V,"=No"),SUMIFS('Roadway by Mode'!N:N,'Roadway by Mode'!$I:$I,"&gt;="&amp;$B58,'Roadway by Mode'!$V:$V,"=No"))),IF($A58="","",IF($A58="Between",SUMIFS('Roadway by Mode'!N:N,'Roadway by Mode'!$I:$I,"&gt;="&amp;$B58,'Roadway by Mode'!$I:$I,"&lt;"&amp;$D58),SUMIFS('Roadway by Mode'!N:N,'Roadway by Mode'!$I:$I,"&gt;="&amp;$B58)))),"")</f>
        <v>360.70000000000005</v>
      </c>
      <c r="R58" s="203">
        <f>IFERROR(IF($N$2,IF($A58="","",IF($A58="Between",SUMIFS('Roadway by Mode'!P:P,'Roadway by Mode'!$I:$I,"&gt;="&amp;$B58,'Roadway by Mode'!$I:$I,"&lt;"&amp;$D58,'Roadway by Mode'!$V:$V,"=No"),SUMIFS('Roadway by Mode'!P:P,'Roadway by Mode'!$I:$I,"&gt;="&amp;$B58,'Roadway by Mode'!$V:$V,"=No"))),IF($A58="","",IF($A58="Between",SUMIFS('Roadway by Mode'!P:P,'Roadway by Mode'!$I:$I,"&gt;="&amp;$B58,'Roadway by Mode'!$I:$I,"&lt;"&amp;$D58),SUMIFS('Roadway by Mode'!P:P,'Roadway by Mode'!$I:$I,"&gt;="&amp;$B58)))),"")</f>
        <v>385</v>
      </c>
      <c r="S58" s="203">
        <f>IFERROR(IF($N$2,IF($A58="","",IF($A58="Between",SUMIFS('Roadway by Mode'!R:R,'Roadway by Mode'!$I:$I,"&gt;="&amp;$B58,'Roadway by Mode'!$I:$I,"&lt;"&amp;$D58,'Roadway by Mode'!$V:$V,"=No"),SUMIFS('Roadway by Mode'!R:R,'Roadway by Mode'!$I:$I,"&gt;="&amp;$B58,'Roadway by Mode'!$V:$V,"=No"))),IF($A58="","",IF($A58="Between",SUMIFS('Roadway by Mode'!R:R,'Roadway by Mode'!$I:$I,"&gt;="&amp;$B58,'Roadway by Mode'!$I:$I,"&lt;"&amp;$D58),SUMIFS('Roadway by Mode'!R:R,'Roadway by Mode'!$I:$I,"&gt;="&amp;$B58)))),"")</f>
        <v>332</v>
      </c>
      <c r="T58" s="203">
        <f>IFERROR(IF($N$2,IF($A58="","",IF($A58="Between",SUMIFS('Roadway by Mode'!T:T,'Roadway by Mode'!$I:$I,"&gt;="&amp;$B58,'Roadway by Mode'!$I:$I,"&lt;"&amp;$D58,'Roadway by Mode'!$V:$V,"=No"),SUMIFS('Roadway by Mode'!T:T,'Roadway by Mode'!$I:$I,"&gt;="&amp;$B58,'Roadway by Mode'!$V:$V,"=No"))),IF($A58="","",IF($A58="Between",SUMIFS('Roadway by Mode'!T:T,'Roadway by Mode'!$I:$I,"&gt;="&amp;$B58,'Roadway by Mode'!$I:$I,"&lt;"&amp;$D58),SUMIFS('Roadway by Mode'!T:T,'Roadway by Mode'!$I:$I,"&gt;="&amp;$B58)))),"")</f>
        <v>1077.6999999999998</v>
      </c>
      <c r="U58" s="64"/>
      <c r="V58" s="64"/>
      <c r="W58" s="64"/>
      <c r="X58" s="64"/>
      <c r="Y58" s="64"/>
      <c r="Z58" s="64"/>
      <c r="AA58" s="64"/>
      <c r="AB58" s="64"/>
    </row>
    <row r="59" spans="1:28" ht="11.45" customHeight="1" thickBot="1">
      <c r="A59" s="138"/>
      <c r="B59" s="139"/>
      <c r="C59" s="140"/>
      <c r="D59" s="141"/>
      <c r="E59" s="153" t="str">
        <f ca="1">IFERROR(#REF!&amp;":"&amp;CHAR(10)&amp;F59&amp;CHAR(10)&amp;G59&amp;CHAR(10)&amp;H59&amp;CHAR(10)&amp;I59&amp;CHAR(10)&amp;J59&amp;CHAR(10)&amp;K59,"")</f>
        <v/>
      </c>
      <c r="F59" s="152" t="e">
        <f t="shared" ref="F59:K59" ca="1" si="8">F1&amp;": "&amp;ROUND(100*F60/$L$60,0)&amp;"%"</f>
        <v>#REF!</v>
      </c>
      <c r="G59" s="152" t="e">
        <f t="shared" ca="1" si="8"/>
        <v>#REF!</v>
      </c>
      <c r="H59" s="152" t="e">
        <f t="shared" ca="1" si="8"/>
        <v>#REF!</v>
      </c>
      <c r="I59" s="152" t="e">
        <f t="shared" ca="1" si="8"/>
        <v>#REF!</v>
      </c>
      <c r="J59" s="152" t="e">
        <f t="shared" ca="1" si="8"/>
        <v>#REF!</v>
      </c>
      <c r="K59" s="152" t="e">
        <f t="shared" ca="1" si="8"/>
        <v>#REF!</v>
      </c>
      <c r="L59" s="143"/>
      <c r="M59" s="142"/>
      <c r="N59" s="142"/>
      <c r="O59" s="142"/>
      <c r="P59" s="142"/>
      <c r="Q59" s="143"/>
      <c r="R59" s="143"/>
      <c r="S59" s="143"/>
      <c r="T59" s="144"/>
      <c r="U59" s="63"/>
      <c r="V59" s="64"/>
      <c r="W59" s="64"/>
      <c r="X59" s="64"/>
      <c r="Y59" s="64"/>
      <c r="Z59" s="64"/>
      <c r="AA59" s="64"/>
      <c r="AB59" s="64"/>
    </row>
    <row r="60" spans="1:28" ht="12" customHeight="1" thickBot="1">
      <c r="A60" s="73"/>
      <c r="B60" s="74"/>
      <c r="C60" s="74"/>
      <c r="D60" s="75"/>
      <c r="E60" s="145"/>
      <c r="F60" s="146" t="e">
        <f ca="1">INDIRECT("G"&amp;(50+#REF!))</f>
        <v>#REF!</v>
      </c>
      <c r="G60" s="146" t="e">
        <f ca="1">INDIRECT("H"&amp;(50+#REF!))</f>
        <v>#REF!</v>
      </c>
      <c r="H60" s="146" t="e">
        <f ca="1">INDIRECT("I"&amp;(50+#REF!))</f>
        <v>#REF!</v>
      </c>
      <c r="I60" s="146" t="e">
        <f ca="1">INDIRECT("J"&amp;(50+#REF!))</f>
        <v>#REF!</v>
      </c>
      <c r="J60" s="146" t="e">
        <f ca="1">INDIRECT("K"&amp;(50+#REF!))</f>
        <v>#REF!</v>
      </c>
      <c r="K60" s="146" t="e">
        <f ca="1">INDIRECT("L"&amp;(50+#REF!))</f>
        <v>#REF!</v>
      </c>
      <c r="L60" s="146" t="e">
        <f ca="1">INDIRECT("M"&amp;(50+#REF!))</f>
        <v>#REF!</v>
      </c>
      <c r="M60" s="146"/>
      <c r="N60" s="146"/>
      <c r="O60" s="146"/>
      <c r="P60" s="146"/>
      <c r="Q60" s="147"/>
      <c r="R60" s="148"/>
      <c r="S60" s="148"/>
      <c r="T60" s="149"/>
      <c r="U60" s="63"/>
      <c r="V60" s="64"/>
      <c r="W60" s="64"/>
      <c r="X60" s="64"/>
      <c r="Y60" s="64"/>
      <c r="Z60" s="64"/>
      <c r="AA60" s="64"/>
      <c r="AB60" s="64"/>
    </row>
    <row r="61" spans="1:28" s="83" customFormat="1" ht="11.25" customHeight="1" thickBot="1">
      <c r="A61" s="76"/>
      <c r="B61" s="77"/>
      <c r="C61" s="78"/>
      <c r="D61" s="78"/>
      <c r="E61" s="79"/>
      <c r="F61" s="80"/>
      <c r="G61" s="80"/>
      <c r="H61" s="80"/>
      <c r="I61" s="80"/>
      <c r="J61" s="80"/>
      <c r="K61" s="80"/>
      <c r="L61" s="80"/>
      <c r="M61" s="80"/>
      <c r="N61" s="80"/>
      <c r="O61" s="80"/>
      <c r="P61" s="80"/>
      <c r="Q61" s="80"/>
      <c r="R61" s="81"/>
      <c r="S61" s="81"/>
      <c r="T61" s="81"/>
      <c r="U61" s="82"/>
      <c r="V61" s="78"/>
      <c r="W61" s="78"/>
      <c r="X61" s="78"/>
      <c r="Y61" s="78"/>
      <c r="Z61" s="78"/>
      <c r="AA61" s="78"/>
      <c r="AB61" s="78"/>
    </row>
    <row r="62" spans="1:28" ht="14.25" thickTop="1" thickBot="1">
      <c r="A62" s="66" t="s">
        <v>817</v>
      </c>
      <c r="B62" s="91"/>
      <c r="C62" s="91"/>
      <c r="D62" s="92"/>
      <c r="E62" s="93"/>
      <c r="F62" s="94"/>
      <c r="G62" s="94"/>
      <c r="H62" s="94"/>
      <c r="I62" s="94"/>
      <c r="J62" s="94"/>
      <c r="K62" s="94"/>
      <c r="L62" s="94"/>
      <c r="M62" s="94"/>
      <c r="N62" s="94"/>
      <c r="O62" s="94"/>
      <c r="P62" s="94"/>
      <c r="Q62" s="67"/>
      <c r="R62" s="67"/>
      <c r="S62" s="67"/>
      <c r="T62" s="68"/>
      <c r="U62" s="63"/>
      <c r="V62" s="64"/>
      <c r="W62" s="64"/>
      <c r="X62" s="64"/>
      <c r="Y62" s="64"/>
      <c r="Z62" s="64"/>
      <c r="AA62" s="64"/>
      <c r="AB62" s="64"/>
    </row>
    <row r="63" spans="1:28" ht="13.5" customHeight="1" thickTop="1">
      <c r="A63" s="95"/>
      <c r="B63" s="96"/>
      <c r="C63" s="97"/>
      <c r="D63" s="98"/>
      <c r="E63" s="62"/>
      <c r="F63" s="239" t="s">
        <v>74</v>
      </c>
      <c r="G63" s="189"/>
      <c r="H63" s="189"/>
      <c r="I63" s="189"/>
      <c r="J63" s="189"/>
      <c r="K63" s="189"/>
      <c r="L63" s="191" t="s">
        <v>1019</v>
      </c>
      <c r="N63" s="190"/>
      <c r="O63" s="190"/>
      <c r="P63" s="190"/>
      <c r="Q63" s="191" t="s">
        <v>118</v>
      </c>
      <c r="R63" s="192"/>
      <c r="S63" s="192"/>
      <c r="T63" s="192"/>
      <c r="U63" s="63"/>
      <c r="V63" s="64"/>
      <c r="W63" s="64"/>
      <c r="X63" s="64"/>
      <c r="Y63" s="64"/>
      <c r="Z63" s="64"/>
      <c r="AA63" s="64"/>
      <c r="AB63" s="64"/>
    </row>
    <row r="64" spans="1:28" ht="56.25">
      <c r="A64" s="65"/>
      <c r="B64" s="65"/>
      <c r="C64" s="236" t="s">
        <v>818</v>
      </c>
      <c r="D64" s="232" t="s">
        <v>0</v>
      </c>
      <c r="E64" s="193" t="s">
        <v>2</v>
      </c>
      <c r="F64" s="194" t="s">
        <v>921</v>
      </c>
      <c r="G64" s="194" t="s">
        <v>922</v>
      </c>
      <c r="H64" s="194" t="s">
        <v>923</v>
      </c>
      <c r="I64" s="194" t="s">
        <v>924</v>
      </c>
      <c r="J64" s="194" t="s">
        <v>925</v>
      </c>
      <c r="K64" s="194" t="s">
        <v>926</v>
      </c>
      <c r="L64" s="195" t="s">
        <v>928</v>
      </c>
      <c r="M64" s="194" t="s">
        <v>929</v>
      </c>
      <c r="N64" s="194" t="s">
        <v>930</v>
      </c>
      <c r="O64" s="194" t="s">
        <v>931</v>
      </c>
      <c r="P64" s="233" t="s">
        <v>956</v>
      </c>
      <c r="Q64" s="195" t="s">
        <v>936</v>
      </c>
      <c r="R64" s="196" t="s">
        <v>933</v>
      </c>
      <c r="S64" s="196" t="s">
        <v>934</v>
      </c>
      <c r="T64" s="196" t="s">
        <v>119</v>
      </c>
      <c r="U64" s="64"/>
      <c r="V64" s="64"/>
      <c r="W64" s="64"/>
      <c r="X64" s="64"/>
      <c r="Y64" s="64"/>
      <c r="Z64" s="64"/>
      <c r="AA64" s="64"/>
      <c r="AB64" s="64"/>
    </row>
    <row r="65" spans="1:28">
      <c r="A65" s="99"/>
      <c r="B65" s="99"/>
      <c r="C65" s="237" t="s">
        <v>7</v>
      </c>
      <c r="D65" s="205" t="s">
        <v>819</v>
      </c>
      <c r="E65" s="202">
        <f>IF($X$2,SUMIFS('Track by Mode'!L:L,'Track by Mode'!$C:$C,"="&amp;$C65,'Track by Mode'!$AJ:$AJ,"=No"),SUMIFS('Track by Mode'!L:L,'Track by Mode'!$C:$C,"="&amp;$C65))+IF($X$2,SUMIFS('Roadway by Mode'!L:L,'Roadway by Mode'!$C:$C,"="&amp;$C65,'Roadway by Mode'!$V:$V,"=No"),SUMIFS('Roadway by Mode'!L:L,'Roadway by Mode'!$C:$C,"="&amp;$C65))</f>
        <v>83</v>
      </c>
      <c r="F65" s="201">
        <f>IF($X$2,SUMIFS('Track by Mode'!N:N,'Track by Mode'!$C:$C,"="&amp;$C65,'Track by Mode'!$AJ:$AJ,"=No"),SUMIFS('Track by Mode'!N:N,'Track by Mode'!$C:$C,"="&amp;$C65))</f>
        <v>306.83999999999997</v>
      </c>
      <c r="G65" s="201">
        <f>IF($X$2,SUMIFS('Track by Mode'!P:P,'Track by Mode'!$C:$C,"="&amp;$C65,'Track by Mode'!$AJ:$AJ,"=No"),SUMIFS('Track by Mode'!P:P,'Track by Mode'!$C:$C,"="&amp;$C65))</f>
        <v>191.42</v>
      </c>
      <c r="H65" s="201">
        <f>IF($X$2,SUMIFS('Track by Mode'!R:R,'Track by Mode'!$C:$C,"="&amp;$C65,'Track by Mode'!$AJ:$AJ,"=No"),SUMIFS('Track by Mode'!R:R,'Track by Mode'!$C:$C,"="&amp;$C65))</f>
        <v>498.26</v>
      </c>
      <c r="I65" s="201">
        <f>IF($X$2,SUMIFS('Track by Mode'!S:S,'Track by Mode'!$C:$C,"="&amp;$C65,'Track by Mode'!$AJ:$AJ,"=No"),SUMIFS('Track by Mode'!S:S,'Track by Mode'!$C:$C,"="&amp;$C65))</f>
        <v>0</v>
      </c>
      <c r="J65" s="201">
        <f>IF($X$2,SUMIFS('Track by Mode'!U:U,'Track by Mode'!$C:$C,"="&amp;$C65,'Track by Mode'!$AJ:$AJ,"=No"),SUMIFS('Track by Mode'!U:U,'Track by Mode'!$C:$C,"="&amp;$C65))</f>
        <v>76.27</v>
      </c>
      <c r="K65" s="201">
        <f>IF($X$2,SUMIFS('Track by Mode'!W:W,'Track by Mode'!$C:$C,"="&amp;$C65,'Track by Mode'!$AJ:$AJ,"=No"),SUMIFS('Track by Mode'!W:W,'Track by Mode'!$C:$C,"="&amp;$C65))</f>
        <v>9.08</v>
      </c>
      <c r="L65" s="201">
        <f>IF($X$2,SUMIFS('Track by Mode'!$Z:$Z,'Track by Mode'!$C:$C,"="&amp;$C65,'Track by Mode'!$AJ:$AJ,"=No"),SUMIFS('Track by Mode'!$Z:$Z,'Track by Mode'!$C:$C,"="&amp;$C65))</f>
        <v>541</v>
      </c>
      <c r="M65" s="202">
        <f>IF($X$2,SUMIFS('Track by Mode'!$AB:$AB,'Track by Mode'!$C:$C,"="&amp;$C65,'Track by Mode'!$AJ:$AJ,"=No"),SUMIFS('Track by Mode'!$AB:$AB,'Track by Mode'!$C:$C,"="&amp;$C65))</f>
        <v>147</v>
      </c>
      <c r="N65" s="202">
        <f>IF($X$2,SUMIFS('Track by Mode'!AD:AD,'Track by Mode'!$C:$C,"="&amp;$C65,'Track by Mode'!$AJ:$AJ,"=No"),SUMIFS('Track by Mode'!AD:AD,'Track by Mode'!$C:$C,"="&amp;$C65))</f>
        <v>23</v>
      </c>
      <c r="O65" s="202">
        <f>IF($X$2,SUMIFS('Track by Mode'!AF:AF,'Track by Mode'!$C:$C,"="&amp;$C65,'Track by Mode'!$AJ:$AJ,"=No"),SUMIFS('Track by Mode'!AF:AF,'Track by Mode'!$C:$C,"="&amp;$C65))</f>
        <v>3</v>
      </c>
      <c r="P65" s="202">
        <f>IF($X$2,SUMIFS('Track by Mode'!AH:AH,'Track by Mode'!$C:$C,"="&amp;$C65,'Track by Mode'!$AJ:$AJ,"=No"),SUMIFS('Track by Mode'!AH:AH,'Track by Mode'!$C:$C,"="&amp;$C65))</f>
        <v>0</v>
      </c>
      <c r="Q65" s="201">
        <f>IF($X$2,SUMIFS('Roadway by Mode'!N:N,'Roadway by Mode'!$C:$C,"="&amp;$C65,'Roadway by Mode'!$V:$V,"=No"),SUMIFS('Roadway by Mode'!N:N,'Roadway by Mode'!$C:$C,"="&amp;$C65))</f>
        <v>0</v>
      </c>
      <c r="R65" s="201">
        <f>IF($X$2,SUMIFS('Roadway by Mode'!P:P,'Roadway by Mode'!$C:$C,"="&amp;$C65,'Roadway by Mode'!$V:$V,"=No"),SUMIFS('Roadway by Mode'!P:P,'Roadway by Mode'!$C:$C,"="&amp;$C65))</f>
        <v>0</v>
      </c>
      <c r="S65" s="201">
        <f>IF($X$2,SUMIFS('Roadway by Mode'!R:R,'Roadway by Mode'!$C:$C,"="&amp;$C65,'Roadway by Mode'!$V:$V,"=No"),SUMIFS('Roadway by Mode'!R:R,'Roadway by Mode'!$C:$C,"="&amp;$C65))</f>
        <v>0</v>
      </c>
      <c r="T65" s="201">
        <f>IF($X$2,SUMIFS('Roadway by Mode'!T:T,'Roadway by Mode'!$C:$C,"="&amp;$C65,'Roadway by Mode'!$V:$V,"=No"),SUMIFS('Roadway by Mode'!T:T,'Roadway by Mode'!$C:$C,"="&amp;$C65))</f>
        <v>0</v>
      </c>
      <c r="U65" s="64"/>
      <c r="V65" s="64"/>
      <c r="W65" s="64"/>
      <c r="X65" s="64"/>
      <c r="Y65" s="64"/>
      <c r="Z65" s="64"/>
      <c r="AA65" s="64"/>
      <c r="AB65" s="64"/>
    </row>
    <row r="66" spans="1:28">
      <c r="A66" s="99"/>
      <c r="B66" s="99"/>
      <c r="C66" s="238" t="s">
        <v>76</v>
      </c>
      <c r="D66" s="206" t="s">
        <v>820</v>
      </c>
      <c r="E66" s="204">
        <f>IF($X$2,SUMIFS('Track by Mode'!L:L,'Track by Mode'!$C:$C,"="&amp;$C66,'Track by Mode'!$AJ:$AJ,"=No"),SUMIFS('Track by Mode'!L:L,'Track by Mode'!$C:$C,"="&amp;$C66))+IF($X$2,SUMIFS('Roadway by Mode'!L:L,'Roadway by Mode'!$C:$C,"="&amp;$C66,'Roadway by Mode'!$V:$V,"=No"),SUMIFS('Roadway by Mode'!L:L,'Roadway by Mode'!$C:$C,"="&amp;$C66))</f>
        <v>123</v>
      </c>
      <c r="F66" s="203">
        <f>IF($X$2,SUMIFS('Track by Mode'!N:N,'Track by Mode'!$C:$C,"="&amp;$C66,'Track by Mode'!$AJ:$AJ,"=No"),SUMIFS('Track by Mode'!N:N,'Track by Mode'!$C:$C,"="&amp;$C66))</f>
        <v>0</v>
      </c>
      <c r="G66" s="203">
        <f>IF($X$2,SUMIFS('Track by Mode'!P:P,'Track by Mode'!$C:$C,"="&amp;$C66,'Track by Mode'!$AJ:$AJ,"=No"),SUMIFS('Track by Mode'!P:P,'Track by Mode'!$C:$C,"="&amp;$C66))</f>
        <v>0</v>
      </c>
      <c r="H66" s="203">
        <f>IF($X$2,SUMIFS('Track by Mode'!R:R,'Track by Mode'!$C:$C,"="&amp;$C66,'Track by Mode'!$AJ:$AJ,"=No"),SUMIFS('Track by Mode'!R:R,'Track by Mode'!$C:$C,"="&amp;$C66))</f>
        <v>0</v>
      </c>
      <c r="I66" s="203">
        <f>IF($X$2,SUMIFS('Track by Mode'!S:S,'Track by Mode'!$C:$C,"="&amp;$C66,'Track by Mode'!$AJ:$AJ,"=No"),SUMIFS('Track by Mode'!S:S,'Track by Mode'!$C:$C,"="&amp;$C66))</f>
        <v>0</v>
      </c>
      <c r="J66" s="203">
        <f>IF($X$2,SUMIFS('Track by Mode'!U:U,'Track by Mode'!$C:$C,"="&amp;$C66,'Track by Mode'!$AJ:$AJ,"=No"),SUMIFS('Track by Mode'!U:U,'Track by Mode'!$C:$C,"="&amp;$C66))</f>
        <v>0</v>
      </c>
      <c r="K66" s="203">
        <f>IF($X$2,SUMIFS('Track by Mode'!W:W,'Track by Mode'!$C:$C,"="&amp;$C66,'Track by Mode'!$AJ:$AJ,"=No"),SUMIFS('Track by Mode'!W:W,'Track by Mode'!$C:$C,"="&amp;$C66))</f>
        <v>0</v>
      </c>
      <c r="L66" s="203">
        <f>IF($X$2,SUMIFS('Track by Mode'!$Z:$Z,'Track by Mode'!$C:$C,"="&amp;$C66,'Track by Mode'!$AJ:$AJ,"=No"),SUMIFS('Track by Mode'!$Z:$Z,'Track by Mode'!$C:$C,"="&amp;$C66))</f>
        <v>0</v>
      </c>
      <c r="M66" s="204">
        <f>IF($X$2,SUMIFS('Track by Mode'!$AB:$AB,'Track by Mode'!$C:$C,"="&amp;$C66,'Track by Mode'!$AJ:$AJ,"=No"),SUMIFS('Track by Mode'!$AB:$AB,'Track by Mode'!$C:$C,"="&amp;$C66))</f>
        <v>0</v>
      </c>
      <c r="N66" s="204">
        <f>IF($X$2,SUMIFS('Track by Mode'!AD:AD,'Track by Mode'!$C:$C,"="&amp;$C66,'Track by Mode'!$AJ:$AJ,"=No"),SUMIFS('Track by Mode'!AD:AD,'Track by Mode'!$C:$C,"="&amp;$C66))</f>
        <v>0</v>
      </c>
      <c r="O66" s="204">
        <f>IF($X$2,SUMIFS('Track by Mode'!AF:AF,'Track by Mode'!$C:$C,"="&amp;$C66,'Track by Mode'!$AJ:$AJ,"=No"),SUMIFS('Track by Mode'!AF:AF,'Track by Mode'!$C:$C,"="&amp;$C66))</f>
        <v>0</v>
      </c>
      <c r="P66" s="204">
        <f>IF($X$2,SUMIFS('Track by Mode'!AH:AH,'Track by Mode'!$C:$C,"="&amp;$C66,'Track by Mode'!$AJ:$AJ,"=No"),SUMIFS('Track by Mode'!AH:AH,'Track by Mode'!$C:$C,"="&amp;$C66))</f>
        <v>0</v>
      </c>
      <c r="Q66" s="203">
        <f>IF($X$2,SUMIFS('Roadway by Mode'!N:N,'Roadway by Mode'!$C:$C,"="&amp;$C66,'Roadway by Mode'!$V:$V,"=No"),SUMIFS('Roadway by Mode'!N:N,'Roadway by Mode'!$C:$C,"="&amp;$C66))</f>
        <v>0</v>
      </c>
      <c r="R66" s="203">
        <f>IF($X$2,SUMIFS('Roadway by Mode'!P:P,'Roadway by Mode'!$C:$C,"="&amp;$C66,'Roadway by Mode'!$V:$V,"=No"),SUMIFS('Roadway by Mode'!P:P,'Roadway by Mode'!$C:$C,"="&amp;$C66))</f>
        <v>0</v>
      </c>
      <c r="S66" s="203">
        <f>IF($X$2,SUMIFS('Roadway by Mode'!R:R,'Roadway by Mode'!$C:$C,"="&amp;$C66,'Roadway by Mode'!$V:$V,"=No"),SUMIFS('Roadway by Mode'!R:R,'Roadway by Mode'!$C:$C,"="&amp;$C66))</f>
        <v>0</v>
      </c>
      <c r="T66" s="203">
        <f>IF($X$2,SUMIFS('Roadway by Mode'!T:T,'Roadway by Mode'!$C:$C,"="&amp;$C66,'Roadway by Mode'!$V:$V,"=No"),SUMIFS('Roadway by Mode'!T:T,'Roadway by Mode'!$C:$C,"="&amp;$C66))</f>
        <v>0</v>
      </c>
      <c r="U66" s="64"/>
      <c r="V66" s="64"/>
      <c r="W66" s="64"/>
      <c r="X66" s="64"/>
      <c r="Y66" s="64"/>
      <c r="Z66" s="64"/>
      <c r="AA66" s="64"/>
      <c r="AB66" s="64"/>
    </row>
    <row r="67" spans="1:28">
      <c r="A67" s="99"/>
      <c r="B67" s="99"/>
      <c r="C67" s="238" t="s">
        <v>8</v>
      </c>
      <c r="D67" s="206" t="s">
        <v>821</v>
      </c>
      <c r="E67" s="204">
        <f>IF($X$2,SUMIFS('Track by Mode'!L:L,'Track by Mode'!$C:$C,"="&amp;$C67,'Track by Mode'!$AJ:$AJ,"=No"),SUMIFS('Track by Mode'!L:L,'Track by Mode'!$C:$C,"="&amp;$C67))+IF($X$2,SUMIFS('Roadway by Mode'!L:L,'Roadway by Mode'!$C:$C,"="&amp;$C67,'Roadway by Mode'!$V:$V,"=No"),SUMIFS('Roadway by Mode'!L:L,'Roadway by Mode'!$C:$C,"="&amp;$C67))</f>
        <v>66</v>
      </c>
      <c r="F67" s="203">
        <f>IF($X$2,SUMIFS('Track by Mode'!N:N,'Track by Mode'!$C:$C,"="&amp;$C67,'Track by Mode'!$AJ:$AJ,"=No"),SUMIFS('Track by Mode'!N:N,'Track by Mode'!$C:$C,"="&amp;$C67))</f>
        <v>2.99</v>
      </c>
      <c r="G67" s="203">
        <f>IF($X$2,SUMIFS('Track by Mode'!P:P,'Track by Mode'!$C:$C,"="&amp;$C67,'Track by Mode'!$AJ:$AJ,"=No"),SUMIFS('Track by Mode'!P:P,'Track by Mode'!$C:$C,"="&amp;$C67))</f>
        <v>0.35</v>
      </c>
      <c r="H67" s="203">
        <f>IF($X$2,SUMIFS('Track by Mode'!R:R,'Track by Mode'!$C:$C,"="&amp;$C67,'Track by Mode'!$AJ:$AJ,"=No"),SUMIFS('Track by Mode'!R:R,'Track by Mode'!$C:$C,"="&amp;$C67))</f>
        <v>3.34</v>
      </c>
      <c r="I67" s="203">
        <f>IF($X$2,SUMIFS('Track by Mode'!S:S,'Track by Mode'!$C:$C,"="&amp;$C67,'Track by Mode'!$AJ:$AJ,"=No"),SUMIFS('Track by Mode'!S:S,'Track by Mode'!$C:$C,"="&amp;$C67))</f>
        <v>0</v>
      </c>
      <c r="J67" s="203">
        <f>IF($X$2,SUMIFS('Track by Mode'!U:U,'Track by Mode'!$C:$C,"="&amp;$C67,'Track by Mode'!$AJ:$AJ,"=No"),SUMIFS('Track by Mode'!U:U,'Track by Mode'!$C:$C,"="&amp;$C67))</f>
        <v>0.16</v>
      </c>
      <c r="K67" s="203">
        <f>IF($X$2,SUMIFS('Track by Mode'!W:W,'Track by Mode'!$C:$C,"="&amp;$C67,'Track by Mode'!$AJ:$AJ,"=No"),SUMIFS('Track by Mode'!W:W,'Track by Mode'!$C:$C,"="&amp;$C67))</f>
        <v>0</v>
      </c>
      <c r="L67" s="203">
        <f>IF($X$2,SUMIFS('Track by Mode'!$Z:$Z,'Track by Mode'!$C:$C,"="&amp;$C67,'Track by Mode'!$AJ:$AJ,"=No"),SUMIFS('Track by Mode'!$Z:$Z,'Track by Mode'!$C:$C,"="&amp;$C67))</f>
        <v>17</v>
      </c>
      <c r="M67" s="204">
        <f>IF($X$2,SUMIFS('Track by Mode'!$AB:$AB,'Track by Mode'!$C:$C,"="&amp;$C67,'Track by Mode'!$AJ:$AJ,"=No"),SUMIFS('Track by Mode'!$AB:$AB,'Track by Mode'!$C:$C,"="&amp;$C67))</f>
        <v>25</v>
      </c>
      <c r="N67" s="204">
        <f>IF($X$2,SUMIFS('Track by Mode'!AD:AD,'Track by Mode'!$C:$C,"="&amp;$C67,'Track by Mode'!$AJ:$AJ,"=No"),SUMIFS('Track by Mode'!AD:AD,'Track by Mode'!$C:$C,"="&amp;$C67))</f>
        <v>1</v>
      </c>
      <c r="O67" s="204">
        <f>IF($X$2,SUMIFS('Track by Mode'!AF:AF,'Track by Mode'!$C:$C,"="&amp;$C67,'Track by Mode'!$AJ:$AJ,"=No"),SUMIFS('Track by Mode'!AF:AF,'Track by Mode'!$C:$C,"="&amp;$C67))</f>
        <v>0</v>
      </c>
      <c r="P67" s="204">
        <f>IF($X$2,SUMIFS('Track by Mode'!AH:AH,'Track by Mode'!$C:$C,"="&amp;$C67,'Track by Mode'!$AJ:$AJ,"=No"),SUMIFS('Track by Mode'!AH:AH,'Track by Mode'!$C:$C,"="&amp;$C67))</f>
        <v>0</v>
      </c>
      <c r="Q67" s="203">
        <f>IF($X$2,SUMIFS('Roadway by Mode'!N:N,'Roadway by Mode'!$C:$C,"="&amp;$C67,'Roadway by Mode'!$V:$V,"=No"),SUMIFS('Roadway by Mode'!N:N,'Roadway by Mode'!$C:$C,"="&amp;$C67))</f>
        <v>0</v>
      </c>
      <c r="R67" s="203">
        <f>IF($X$2,SUMIFS('Roadway by Mode'!P:P,'Roadway by Mode'!$C:$C,"="&amp;$C67,'Roadway by Mode'!$V:$V,"=No"),SUMIFS('Roadway by Mode'!P:P,'Roadway by Mode'!$C:$C,"="&amp;$C67))</f>
        <v>0</v>
      </c>
      <c r="S67" s="203">
        <f>IF($X$2,SUMIFS('Roadway by Mode'!R:R,'Roadway by Mode'!$C:$C,"="&amp;$C67,'Roadway by Mode'!$V:$V,"=No"),SUMIFS('Roadway by Mode'!R:R,'Roadway by Mode'!$C:$C,"="&amp;$C67))</f>
        <v>0</v>
      </c>
      <c r="T67" s="203">
        <f>IF($X$2,SUMIFS('Roadway by Mode'!T:T,'Roadway by Mode'!$C:$C,"="&amp;$C67,'Roadway by Mode'!$V:$V,"=No"),SUMIFS('Roadway by Mode'!T:T,'Roadway by Mode'!$C:$C,"="&amp;$C67))</f>
        <v>0</v>
      </c>
      <c r="U67" s="64"/>
      <c r="V67" s="64"/>
      <c r="W67" s="64"/>
      <c r="X67" s="64"/>
      <c r="Y67" s="64"/>
      <c r="Z67" s="64"/>
      <c r="AA67" s="64"/>
      <c r="AB67" s="64"/>
    </row>
    <row r="68" spans="1:28">
      <c r="A68" s="99"/>
      <c r="B68" s="99"/>
      <c r="C68" s="238" t="s">
        <v>822</v>
      </c>
      <c r="D68" s="206" t="s">
        <v>823</v>
      </c>
      <c r="E68" s="204">
        <f>IF($X$2,SUMIFS('Track by Mode'!L:L,'Track by Mode'!$C:$C,"="&amp;$C68,'Track by Mode'!$AJ:$AJ,"=No"),SUMIFS('Track by Mode'!L:L,'Track by Mode'!$C:$C,"="&amp;$C68))+IF($X$2,SUMIFS('Roadway by Mode'!L:L,'Roadway by Mode'!$C:$C,"="&amp;$C68,'Roadway by Mode'!$V:$V,"=No"),SUMIFS('Roadway by Mode'!L:L,'Roadway by Mode'!$C:$C,"="&amp;$C68))</f>
        <v>0</v>
      </c>
      <c r="F68" s="203">
        <f>IF($X$2,SUMIFS('Track by Mode'!N:N,'Track by Mode'!$C:$C,"="&amp;$C68,'Track by Mode'!$AJ:$AJ,"=No"),SUMIFS('Track by Mode'!N:N,'Track by Mode'!$C:$C,"="&amp;$C68))</f>
        <v>0</v>
      </c>
      <c r="G68" s="203">
        <f>IF($X$2,SUMIFS('Track by Mode'!P:P,'Track by Mode'!$C:$C,"="&amp;$C68,'Track by Mode'!$AJ:$AJ,"=No"),SUMIFS('Track by Mode'!P:P,'Track by Mode'!$C:$C,"="&amp;$C68))</f>
        <v>0</v>
      </c>
      <c r="H68" s="203">
        <f>IF($X$2,SUMIFS('Track by Mode'!R:R,'Track by Mode'!$C:$C,"="&amp;$C68,'Track by Mode'!$AJ:$AJ,"=No"),SUMIFS('Track by Mode'!R:R,'Track by Mode'!$C:$C,"="&amp;$C68))</f>
        <v>0</v>
      </c>
      <c r="I68" s="203">
        <f>IF($X$2,SUMIFS('Track by Mode'!S:S,'Track by Mode'!$C:$C,"="&amp;$C68,'Track by Mode'!$AJ:$AJ,"=No"),SUMIFS('Track by Mode'!S:S,'Track by Mode'!$C:$C,"="&amp;$C68))</f>
        <v>0</v>
      </c>
      <c r="J68" s="203">
        <f>IF($X$2,SUMIFS('Track by Mode'!U:U,'Track by Mode'!$C:$C,"="&amp;$C68,'Track by Mode'!$AJ:$AJ,"=No"),SUMIFS('Track by Mode'!U:U,'Track by Mode'!$C:$C,"="&amp;$C68))</f>
        <v>0</v>
      </c>
      <c r="K68" s="203">
        <f>IF($X$2,SUMIFS('Track by Mode'!W:W,'Track by Mode'!$C:$C,"="&amp;$C68,'Track by Mode'!$AJ:$AJ,"=No"),SUMIFS('Track by Mode'!W:W,'Track by Mode'!$C:$C,"="&amp;$C68))</f>
        <v>0</v>
      </c>
      <c r="L68" s="203">
        <f>IF($X$2,SUMIFS('Track by Mode'!$Z:$Z,'Track by Mode'!$C:$C,"="&amp;$C68,'Track by Mode'!$AJ:$AJ,"=No"),SUMIFS('Track by Mode'!$Z:$Z,'Track by Mode'!$C:$C,"="&amp;$C68))</f>
        <v>0</v>
      </c>
      <c r="M68" s="204">
        <f>IF($X$2,SUMIFS('Track by Mode'!$AB:$AB,'Track by Mode'!$C:$C,"="&amp;$C68,'Track by Mode'!$AJ:$AJ,"=No"),SUMIFS('Track by Mode'!$AB:$AB,'Track by Mode'!$C:$C,"="&amp;$C68))</f>
        <v>0</v>
      </c>
      <c r="N68" s="204">
        <f>IF($X$2,SUMIFS('Track by Mode'!AD:AD,'Track by Mode'!$C:$C,"="&amp;$C68,'Track by Mode'!$AJ:$AJ,"=No"),SUMIFS('Track by Mode'!AD:AD,'Track by Mode'!$C:$C,"="&amp;$C68))</f>
        <v>0</v>
      </c>
      <c r="O68" s="204">
        <f>IF($X$2,SUMIFS('Track by Mode'!AF:AF,'Track by Mode'!$C:$C,"="&amp;$C68,'Track by Mode'!$AJ:$AJ,"=No"),SUMIFS('Track by Mode'!AF:AF,'Track by Mode'!$C:$C,"="&amp;$C68))</f>
        <v>0</v>
      </c>
      <c r="P68" s="204">
        <f>IF($X$2,SUMIFS('Track by Mode'!AH:AH,'Track by Mode'!$C:$C,"="&amp;$C68,'Track by Mode'!$AJ:$AJ,"=No"),SUMIFS('Track by Mode'!AH:AH,'Track by Mode'!$C:$C,"="&amp;$C68))</f>
        <v>0</v>
      </c>
      <c r="Q68" s="203">
        <f>IF($X$2,SUMIFS('Roadway by Mode'!N:N,'Roadway by Mode'!$C:$C,"="&amp;$C68,'Roadway by Mode'!$V:$V,"=No"),SUMIFS('Roadway by Mode'!N:N,'Roadway by Mode'!$C:$C,"="&amp;$C68))</f>
        <v>0</v>
      </c>
      <c r="R68" s="203">
        <f>IF($X$2,SUMIFS('Roadway by Mode'!P:P,'Roadway by Mode'!$C:$C,"="&amp;$C68,'Roadway by Mode'!$V:$V,"=No"),SUMIFS('Roadway by Mode'!P:P,'Roadway by Mode'!$C:$C,"="&amp;$C68))</f>
        <v>0</v>
      </c>
      <c r="S68" s="203">
        <f>IF($X$2,SUMIFS('Roadway by Mode'!R:R,'Roadway by Mode'!$C:$C,"="&amp;$C68,'Roadway by Mode'!$V:$V,"=No"),SUMIFS('Roadway by Mode'!R:R,'Roadway by Mode'!$C:$C,"="&amp;$C68))</f>
        <v>0</v>
      </c>
      <c r="T68" s="203">
        <f>IF($X$2,SUMIFS('Roadway by Mode'!T:T,'Roadway by Mode'!$C:$C,"="&amp;$C68,'Roadway by Mode'!$V:$V,"=No"),SUMIFS('Roadway by Mode'!T:T,'Roadway by Mode'!$C:$C,"="&amp;$C68))</f>
        <v>0</v>
      </c>
      <c r="U68" s="64"/>
      <c r="V68" s="64"/>
      <c r="W68" s="64"/>
      <c r="X68" s="64"/>
      <c r="Y68" s="64"/>
      <c r="Z68" s="64"/>
      <c r="AA68" s="64"/>
      <c r="AB68" s="64"/>
    </row>
    <row r="69" spans="1:28">
      <c r="A69" s="99"/>
      <c r="B69" s="99"/>
      <c r="C69" s="238" t="s">
        <v>11</v>
      </c>
      <c r="D69" s="206" t="s">
        <v>824</v>
      </c>
      <c r="E69" s="204">
        <f>IF($X$2,SUMIFS('Track by Mode'!L:L,'Track by Mode'!$C:$C,"="&amp;$C69,'Track by Mode'!$AJ:$AJ,"=No"),SUMIFS('Track by Mode'!L:L,'Track by Mode'!$C:$C,"="&amp;$C69))+IF($X$2,SUMIFS('Roadway by Mode'!L:L,'Roadway by Mode'!$C:$C,"="&amp;$C69,'Roadway by Mode'!$V:$V,"=No"),SUMIFS('Roadway by Mode'!L:L,'Roadway by Mode'!$C:$C,"="&amp;$C69))</f>
        <v>1014</v>
      </c>
      <c r="F69" s="203">
        <f>IF($X$2,SUMIFS('Track by Mode'!N:N,'Track by Mode'!$C:$C,"="&amp;$C69,'Track by Mode'!$AJ:$AJ,"=No"),SUMIFS('Track by Mode'!N:N,'Track by Mode'!$C:$C,"="&amp;$C69))</f>
        <v>55.09</v>
      </c>
      <c r="G69" s="203">
        <f>IF($X$2,SUMIFS('Track by Mode'!P:P,'Track by Mode'!$C:$C,"="&amp;$C69,'Track by Mode'!$AJ:$AJ,"=No"),SUMIFS('Track by Mode'!P:P,'Track by Mode'!$C:$C,"="&amp;$C69))</f>
        <v>4.51</v>
      </c>
      <c r="H69" s="203">
        <f>IF($X$2,SUMIFS('Track by Mode'!R:R,'Track by Mode'!$C:$C,"="&amp;$C69,'Track by Mode'!$AJ:$AJ,"=No"),SUMIFS('Track by Mode'!R:R,'Track by Mode'!$C:$C,"="&amp;$C69))</f>
        <v>59.6</v>
      </c>
      <c r="I69" s="203">
        <f>IF($X$2,SUMIFS('Track by Mode'!S:S,'Track by Mode'!$C:$C,"="&amp;$C69,'Track by Mode'!$AJ:$AJ,"=No"),SUMIFS('Track by Mode'!S:S,'Track by Mode'!$C:$C,"="&amp;$C69))</f>
        <v>0</v>
      </c>
      <c r="J69" s="203">
        <f>IF($X$2,SUMIFS('Track by Mode'!U:U,'Track by Mode'!$C:$C,"="&amp;$C69,'Track by Mode'!$AJ:$AJ,"=No"),SUMIFS('Track by Mode'!U:U,'Track by Mode'!$C:$C,"="&amp;$C69))</f>
        <v>3.8000000000000003</v>
      </c>
      <c r="K69" s="203">
        <f>IF($X$2,SUMIFS('Track by Mode'!W:W,'Track by Mode'!$C:$C,"="&amp;$C69,'Track by Mode'!$AJ:$AJ,"=No"),SUMIFS('Track by Mode'!W:W,'Track by Mode'!$C:$C,"="&amp;$C69))</f>
        <v>0.15</v>
      </c>
      <c r="L69" s="203">
        <f>IF($X$2,SUMIFS('Track by Mode'!$Z:$Z,'Track by Mode'!$C:$C,"="&amp;$C69,'Track by Mode'!$AJ:$AJ,"=No"),SUMIFS('Track by Mode'!$Z:$Z,'Track by Mode'!$C:$C,"="&amp;$C69))</f>
        <v>31</v>
      </c>
      <c r="M69" s="204">
        <f>IF($X$2,SUMIFS('Track by Mode'!$AB:$AB,'Track by Mode'!$C:$C,"="&amp;$C69,'Track by Mode'!$AJ:$AJ,"=No"),SUMIFS('Track by Mode'!$AB:$AB,'Track by Mode'!$C:$C,"="&amp;$C69))</f>
        <v>234</v>
      </c>
      <c r="N69" s="204">
        <f>IF($X$2,SUMIFS('Track by Mode'!AD:AD,'Track by Mode'!$C:$C,"="&amp;$C69,'Track by Mode'!$AJ:$AJ,"=No"),SUMIFS('Track by Mode'!AD:AD,'Track by Mode'!$C:$C,"="&amp;$C69))</f>
        <v>35</v>
      </c>
      <c r="O69" s="204">
        <f>IF($X$2,SUMIFS('Track by Mode'!AF:AF,'Track by Mode'!$C:$C,"="&amp;$C69,'Track by Mode'!$AJ:$AJ,"=No"),SUMIFS('Track by Mode'!AF:AF,'Track by Mode'!$C:$C,"="&amp;$C69))</f>
        <v>2</v>
      </c>
      <c r="P69" s="204">
        <f>IF($X$2,SUMIFS('Track by Mode'!AH:AH,'Track by Mode'!$C:$C,"="&amp;$C69,'Track by Mode'!$AJ:$AJ,"=No"),SUMIFS('Track by Mode'!AH:AH,'Track by Mode'!$C:$C,"="&amp;$C69))</f>
        <v>0</v>
      </c>
      <c r="Q69" s="203">
        <f>IF($X$2,SUMIFS('Roadway by Mode'!N:N,'Roadway by Mode'!$C:$C,"="&amp;$C69,'Roadway by Mode'!$V:$V,"=No"),SUMIFS('Roadway by Mode'!N:N,'Roadway by Mode'!$C:$C,"="&amp;$C69))</f>
        <v>0</v>
      </c>
      <c r="R69" s="203">
        <f>IF($X$2,SUMIFS('Roadway by Mode'!P:P,'Roadway by Mode'!$C:$C,"="&amp;$C69,'Roadway by Mode'!$V:$V,"=No"),SUMIFS('Roadway by Mode'!P:P,'Roadway by Mode'!$C:$C,"="&amp;$C69))</f>
        <v>0</v>
      </c>
      <c r="S69" s="203">
        <f>IF($X$2,SUMIFS('Roadway by Mode'!R:R,'Roadway by Mode'!$C:$C,"="&amp;$C69,'Roadway by Mode'!$V:$V,"=No"),SUMIFS('Roadway by Mode'!R:R,'Roadway by Mode'!$C:$C,"="&amp;$C69))</f>
        <v>355.8</v>
      </c>
      <c r="T69" s="203">
        <f>IF($X$2,SUMIFS('Roadway by Mode'!T:T,'Roadway by Mode'!$C:$C,"="&amp;$C69,'Roadway by Mode'!$V:$V,"=No"),SUMIFS('Roadway by Mode'!T:T,'Roadway by Mode'!$C:$C,"="&amp;$C69))</f>
        <v>355.8</v>
      </c>
      <c r="U69" s="64"/>
      <c r="V69" s="64"/>
      <c r="W69" s="64"/>
      <c r="X69" s="64"/>
      <c r="Y69" s="64"/>
      <c r="Z69" s="64"/>
      <c r="AA69" s="64"/>
      <c r="AB69" s="64"/>
    </row>
    <row r="70" spans="1:28">
      <c r="A70" s="99"/>
      <c r="B70" s="99"/>
      <c r="C70" s="238" t="s">
        <v>14</v>
      </c>
      <c r="D70" s="206" t="s">
        <v>825</v>
      </c>
      <c r="E70" s="204">
        <f>IF($X$2,SUMIFS('Track by Mode'!L:L,'Track by Mode'!$C:$C,"="&amp;$C70,'Track by Mode'!$AJ:$AJ,"=No"),SUMIFS('Track by Mode'!L:L,'Track by Mode'!$C:$C,"="&amp;$C70))+IF($X$2,SUMIFS('Roadway by Mode'!L:L,'Roadway by Mode'!$C:$C,"="&amp;$C70,'Roadway by Mode'!$V:$V,"=No"),SUMIFS('Roadway by Mode'!L:L,'Roadway by Mode'!$C:$C,"="&amp;$C70))</f>
        <v>10277</v>
      </c>
      <c r="F70" s="203">
        <f>IF($X$2,SUMIFS('Track by Mode'!N:N,'Track by Mode'!$C:$C,"="&amp;$C70,'Track by Mode'!$AJ:$AJ,"=No"),SUMIFS('Track by Mode'!N:N,'Track by Mode'!$C:$C,"="&amp;$C70))</f>
        <v>1243.2700000000002</v>
      </c>
      <c r="G70" s="203">
        <f>IF($X$2,SUMIFS('Track by Mode'!P:P,'Track by Mode'!$C:$C,"="&amp;$C70,'Track by Mode'!$AJ:$AJ,"=No"),SUMIFS('Track by Mode'!P:P,'Track by Mode'!$C:$C,"="&amp;$C70))</f>
        <v>452.13000000000005</v>
      </c>
      <c r="H70" s="203">
        <f>IF($X$2,SUMIFS('Track by Mode'!R:R,'Track by Mode'!$C:$C,"="&amp;$C70,'Track by Mode'!$AJ:$AJ,"=No"),SUMIFS('Track by Mode'!R:R,'Track by Mode'!$C:$C,"="&amp;$C70))</f>
        <v>1695.3999999999985</v>
      </c>
      <c r="I70" s="203">
        <f>IF($X$2,SUMIFS('Track by Mode'!S:S,'Track by Mode'!$C:$C,"="&amp;$C70,'Track by Mode'!$AJ:$AJ,"=No"),SUMIFS('Track by Mode'!S:S,'Track by Mode'!$C:$C,"="&amp;$C70))</f>
        <v>177.5</v>
      </c>
      <c r="J70" s="203">
        <f>IF($X$2,SUMIFS('Track by Mode'!U:U,'Track by Mode'!$C:$C,"="&amp;$C70,'Track by Mode'!$AJ:$AJ,"=No"),SUMIFS('Track by Mode'!U:U,'Track by Mode'!$C:$C,"="&amp;$C70))</f>
        <v>357.50000000000006</v>
      </c>
      <c r="K70" s="203">
        <f>IF($X$2,SUMIFS('Track by Mode'!W:W,'Track by Mode'!$C:$C,"="&amp;$C70,'Track by Mode'!$AJ:$AJ,"=No"),SUMIFS('Track by Mode'!W:W,'Track by Mode'!$C:$C,"="&amp;$C70))</f>
        <v>105.28</v>
      </c>
      <c r="L70" s="203">
        <f>IF($X$2,SUMIFS('Track by Mode'!$Z:$Z,'Track by Mode'!$C:$C,"="&amp;$C70,'Track by Mode'!$AJ:$AJ,"=No"),SUMIFS('Track by Mode'!$Z:$Z,'Track by Mode'!$C:$C,"="&amp;$C70))</f>
        <v>1609</v>
      </c>
      <c r="M70" s="204">
        <f>IF($X$2,SUMIFS('Track by Mode'!$AB:$AB,'Track by Mode'!$C:$C,"="&amp;$C70,'Track by Mode'!$AJ:$AJ,"=No"),SUMIFS('Track by Mode'!$AB:$AB,'Track by Mode'!$C:$C,"="&amp;$C70))</f>
        <v>1318</v>
      </c>
      <c r="N70" s="204">
        <f>IF($X$2,SUMIFS('Track by Mode'!AD:AD,'Track by Mode'!$C:$C,"="&amp;$C70,'Track by Mode'!$AJ:$AJ,"=No"),SUMIFS('Track by Mode'!AD:AD,'Track by Mode'!$C:$C,"="&amp;$C70))</f>
        <v>417</v>
      </c>
      <c r="O70" s="204">
        <f>IF($X$2,SUMIFS('Track by Mode'!AF:AF,'Track by Mode'!$C:$C,"="&amp;$C70,'Track by Mode'!$AJ:$AJ,"=No"),SUMIFS('Track by Mode'!AF:AF,'Track by Mode'!$C:$C,"="&amp;$C70))</f>
        <v>78</v>
      </c>
      <c r="P70" s="204">
        <f>IF($X$2,SUMIFS('Track by Mode'!AH:AH,'Track by Mode'!$C:$C,"="&amp;$C70,'Track by Mode'!$AJ:$AJ,"=No"),SUMIFS('Track by Mode'!AH:AH,'Track by Mode'!$C:$C,"="&amp;$C70))</f>
        <v>11</v>
      </c>
      <c r="Q70" s="203">
        <f>IF($X$2,SUMIFS('Roadway by Mode'!N:N,'Roadway by Mode'!$C:$C,"="&amp;$C70,'Roadway by Mode'!$V:$V,"=No"),SUMIFS('Roadway by Mode'!N:N,'Roadway by Mode'!$C:$C,"="&amp;$C70))</f>
        <v>216</v>
      </c>
      <c r="R70" s="203">
        <f>IF($X$2,SUMIFS('Roadway by Mode'!P:P,'Roadway by Mode'!$C:$C,"="&amp;$C70,'Roadway by Mode'!$V:$V,"=No"),SUMIFS('Roadway by Mode'!P:P,'Roadway by Mode'!$C:$C,"="&amp;$C70))</f>
        <v>291.60000000000008</v>
      </c>
      <c r="S70" s="203">
        <f>IF($X$2,SUMIFS('Roadway by Mode'!R:R,'Roadway by Mode'!$C:$C,"="&amp;$C70,'Roadway by Mode'!$V:$V,"=No"),SUMIFS('Roadway by Mode'!R:R,'Roadway by Mode'!$C:$C,"="&amp;$C70))</f>
        <v>659.5</v>
      </c>
      <c r="T70" s="203">
        <f>IF($X$2,SUMIFS('Roadway by Mode'!T:T,'Roadway by Mode'!$C:$C,"="&amp;$C70,'Roadway by Mode'!$V:$V,"=No"),SUMIFS('Roadway by Mode'!T:T,'Roadway by Mode'!$C:$C,"="&amp;$C70))</f>
        <v>1167.099999999999</v>
      </c>
      <c r="U70" s="64"/>
      <c r="V70" s="64"/>
      <c r="W70" s="64"/>
      <c r="X70" s="64"/>
      <c r="Y70" s="64"/>
      <c r="Z70" s="64"/>
      <c r="AA70" s="64"/>
      <c r="AB70" s="64"/>
    </row>
    <row r="71" spans="1:28">
      <c r="A71" s="99"/>
      <c r="B71" s="99"/>
      <c r="C71" s="238" t="s">
        <v>19</v>
      </c>
      <c r="D71" s="206" t="s">
        <v>826</v>
      </c>
      <c r="E71" s="204">
        <f>IF($X$2,SUMIFS('Track by Mode'!L:L,'Track by Mode'!$C:$C,"="&amp;$C71,'Track by Mode'!$AJ:$AJ,"=No"),SUMIFS('Track by Mode'!L:L,'Track by Mode'!$C:$C,"="&amp;$C71))+IF($X$2,SUMIFS('Roadway by Mode'!L:L,'Roadway by Mode'!$C:$C,"="&amp;$C71,'Roadway by Mode'!$V:$V,"=No"),SUMIFS('Roadway by Mode'!L:L,'Roadway by Mode'!$C:$C,"="&amp;$C71))</f>
        <v>1129</v>
      </c>
      <c r="F71" s="203">
        <f>IF($X$2,SUMIFS('Track by Mode'!N:N,'Track by Mode'!$C:$C,"="&amp;$C71,'Track by Mode'!$AJ:$AJ,"=No"),SUMIFS('Track by Mode'!N:N,'Track by Mode'!$C:$C,"="&amp;$C71))</f>
        <v>107.66</v>
      </c>
      <c r="G71" s="203">
        <f>IF($X$2,SUMIFS('Track by Mode'!P:P,'Track by Mode'!$C:$C,"="&amp;$C71,'Track by Mode'!$AJ:$AJ,"=No"),SUMIFS('Track by Mode'!P:P,'Track by Mode'!$C:$C,"="&amp;$C71))</f>
        <v>62.570000000000007</v>
      </c>
      <c r="H71" s="203">
        <f>IF($X$2,SUMIFS('Track by Mode'!R:R,'Track by Mode'!$C:$C,"="&amp;$C71,'Track by Mode'!$AJ:$AJ,"=No"),SUMIFS('Track by Mode'!R:R,'Track by Mode'!$C:$C,"="&amp;$C71))</f>
        <v>170.23000000000002</v>
      </c>
      <c r="I71" s="203">
        <f>IF($X$2,SUMIFS('Track by Mode'!S:S,'Track by Mode'!$C:$C,"="&amp;$C71,'Track by Mode'!$AJ:$AJ,"=No"),SUMIFS('Track by Mode'!S:S,'Track by Mode'!$C:$C,"="&amp;$C71))</f>
        <v>0</v>
      </c>
      <c r="J71" s="203">
        <f>IF($X$2,SUMIFS('Track by Mode'!U:U,'Track by Mode'!$C:$C,"="&amp;$C71,'Track by Mode'!$AJ:$AJ,"=No"),SUMIFS('Track by Mode'!U:U,'Track by Mode'!$C:$C,"="&amp;$C71))</f>
        <v>15.740000000000002</v>
      </c>
      <c r="K71" s="203">
        <f>IF($X$2,SUMIFS('Track by Mode'!W:W,'Track by Mode'!$C:$C,"="&amp;$C71,'Track by Mode'!$AJ:$AJ,"=No"),SUMIFS('Track by Mode'!W:W,'Track by Mode'!$C:$C,"="&amp;$C71))</f>
        <v>1.58</v>
      </c>
      <c r="L71" s="203">
        <f>IF($X$2,SUMIFS('Track by Mode'!$Z:$Z,'Track by Mode'!$C:$C,"="&amp;$C71,'Track by Mode'!$AJ:$AJ,"=No"),SUMIFS('Track by Mode'!$Z:$Z,'Track by Mode'!$C:$C,"="&amp;$C71))</f>
        <v>159</v>
      </c>
      <c r="M71" s="204">
        <f>IF($X$2,SUMIFS('Track by Mode'!$AB:$AB,'Track by Mode'!$C:$C,"="&amp;$C71,'Track by Mode'!$AJ:$AJ,"=No"),SUMIFS('Track by Mode'!$AB:$AB,'Track by Mode'!$C:$C,"="&amp;$C71))</f>
        <v>68</v>
      </c>
      <c r="N71" s="204">
        <f>IF($X$2,SUMIFS('Track by Mode'!AD:AD,'Track by Mode'!$C:$C,"="&amp;$C71,'Track by Mode'!$AJ:$AJ,"=No"),SUMIFS('Track by Mode'!AD:AD,'Track by Mode'!$C:$C,"="&amp;$C71))</f>
        <v>71</v>
      </c>
      <c r="O71" s="204">
        <f>IF($X$2,SUMIFS('Track by Mode'!AF:AF,'Track by Mode'!$C:$C,"="&amp;$C71,'Track by Mode'!$AJ:$AJ,"=No"),SUMIFS('Track by Mode'!AF:AF,'Track by Mode'!$C:$C,"="&amp;$C71))</f>
        <v>8</v>
      </c>
      <c r="P71" s="204">
        <f>IF($X$2,SUMIFS('Track by Mode'!AH:AH,'Track by Mode'!$C:$C,"="&amp;$C71,'Track by Mode'!$AJ:$AJ,"=No"),SUMIFS('Track by Mode'!AH:AH,'Track by Mode'!$C:$C,"="&amp;$C71))</f>
        <v>0</v>
      </c>
      <c r="Q71" s="203">
        <f>IF($X$2,SUMIFS('Roadway by Mode'!N:N,'Roadway by Mode'!$C:$C,"="&amp;$C71,'Roadway by Mode'!$V:$V,"=No"),SUMIFS('Roadway by Mode'!N:N,'Roadway by Mode'!$C:$C,"="&amp;$C71))</f>
        <v>7.8000000000000007</v>
      </c>
      <c r="R71" s="203">
        <f>IF($X$2,SUMIFS('Roadway by Mode'!P:P,'Roadway by Mode'!$C:$C,"="&amp;$C71,'Roadway by Mode'!$V:$V,"=No"),SUMIFS('Roadway by Mode'!P:P,'Roadway by Mode'!$C:$C,"="&amp;$C71))</f>
        <v>0</v>
      </c>
      <c r="S71" s="203">
        <f>IF($X$2,SUMIFS('Roadway by Mode'!R:R,'Roadway by Mode'!$C:$C,"="&amp;$C71,'Roadway by Mode'!$V:$V,"=No"),SUMIFS('Roadway by Mode'!R:R,'Roadway by Mode'!$C:$C,"="&amp;$C71))</f>
        <v>50.6</v>
      </c>
      <c r="T71" s="203">
        <f>IF($X$2,SUMIFS('Roadway by Mode'!T:T,'Roadway by Mode'!$C:$C,"="&amp;$C71,'Roadway by Mode'!$V:$V,"=No"),SUMIFS('Roadway by Mode'!T:T,'Roadway by Mode'!$C:$C,"="&amp;$C71))</f>
        <v>58.4</v>
      </c>
      <c r="U71" s="64"/>
      <c r="V71" s="64"/>
      <c r="W71" s="64"/>
      <c r="X71" s="64"/>
      <c r="Y71" s="64"/>
      <c r="Z71" s="64"/>
      <c r="AA71" s="64"/>
      <c r="AB71" s="64"/>
    </row>
    <row r="72" spans="1:28">
      <c r="A72" s="99"/>
      <c r="B72" s="99"/>
      <c r="C72" s="238" t="s">
        <v>20</v>
      </c>
      <c r="D72" s="206" t="s">
        <v>827</v>
      </c>
      <c r="E72" s="204">
        <f>IF($X$2,SUMIFS('Track by Mode'!L:L,'Track by Mode'!$C:$C,"="&amp;$C72,'Track by Mode'!$AJ:$AJ,"=No"),SUMIFS('Track by Mode'!L:L,'Track by Mode'!$C:$C,"="&amp;$C72))+IF($X$2,SUMIFS('Roadway by Mode'!L:L,'Roadway by Mode'!$C:$C,"="&amp;$C72,'Roadway by Mode'!$V:$V,"=No"),SUMIFS('Roadway by Mode'!L:L,'Roadway by Mode'!$C:$C,"="&amp;$C72))</f>
        <v>627</v>
      </c>
      <c r="F72" s="203">
        <f>IF($X$2,SUMIFS('Track by Mode'!N:N,'Track by Mode'!$C:$C,"="&amp;$C72,'Track by Mode'!$AJ:$AJ,"=No"),SUMIFS('Track by Mode'!N:N,'Track by Mode'!$C:$C,"="&amp;$C72))</f>
        <v>0</v>
      </c>
      <c r="G72" s="203">
        <f>IF($X$2,SUMIFS('Track by Mode'!P:P,'Track by Mode'!$C:$C,"="&amp;$C72,'Track by Mode'!$AJ:$AJ,"=No"),SUMIFS('Track by Mode'!P:P,'Track by Mode'!$C:$C,"="&amp;$C72))</f>
        <v>0</v>
      </c>
      <c r="H72" s="203">
        <f>IF($X$2,SUMIFS('Track by Mode'!R:R,'Track by Mode'!$C:$C,"="&amp;$C72,'Track by Mode'!$AJ:$AJ,"=No"),SUMIFS('Track by Mode'!R:R,'Track by Mode'!$C:$C,"="&amp;$C72))</f>
        <v>0</v>
      </c>
      <c r="I72" s="203">
        <f>IF($X$2,SUMIFS('Track by Mode'!S:S,'Track by Mode'!$C:$C,"="&amp;$C72,'Track by Mode'!$AJ:$AJ,"=No"),SUMIFS('Track by Mode'!S:S,'Track by Mode'!$C:$C,"="&amp;$C72))</f>
        <v>0</v>
      </c>
      <c r="J72" s="203">
        <f>IF($X$2,SUMIFS('Track by Mode'!U:U,'Track by Mode'!$C:$C,"="&amp;$C72,'Track by Mode'!$AJ:$AJ,"=No"),SUMIFS('Track by Mode'!U:U,'Track by Mode'!$C:$C,"="&amp;$C72))</f>
        <v>0</v>
      </c>
      <c r="K72" s="203">
        <f>IF($X$2,SUMIFS('Track by Mode'!W:W,'Track by Mode'!$C:$C,"="&amp;$C72,'Track by Mode'!$AJ:$AJ,"=No"),SUMIFS('Track by Mode'!W:W,'Track by Mode'!$C:$C,"="&amp;$C72))</f>
        <v>0</v>
      </c>
      <c r="L72" s="203">
        <f>IF($X$2,SUMIFS('Track by Mode'!$Z:$Z,'Track by Mode'!$C:$C,"="&amp;$C72,'Track by Mode'!$AJ:$AJ,"=No"),SUMIFS('Track by Mode'!$Z:$Z,'Track by Mode'!$C:$C,"="&amp;$C72))</f>
        <v>0</v>
      </c>
      <c r="M72" s="204">
        <f>IF($X$2,SUMIFS('Track by Mode'!$AB:$AB,'Track by Mode'!$C:$C,"="&amp;$C72,'Track by Mode'!$AJ:$AJ,"=No"),SUMIFS('Track by Mode'!$AB:$AB,'Track by Mode'!$C:$C,"="&amp;$C72))</f>
        <v>0</v>
      </c>
      <c r="N72" s="204">
        <f>IF($X$2,SUMIFS('Track by Mode'!AD:AD,'Track by Mode'!$C:$C,"="&amp;$C72,'Track by Mode'!$AJ:$AJ,"=No"),SUMIFS('Track by Mode'!AD:AD,'Track by Mode'!$C:$C,"="&amp;$C72))</f>
        <v>0</v>
      </c>
      <c r="O72" s="204">
        <f>IF($X$2,SUMIFS('Track by Mode'!AF:AF,'Track by Mode'!$C:$C,"="&amp;$C72,'Track by Mode'!$AJ:$AJ,"=No"),SUMIFS('Track by Mode'!AF:AF,'Track by Mode'!$C:$C,"="&amp;$C72))</f>
        <v>0</v>
      </c>
      <c r="P72" s="204">
        <f>IF($X$2,SUMIFS('Track by Mode'!AH:AH,'Track by Mode'!$C:$C,"="&amp;$C72,'Track by Mode'!$AJ:$AJ,"=No"),SUMIFS('Track by Mode'!AH:AH,'Track by Mode'!$C:$C,"="&amp;$C72))</f>
        <v>0</v>
      </c>
      <c r="Q72" s="203">
        <f>IF($X$2,SUMIFS('Roadway by Mode'!N:N,'Roadway by Mode'!$C:$C,"="&amp;$C72,'Roadway by Mode'!$V:$V,"=No"),SUMIFS('Roadway by Mode'!N:N,'Roadway by Mode'!$C:$C,"="&amp;$C72))</f>
        <v>54.599999999999994</v>
      </c>
      <c r="R72" s="203">
        <f>IF($X$2,SUMIFS('Roadway by Mode'!P:P,'Roadway by Mode'!$C:$C,"="&amp;$C72,'Roadway by Mode'!$V:$V,"=No"),SUMIFS('Roadway by Mode'!P:P,'Roadway by Mode'!$C:$C,"="&amp;$C72))</f>
        <v>52.400000000000006</v>
      </c>
      <c r="S72" s="203">
        <f>IF($X$2,SUMIFS('Roadway by Mode'!R:R,'Roadway by Mode'!$C:$C,"="&amp;$C72,'Roadway by Mode'!$V:$V,"=No"),SUMIFS('Roadway by Mode'!R:R,'Roadway by Mode'!$C:$C,"="&amp;$C72))</f>
        <v>0</v>
      </c>
      <c r="T72" s="203">
        <f>IF($X$2,SUMIFS('Roadway by Mode'!T:T,'Roadway by Mode'!$C:$C,"="&amp;$C72,'Roadway by Mode'!$V:$V,"=No"),SUMIFS('Roadway by Mode'!T:T,'Roadway by Mode'!$C:$C,"="&amp;$C72))</f>
        <v>107.00000000000001</v>
      </c>
      <c r="U72" s="64"/>
      <c r="V72" s="64"/>
      <c r="W72" s="64"/>
      <c r="X72" s="64"/>
      <c r="Y72" s="64"/>
      <c r="Z72" s="64"/>
      <c r="AA72" s="64"/>
      <c r="AB72" s="64"/>
    </row>
    <row r="73" spans="1:28">
      <c r="A73" s="99"/>
      <c r="B73" s="99"/>
      <c r="C73" s="238" t="s">
        <v>21</v>
      </c>
      <c r="D73" s="206" t="s">
        <v>828</v>
      </c>
      <c r="E73" s="204">
        <f>IF($X$2,SUMIFS('Track by Mode'!L:L,'Track by Mode'!$C:$C,"="&amp;$C73,'Track by Mode'!$AJ:$AJ,"=No"),SUMIFS('Track by Mode'!L:L,'Track by Mode'!$C:$C,"="&amp;$C73))+IF($X$2,SUMIFS('Roadway by Mode'!L:L,'Roadway by Mode'!$C:$C,"="&amp;$C73,'Roadway by Mode'!$V:$V,"=No"),SUMIFS('Roadway by Mode'!L:L,'Roadway by Mode'!$C:$C,"="&amp;$C73))</f>
        <v>2223</v>
      </c>
      <c r="F73" s="203">
        <f>IF($X$2,SUMIFS('Track by Mode'!N:N,'Track by Mode'!$C:$C,"="&amp;$C73,'Track by Mode'!$AJ:$AJ,"=No"),SUMIFS('Track by Mode'!N:N,'Track by Mode'!$C:$C,"="&amp;$C73))</f>
        <v>144.80000000000001</v>
      </c>
      <c r="G73" s="203">
        <f>IF($X$2,SUMIFS('Track by Mode'!P:P,'Track by Mode'!$C:$C,"="&amp;$C73,'Track by Mode'!$AJ:$AJ,"=No"),SUMIFS('Track by Mode'!P:P,'Track by Mode'!$C:$C,"="&amp;$C73))</f>
        <v>95</v>
      </c>
      <c r="H73" s="203">
        <f>IF($X$2,SUMIFS('Track by Mode'!R:R,'Track by Mode'!$C:$C,"="&amp;$C73,'Track by Mode'!$AJ:$AJ,"=No"),SUMIFS('Track by Mode'!R:R,'Track by Mode'!$C:$C,"="&amp;$C73))</f>
        <v>239.79999999999998</v>
      </c>
      <c r="I73" s="203">
        <f>IF($X$2,SUMIFS('Track by Mode'!S:S,'Track by Mode'!$C:$C,"="&amp;$C73,'Track by Mode'!$AJ:$AJ,"=No"),SUMIFS('Track by Mode'!S:S,'Track by Mode'!$C:$C,"="&amp;$C73))</f>
        <v>0</v>
      </c>
      <c r="J73" s="203">
        <f>IF($X$2,SUMIFS('Track by Mode'!U:U,'Track by Mode'!$C:$C,"="&amp;$C73,'Track by Mode'!$AJ:$AJ,"=No"),SUMIFS('Track by Mode'!U:U,'Track by Mode'!$C:$C,"="&amp;$C73))</f>
        <v>61.1</v>
      </c>
      <c r="K73" s="203">
        <f>IF($X$2,SUMIFS('Track by Mode'!W:W,'Track by Mode'!$C:$C,"="&amp;$C73,'Track by Mode'!$AJ:$AJ,"=No"),SUMIFS('Track by Mode'!W:W,'Track by Mode'!$C:$C,"="&amp;$C73))</f>
        <v>12</v>
      </c>
      <c r="L73" s="203">
        <f>IF($X$2,SUMIFS('Track by Mode'!$Z:$Z,'Track by Mode'!$C:$C,"="&amp;$C73,'Track by Mode'!$AJ:$AJ,"=No"),SUMIFS('Track by Mode'!$Z:$Z,'Track by Mode'!$C:$C,"="&amp;$C73))</f>
        <v>111</v>
      </c>
      <c r="M73" s="204">
        <f>IF($X$2,SUMIFS('Track by Mode'!$AB:$AB,'Track by Mode'!$C:$C,"="&amp;$C73,'Track by Mode'!$AJ:$AJ,"=No"),SUMIFS('Track by Mode'!$AB:$AB,'Track by Mode'!$C:$C,"="&amp;$C73))</f>
        <v>31</v>
      </c>
      <c r="N73" s="204">
        <f>IF($X$2,SUMIFS('Track by Mode'!AD:AD,'Track by Mode'!$C:$C,"="&amp;$C73,'Track by Mode'!$AJ:$AJ,"=No"),SUMIFS('Track by Mode'!AD:AD,'Track by Mode'!$C:$C,"="&amp;$C73))</f>
        <v>35</v>
      </c>
      <c r="O73" s="204">
        <f>IF($X$2,SUMIFS('Track by Mode'!AF:AF,'Track by Mode'!$C:$C,"="&amp;$C73,'Track by Mode'!$AJ:$AJ,"=No"),SUMIFS('Track by Mode'!AF:AF,'Track by Mode'!$C:$C,"="&amp;$C73))</f>
        <v>74</v>
      </c>
      <c r="P73" s="204">
        <f>IF($X$2,SUMIFS('Track by Mode'!AH:AH,'Track by Mode'!$C:$C,"="&amp;$C73,'Track by Mode'!$AJ:$AJ,"=No"),SUMIFS('Track by Mode'!AH:AH,'Track by Mode'!$C:$C,"="&amp;$C73))</f>
        <v>0</v>
      </c>
      <c r="Q73" s="203">
        <f>IF($X$2,SUMIFS('Roadway by Mode'!N:N,'Roadway by Mode'!$C:$C,"="&amp;$C73,'Roadway by Mode'!$V:$V,"=No"),SUMIFS('Roadway by Mode'!N:N,'Roadway by Mode'!$C:$C,"="&amp;$C73))</f>
        <v>2.6</v>
      </c>
      <c r="R73" s="203">
        <f>IF($X$2,SUMIFS('Roadway by Mode'!P:P,'Roadway by Mode'!$C:$C,"="&amp;$C73,'Roadway by Mode'!$V:$V,"=No"),SUMIFS('Roadway by Mode'!P:P,'Roadway by Mode'!$C:$C,"="&amp;$C73))</f>
        <v>10.4</v>
      </c>
      <c r="S73" s="203">
        <f>IF($X$2,SUMIFS('Roadway by Mode'!R:R,'Roadway by Mode'!$C:$C,"="&amp;$C73,'Roadway by Mode'!$V:$V,"=No"),SUMIFS('Roadway by Mode'!R:R,'Roadway by Mode'!$C:$C,"="&amp;$C73))</f>
        <v>62.7</v>
      </c>
      <c r="T73" s="203">
        <f>IF($X$2,SUMIFS('Roadway by Mode'!T:T,'Roadway by Mode'!$C:$C,"="&amp;$C73,'Roadway by Mode'!$V:$V,"=No"),SUMIFS('Roadway by Mode'!T:T,'Roadway by Mode'!$C:$C,"="&amp;$C73))</f>
        <v>75.7</v>
      </c>
      <c r="U73" s="64"/>
      <c r="V73" s="64"/>
      <c r="W73" s="64"/>
      <c r="X73" s="64"/>
      <c r="Y73" s="64"/>
      <c r="Z73" s="64"/>
      <c r="AA73" s="64"/>
      <c r="AB73" s="64"/>
    </row>
    <row r="74" spans="1:28">
      <c r="A74" s="99"/>
      <c r="B74" s="99"/>
      <c r="C74" s="238" t="s">
        <v>84</v>
      </c>
      <c r="D74" s="206" t="s">
        <v>377</v>
      </c>
      <c r="E74" s="204">
        <f>IF($X$2,SUMIFS('Track by Mode'!L:L,'Track by Mode'!$C:$C,"="&amp;$C74,'Track by Mode'!$AJ:$AJ,"=No"),SUMIFS('Track by Mode'!L:L,'Track by Mode'!$C:$C,"="&amp;$C74))+IF($X$2,SUMIFS('Roadway by Mode'!L:L,'Roadway by Mode'!$C:$C,"="&amp;$C74,'Roadway by Mode'!$V:$V,"=No"),SUMIFS('Roadway by Mode'!L:L,'Roadway by Mode'!$C:$C,"="&amp;$C74))</f>
        <v>197</v>
      </c>
      <c r="F74" s="203">
        <f>IF($X$2,SUMIFS('Track by Mode'!N:N,'Track by Mode'!$C:$C,"="&amp;$C74,'Track by Mode'!$AJ:$AJ,"=No"),SUMIFS('Track by Mode'!N:N,'Track by Mode'!$C:$C,"="&amp;$C74))</f>
        <v>0</v>
      </c>
      <c r="G74" s="203">
        <f>IF($X$2,SUMIFS('Track by Mode'!P:P,'Track by Mode'!$C:$C,"="&amp;$C74,'Track by Mode'!$AJ:$AJ,"=No"),SUMIFS('Track by Mode'!P:P,'Track by Mode'!$C:$C,"="&amp;$C74))</f>
        <v>0</v>
      </c>
      <c r="H74" s="203">
        <f>IF($X$2,SUMIFS('Track by Mode'!R:R,'Track by Mode'!$C:$C,"="&amp;$C74,'Track by Mode'!$AJ:$AJ,"=No"),SUMIFS('Track by Mode'!R:R,'Track by Mode'!$C:$C,"="&amp;$C74))</f>
        <v>0</v>
      </c>
      <c r="I74" s="203">
        <f>IF($X$2,SUMIFS('Track by Mode'!S:S,'Track by Mode'!$C:$C,"="&amp;$C74,'Track by Mode'!$AJ:$AJ,"=No"),SUMIFS('Track by Mode'!S:S,'Track by Mode'!$C:$C,"="&amp;$C74))</f>
        <v>0</v>
      </c>
      <c r="J74" s="203">
        <f>IF($X$2,SUMIFS('Track by Mode'!U:U,'Track by Mode'!$C:$C,"="&amp;$C74,'Track by Mode'!$AJ:$AJ,"=No"),SUMIFS('Track by Mode'!U:U,'Track by Mode'!$C:$C,"="&amp;$C74))</f>
        <v>0</v>
      </c>
      <c r="K74" s="203">
        <f>IF($X$2,SUMIFS('Track by Mode'!W:W,'Track by Mode'!$C:$C,"="&amp;$C74,'Track by Mode'!$AJ:$AJ,"=No"),SUMIFS('Track by Mode'!W:W,'Track by Mode'!$C:$C,"="&amp;$C74))</f>
        <v>0</v>
      </c>
      <c r="L74" s="203">
        <f>IF($X$2,SUMIFS('Track by Mode'!$Z:$Z,'Track by Mode'!$C:$C,"="&amp;$C74,'Track by Mode'!$AJ:$AJ,"=No"),SUMIFS('Track by Mode'!$Z:$Z,'Track by Mode'!$C:$C,"="&amp;$C74))</f>
        <v>0</v>
      </c>
      <c r="M74" s="204">
        <f>IF($X$2,SUMIFS('Track by Mode'!$AB:$AB,'Track by Mode'!$C:$C,"="&amp;$C74,'Track by Mode'!$AJ:$AJ,"=No"),SUMIFS('Track by Mode'!$AB:$AB,'Track by Mode'!$C:$C,"="&amp;$C74))</f>
        <v>0</v>
      </c>
      <c r="N74" s="204">
        <f>IF($X$2,SUMIFS('Track by Mode'!AD:AD,'Track by Mode'!$C:$C,"="&amp;$C74,'Track by Mode'!$AJ:$AJ,"=No"),SUMIFS('Track by Mode'!AD:AD,'Track by Mode'!$C:$C,"="&amp;$C74))</f>
        <v>0</v>
      </c>
      <c r="O74" s="204">
        <f>IF($X$2,SUMIFS('Track by Mode'!AF:AF,'Track by Mode'!$C:$C,"="&amp;$C74,'Track by Mode'!$AJ:$AJ,"=No"),SUMIFS('Track by Mode'!AF:AF,'Track by Mode'!$C:$C,"="&amp;$C74))</f>
        <v>0</v>
      </c>
      <c r="P74" s="204">
        <f>IF($X$2,SUMIFS('Track by Mode'!AH:AH,'Track by Mode'!$C:$C,"="&amp;$C74,'Track by Mode'!$AJ:$AJ,"=No"),SUMIFS('Track by Mode'!AH:AH,'Track by Mode'!$C:$C,"="&amp;$C74))</f>
        <v>0</v>
      </c>
      <c r="Q74" s="203">
        <f>IF($X$2,SUMIFS('Roadway by Mode'!N:N,'Roadway by Mode'!$C:$C,"="&amp;$C74,'Roadway by Mode'!$V:$V,"=No"),SUMIFS('Roadway by Mode'!N:N,'Roadway by Mode'!$C:$C,"="&amp;$C74))</f>
        <v>0</v>
      </c>
      <c r="R74" s="203">
        <f>IF($X$2,SUMIFS('Roadway by Mode'!P:P,'Roadway by Mode'!$C:$C,"="&amp;$C74,'Roadway by Mode'!$V:$V,"=No"),SUMIFS('Roadway by Mode'!P:P,'Roadway by Mode'!$C:$C,"="&amp;$C74))</f>
        <v>0</v>
      </c>
      <c r="S74" s="203">
        <f>IF($X$2,SUMIFS('Roadway by Mode'!R:R,'Roadway by Mode'!$C:$C,"="&amp;$C74,'Roadway by Mode'!$V:$V,"=No"),SUMIFS('Roadway by Mode'!R:R,'Roadway by Mode'!$C:$C,"="&amp;$C74))</f>
        <v>0</v>
      </c>
      <c r="T74" s="203">
        <f>IF($X$2,SUMIFS('Roadway by Mode'!T:T,'Roadway by Mode'!$C:$C,"="&amp;$C74,'Roadway by Mode'!$V:$V,"=No"),SUMIFS('Roadway by Mode'!T:T,'Roadway by Mode'!$C:$C,"="&amp;$C74))</f>
        <v>0</v>
      </c>
      <c r="U74" s="64"/>
      <c r="V74" s="64"/>
      <c r="W74" s="64"/>
      <c r="X74" s="64"/>
      <c r="Y74" s="64"/>
      <c r="Z74" s="64"/>
      <c r="AA74" s="64"/>
      <c r="AB74" s="64"/>
    </row>
    <row r="75" spans="1:28">
      <c r="A75" s="99"/>
      <c r="B75" s="99"/>
      <c r="C75" s="238" t="s">
        <v>22</v>
      </c>
      <c r="D75" s="206" t="s">
        <v>829</v>
      </c>
      <c r="E75" s="204">
        <f>IF($X$2,SUMIFS('Track by Mode'!L:L,'Track by Mode'!$C:$C,"="&amp;$C75,'Track by Mode'!$AJ:$AJ,"=No"),SUMIFS('Track by Mode'!L:L,'Track by Mode'!$C:$C,"="&amp;$C75))+IF($X$2,SUMIFS('Roadway by Mode'!L:L,'Roadway by Mode'!$C:$C,"="&amp;$C75,'Roadway by Mode'!$V:$V,"=No"),SUMIFS('Roadway by Mode'!L:L,'Roadway by Mode'!$C:$C,"="&amp;$C75))</f>
        <v>2638</v>
      </c>
      <c r="F75" s="203">
        <f>IF($X$2,SUMIFS('Track by Mode'!N:N,'Track by Mode'!$C:$C,"="&amp;$C75,'Track by Mode'!$AJ:$AJ,"=No"),SUMIFS('Track by Mode'!N:N,'Track by Mode'!$C:$C,"="&amp;$C75))</f>
        <v>228.28000000000003</v>
      </c>
      <c r="G75" s="203">
        <f>IF($X$2,SUMIFS('Track by Mode'!P:P,'Track by Mode'!$C:$C,"="&amp;$C75,'Track by Mode'!$AJ:$AJ,"=No"),SUMIFS('Track by Mode'!P:P,'Track by Mode'!$C:$C,"="&amp;$C75))</f>
        <v>43.33</v>
      </c>
      <c r="H75" s="203">
        <f>IF($X$2,SUMIFS('Track by Mode'!R:R,'Track by Mode'!$C:$C,"="&amp;$C75,'Track by Mode'!$AJ:$AJ,"=No"),SUMIFS('Track by Mode'!R:R,'Track by Mode'!$C:$C,"="&amp;$C75))</f>
        <v>271.61</v>
      </c>
      <c r="I75" s="203">
        <f>IF($X$2,SUMIFS('Track by Mode'!S:S,'Track by Mode'!$C:$C,"="&amp;$C75,'Track by Mode'!$AJ:$AJ,"=No"),SUMIFS('Track by Mode'!S:S,'Track by Mode'!$C:$C,"="&amp;$C75))</f>
        <v>0</v>
      </c>
      <c r="J75" s="203">
        <f>IF($X$2,SUMIFS('Track by Mode'!U:U,'Track by Mode'!$C:$C,"="&amp;$C75,'Track by Mode'!$AJ:$AJ,"=No"),SUMIFS('Track by Mode'!U:U,'Track by Mode'!$C:$C,"="&amp;$C75))</f>
        <v>20.21</v>
      </c>
      <c r="K75" s="203">
        <f>IF($X$2,SUMIFS('Track by Mode'!W:W,'Track by Mode'!$C:$C,"="&amp;$C75,'Track by Mode'!$AJ:$AJ,"=No"),SUMIFS('Track by Mode'!W:W,'Track by Mode'!$C:$C,"="&amp;$C75))</f>
        <v>0.97</v>
      </c>
      <c r="L75" s="203">
        <f>IF($X$2,SUMIFS('Track by Mode'!$Z:$Z,'Track by Mode'!$C:$C,"="&amp;$C75,'Track by Mode'!$AJ:$AJ,"=No"),SUMIFS('Track by Mode'!$Z:$Z,'Track by Mode'!$C:$C,"="&amp;$C75))</f>
        <v>285</v>
      </c>
      <c r="M75" s="204">
        <f>IF($X$2,SUMIFS('Track by Mode'!$AB:$AB,'Track by Mode'!$C:$C,"="&amp;$C75,'Track by Mode'!$AJ:$AJ,"=No"),SUMIFS('Track by Mode'!$AB:$AB,'Track by Mode'!$C:$C,"="&amp;$C75))</f>
        <v>164</v>
      </c>
      <c r="N75" s="204">
        <f>IF($X$2,SUMIFS('Track by Mode'!AD:AD,'Track by Mode'!$C:$C,"="&amp;$C75,'Track by Mode'!$AJ:$AJ,"=No"),SUMIFS('Track by Mode'!AD:AD,'Track by Mode'!$C:$C,"="&amp;$C75))</f>
        <v>33</v>
      </c>
      <c r="O75" s="204">
        <f>IF($X$2,SUMIFS('Track by Mode'!AF:AF,'Track by Mode'!$C:$C,"="&amp;$C75,'Track by Mode'!$AJ:$AJ,"=No"),SUMIFS('Track by Mode'!AF:AF,'Track by Mode'!$C:$C,"="&amp;$C75))</f>
        <v>56</v>
      </c>
      <c r="P75" s="204">
        <f>IF($X$2,SUMIFS('Track by Mode'!AH:AH,'Track by Mode'!$C:$C,"="&amp;$C75,'Track by Mode'!$AJ:$AJ,"=No"),SUMIFS('Track by Mode'!AH:AH,'Track by Mode'!$C:$C,"="&amp;$C75))</f>
        <v>0</v>
      </c>
      <c r="Q75" s="203">
        <f>IF($X$2,SUMIFS('Roadway by Mode'!N:N,'Roadway by Mode'!$C:$C,"="&amp;$C75,'Roadway by Mode'!$V:$V,"=No"),SUMIFS('Roadway by Mode'!N:N,'Roadway by Mode'!$C:$C,"="&amp;$C75))</f>
        <v>53.699999999999996</v>
      </c>
      <c r="R75" s="203">
        <f>IF($X$2,SUMIFS('Roadway by Mode'!P:P,'Roadway by Mode'!$C:$C,"="&amp;$C75,'Roadway by Mode'!$V:$V,"=No"),SUMIFS('Roadway by Mode'!P:P,'Roadway by Mode'!$C:$C,"="&amp;$C75))</f>
        <v>0</v>
      </c>
      <c r="S75" s="203">
        <f>IF($X$2,SUMIFS('Roadway by Mode'!R:R,'Roadway by Mode'!$C:$C,"="&amp;$C75,'Roadway by Mode'!$V:$V,"=No"),SUMIFS('Roadway by Mode'!R:R,'Roadway by Mode'!$C:$C,"="&amp;$C75))</f>
        <v>54.6</v>
      </c>
      <c r="T75" s="203">
        <f>IF($X$2,SUMIFS('Roadway by Mode'!T:T,'Roadway by Mode'!$C:$C,"="&amp;$C75,'Roadway by Mode'!$V:$V,"=No"),SUMIFS('Roadway by Mode'!T:T,'Roadway by Mode'!$C:$C,"="&amp;$C75))</f>
        <v>108.2999999999999</v>
      </c>
      <c r="U75" s="64"/>
      <c r="V75" s="64"/>
      <c r="W75" s="64"/>
      <c r="X75" s="64"/>
      <c r="Y75" s="64"/>
      <c r="Z75" s="64"/>
      <c r="AA75" s="64"/>
      <c r="AB75" s="64"/>
    </row>
    <row r="76" spans="1:28">
      <c r="A76" s="99"/>
      <c r="B76" s="99"/>
      <c r="C76" s="238" t="s">
        <v>24</v>
      </c>
      <c r="D76" s="206" t="s">
        <v>830</v>
      </c>
      <c r="E76" s="204">
        <f>IF($X$2,SUMIFS('Track by Mode'!L:L,'Track by Mode'!$C:$C,"="&amp;$C76,'Track by Mode'!$AJ:$AJ,"=No"),SUMIFS('Track by Mode'!L:L,'Track by Mode'!$C:$C,"="&amp;$C76))+IF($X$2,SUMIFS('Roadway by Mode'!L:L,'Roadway by Mode'!$C:$C,"="&amp;$C76,'Roadway by Mode'!$V:$V,"=No"),SUMIFS('Roadway by Mode'!L:L,'Roadway by Mode'!$C:$C,"="&amp;$C76))</f>
        <v>1115</v>
      </c>
      <c r="F76" s="203">
        <f>IF($X$2,SUMIFS('Track by Mode'!N:N,'Track by Mode'!$C:$C,"="&amp;$C76,'Track by Mode'!$AJ:$AJ,"=No"),SUMIFS('Track by Mode'!N:N,'Track by Mode'!$C:$C,"="&amp;$C76))</f>
        <v>105.86999999999999</v>
      </c>
      <c r="G76" s="203">
        <f>IF($X$2,SUMIFS('Track by Mode'!P:P,'Track by Mode'!$C:$C,"="&amp;$C76,'Track by Mode'!$AJ:$AJ,"=No"),SUMIFS('Track by Mode'!P:P,'Track by Mode'!$C:$C,"="&amp;$C76))</f>
        <v>0.56000000000000005</v>
      </c>
      <c r="H76" s="203">
        <f>IF($X$2,SUMIFS('Track by Mode'!R:R,'Track by Mode'!$C:$C,"="&amp;$C76,'Track by Mode'!$AJ:$AJ,"=No"),SUMIFS('Track by Mode'!R:R,'Track by Mode'!$C:$C,"="&amp;$C76))</f>
        <v>106.42999999999999</v>
      </c>
      <c r="I76" s="203">
        <f>IF($X$2,SUMIFS('Track by Mode'!S:S,'Track by Mode'!$C:$C,"="&amp;$C76,'Track by Mode'!$AJ:$AJ,"=No"),SUMIFS('Track by Mode'!S:S,'Track by Mode'!$C:$C,"="&amp;$C76))</f>
        <v>0</v>
      </c>
      <c r="J76" s="203">
        <f>IF($X$2,SUMIFS('Track by Mode'!U:U,'Track by Mode'!$C:$C,"="&amp;$C76,'Track by Mode'!$AJ:$AJ,"=No"),SUMIFS('Track by Mode'!U:U,'Track by Mode'!$C:$C,"="&amp;$C76))</f>
        <v>0.1</v>
      </c>
      <c r="K76" s="203">
        <f>IF($X$2,SUMIFS('Track by Mode'!W:W,'Track by Mode'!$C:$C,"="&amp;$C76,'Track by Mode'!$AJ:$AJ,"=No"),SUMIFS('Track by Mode'!W:W,'Track by Mode'!$C:$C,"="&amp;$C76))</f>
        <v>3.5</v>
      </c>
      <c r="L76" s="203">
        <f>IF($X$2,SUMIFS('Track by Mode'!$Z:$Z,'Track by Mode'!$C:$C,"="&amp;$C76,'Track by Mode'!$AJ:$AJ,"=No"),SUMIFS('Track by Mode'!$Z:$Z,'Track by Mode'!$C:$C,"="&amp;$C76))</f>
        <v>203</v>
      </c>
      <c r="M76" s="204">
        <f>IF($X$2,SUMIFS('Track by Mode'!$AB:$AB,'Track by Mode'!$C:$C,"="&amp;$C76,'Track by Mode'!$AJ:$AJ,"=No"),SUMIFS('Track by Mode'!$AB:$AB,'Track by Mode'!$C:$C,"="&amp;$C76))</f>
        <v>33</v>
      </c>
      <c r="N76" s="204">
        <f>IF($X$2,SUMIFS('Track by Mode'!AD:AD,'Track by Mode'!$C:$C,"="&amp;$C76,'Track by Mode'!$AJ:$AJ,"=No"),SUMIFS('Track by Mode'!AD:AD,'Track by Mode'!$C:$C,"="&amp;$C76))</f>
        <v>22</v>
      </c>
      <c r="O76" s="204">
        <f>IF($X$2,SUMIFS('Track by Mode'!AF:AF,'Track by Mode'!$C:$C,"="&amp;$C76,'Track by Mode'!$AJ:$AJ,"=No"),SUMIFS('Track by Mode'!AF:AF,'Track by Mode'!$C:$C,"="&amp;$C76))</f>
        <v>15</v>
      </c>
      <c r="P76" s="204">
        <f>IF($X$2,SUMIFS('Track by Mode'!AH:AH,'Track by Mode'!$C:$C,"="&amp;$C76,'Track by Mode'!$AJ:$AJ,"=No"),SUMIFS('Track by Mode'!AH:AH,'Track by Mode'!$C:$C,"="&amp;$C76))</f>
        <v>0</v>
      </c>
      <c r="Q76" s="203">
        <f>IF($X$2,SUMIFS('Roadway by Mode'!N:N,'Roadway by Mode'!$C:$C,"="&amp;$C76,'Roadway by Mode'!$V:$V,"=No"),SUMIFS('Roadway by Mode'!N:N,'Roadway by Mode'!$C:$C,"="&amp;$C76))</f>
        <v>0.2</v>
      </c>
      <c r="R76" s="203">
        <f>IF($X$2,SUMIFS('Roadway by Mode'!P:P,'Roadway by Mode'!$C:$C,"="&amp;$C76,'Roadway by Mode'!$V:$V,"=No"),SUMIFS('Roadway by Mode'!P:P,'Roadway by Mode'!$C:$C,"="&amp;$C76))</f>
        <v>150.4</v>
      </c>
      <c r="S76" s="203">
        <f>IF($X$2,SUMIFS('Roadway by Mode'!R:R,'Roadway by Mode'!$C:$C,"="&amp;$C76,'Roadway by Mode'!$V:$V,"=No"),SUMIFS('Roadway by Mode'!R:R,'Roadway by Mode'!$C:$C,"="&amp;$C76))</f>
        <v>33</v>
      </c>
      <c r="T76" s="203">
        <f>IF($X$2,SUMIFS('Roadway by Mode'!T:T,'Roadway by Mode'!$C:$C,"="&amp;$C76,'Roadway by Mode'!$V:$V,"=No"),SUMIFS('Roadway by Mode'!T:T,'Roadway by Mode'!$C:$C,"="&amp;$C76))</f>
        <v>183.60000000000002</v>
      </c>
      <c r="U76" s="64"/>
      <c r="V76" s="64"/>
      <c r="W76" s="64"/>
      <c r="X76" s="64"/>
      <c r="Y76" s="64"/>
      <c r="Z76" s="64"/>
      <c r="AA76" s="64"/>
      <c r="AB76" s="64"/>
    </row>
    <row r="77" spans="1:28">
      <c r="A77" s="99"/>
      <c r="B77" s="99"/>
      <c r="C77" s="238" t="s">
        <v>831</v>
      </c>
      <c r="D77" s="206" t="s">
        <v>832</v>
      </c>
      <c r="E77" s="204">
        <f>IF($X$2,SUMIFS('Track by Mode'!L:L,'Track by Mode'!$C:$C,"="&amp;$C77,'Track by Mode'!$AJ:$AJ,"=No"),SUMIFS('Track by Mode'!L:L,'Track by Mode'!$C:$C,"="&amp;$C77))+IF($X$2,SUMIFS('Roadway by Mode'!L:L,'Roadway by Mode'!$C:$C,"="&amp;$C77,'Roadway by Mode'!$V:$V,"=No"),SUMIFS('Roadway by Mode'!L:L,'Roadway by Mode'!$C:$C,"="&amp;$C77))</f>
        <v>0</v>
      </c>
      <c r="F77" s="203">
        <f>IF($X$2,SUMIFS('Track by Mode'!N:N,'Track by Mode'!$C:$C,"="&amp;$C77,'Track by Mode'!$AJ:$AJ,"=No"),SUMIFS('Track by Mode'!N:N,'Track by Mode'!$C:$C,"="&amp;$C77))</f>
        <v>0</v>
      </c>
      <c r="G77" s="203">
        <f>IF($X$2,SUMIFS('Track by Mode'!P:P,'Track by Mode'!$C:$C,"="&amp;$C77,'Track by Mode'!$AJ:$AJ,"=No"),SUMIFS('Track by Mode'!P:P,'Track by Mode'!$C:$C,"="&amp;$C77))</f>
        <v>0</v>
      </c>
      <c r="H77" s="203">
        <f>IF($X$2,SUMIFS('Track by Mode'!R:R,'Track by Mode'!$C:$C,"="&amp;$C77,'Track by Mode'!$AJ:$AJ,"=No"),SUMIFS('Track by Mode'!R:R,'Track by Mode'!$C:$C,"="&amp;$C77))</f>
        <v>0</v>
      </c>
      <c r="I77" s="203">
        <f>IF($X$2,SUMIFS('Track by Mode'!S:S,'Track by Mode'!$C:$C,"="&amp;$C77,'Track by Mode'!$AJ:$AJ,"=No"),SUMIFS('Track by Mode'!S:S,'Track by Mode'!$C:$C,"="&amp;$C77))</f>
        <v>0</v>
      </c>
      <c r="J77" s="203">
        <f>IF($X$2,SUMIFS('Track by Mode'!U:U,'Track by Mode'!$C:$C,"="&amp;$C77,'Track by Mode'!$AJ:$AJ,"=No"),SUMIFS('Track by Mode'!U:U,'Track by Mode'!$C:$C,"="&amp;$C77))</f>
        <v>0</v>
      </c>
      <c r="K77" s="203">
        <f>IF($X$2,SUMIFS('Track by Mode'!W:W,'Track by Mode'!$C:$C,"="&amp;$C77,'Track by Mode'!$AJ:$AJ,"=No"),SUMIFS('Track by Mode'!W:W,'Track by Mode'!$C:$C,"="&amp;$C77))</f>
        <v>0</v>
      </c>
      <c r="L77" s="203">
        <f>IF($X$2,SUMIFS('Track by Mode'!$Z:$Z,'Track by Mode'!$C:$C,"="&amp;$C77,'Track by Mode'!$AJ:$AJ,"=No"),SUMIFS('Track by Mode'!$Z:$Z,'Track by Mode'!$C:$C,"="&amp;$C77))</f>
        <v>0</v>
      </c>
      <c r="M77" s="204">
        <f>IF($X$2,SUMIFS('Track by Mode'!$AB:$AB,'Track by Mode'!$C:$C,"="&amp;$C77,'Track by Mode'!$AJ:$AJ,"=No"),SUMIFS('Track by Mode'!$AB:$AB,'Track by Mode'!$C:$C,"="&amp;$C77))</f>
        <v>0</v>
      </c>
      <c r="N77" s="204">
        <f>IF($X$2,SUMIFS('Track by Mode'!AD:AD,'Track by Mode'!$C:$C,"="&amp;$C77,'Track by Mode'!$AJ:$AJ,"=No"),SUMIFS('Track by Mode'!AD:AD,'Track by Mode'!$C:$C,"="&amp;$C77))</f>
        <v>0</v>
      </c>
      <c r="O77" s="204">
        <f>IF($X$2,SUMIFS('Track by Mode'!AF:AF,'Track by Mode'!$C:$C,"="&amp;$C77,'Track by Mode'!$AJ:$AJ,"=No"),SUMIFS('Track by Mode'!AF:AF,'Track by Mode'!$C:$C,"="&amp;$C77))</f>
        <v>0</v>
      </c>
      <c r="P77" s="204">
        <f>IF($X$2,SUMIFS('Track by Mode'!AH:AH,'Track by Mode'!$C:$C,"="&amp;$C77,'Track by Mode'!$AJ:$AJ,"=No"),SUMIFS('Track by Mode'!AH:AH,'Track by Mode'!$C:$C,"="&amp;$C77))</f>
        <v>0</v>
      </c>
      <c r="Q77" s="203">
        <f>IF($X$2,SUMIFS('Roadway by Mode'!N:N,'Roadway by Mode'!$C:$C,"="&amp;$C77,'Roadway by Mode'!$V:$V,"=No"),SUMIFS('Roadway by Mode'!N:N,'Roadway by Mode'!$C:$C,"="&amp;$C77))</f>
        <v>0</v>
      </c>
      <c r="R77" s="203">
        <f>IF($X$2,SUMIFS('Roadway by Mode'!P:P,'Roadway by Mode'!$C:$C,"="&amp;$C77,'Roadway by Mode'!$V:$V,"=No"),SUMIFS('Roadway by Mode'!P:P,'Roadway by Mode'!$C:$C,"="&amp;$C77))</f>
        <v>0</v>
      </c>
      <c r="S77" s="203">
        <f>IF($X$2,SUMIFS('Roadway by Mode'!R:R,'Roadway by Mode'!$C:$C,"="&amp;$C77,'Roadway by Mode'!$V:$V,"=No"),SUMIFS('Roadway by Mode'!R:R,'Roadway by Mode'!$C:$C,"="&amp;$C77))</f>
        <v>0</v>
      </c>
      <c r="T77" s="203">
        <f>IF($X$2,SUMIFS('Roadway by Mode'!T:T,'Roadway by Mode'!$C:$C,"="&amp;$C77,'Roadway by Mode'!$V:$V,"=No"),SUMIFS('Roadway by Mode'!T:T,'Roadway by Mode'!$C:$C,"="&amp;$C77))</f>
        <v>0</v>
      </c>
      <c r="U77" s="64"/>
      <c r="V77" s="64"/>
      <c r="W77" s="64"/>
      <c r="X77" s="64"/>
      <c r="Y77" s="64"/>
      <c r="Z77" s="64"/>
      <c r="AA77" s="64"/>
      <c r="AB77" s="64"/>
    </row>
    <row r="78" spans="1:28">
      <c r="A78" s="99"/>
      <c r="B78" s="99"/>
      <c r="C78" s="238" t="s">
        <v>86</v>
      </c>
      <c r="D78" s="206" t="s">
        <v>833</v>
      </c>
      <c r="E78" s="204">
        <f>IF($X$2,SUMIFS('Track by Mode'!L:L,'Track by Mode'!$C:$C,"="&amp;$C78,'Track by Mode'!$AJ:$AJ,"=No"),SUMIFS('Track by Mode'!L:L,'Track by Mode'!$C:$C,"="&amp;$C78))+IF($X$2,SUMIFS('Roadway by Mode'!L:L,'Roadway by Mode'!$C:$C,"="&amp;$C78,'Roadway by Mode'!$V:$V,"=No"),SUMIFS('Roadway by Mode'!L:L,'Roadway by Mode'!$C:$C,"="&amp;$C78))</f>
        <v>475</v>
      </c>
      <c r="F78" s="203">
        <f>IF($X$2,SUMIFS('Track by Mode'!N:N,'Track by Mode'!$C:$C,"="&amp;$C78,'Track by Mode'!$AJ:$AJ,"=No"),SUMIFS('Track by Mode'!N:N,'Track by Mode'!$C:$C,"="&amp;$C78))</f>
        <v>0</v>
      </c>
      <c r="G78" s="203">
        <f>IF($X$2,SUMIFS('Track by Mode'!P:P,'Track by Mode'!$C:$C,"="&amp;$C78,'Track by Mode'!$AJ:$AJ,"=No"),SUMIFS('Track by Mode'!P:P,'Track by Mode'!$C:$C,"="&amp;$C78))</f>
        <v>0</v>
      </c>
      <c r="H78" s="203">
        <f>IF($X$2,SUMIFS('Track by Mode'!R:R,'Track by Mode'!$C:$C,"="&amp;$C78,'Track by Mode'!$AJ:$AJ,"=No"),SUMIFS('Track by Mode'!R:R,'Track by Mode'!$C:$C,"="&amp;$C78))</f>
        <v>0</v>
      </c>
      <c r="I78" s="203">
        <f>IF($X$2,SUMIFS('Track by Mode'!S:S,'Track by Mode'!$C:$C,"="&amp;$C78,'Track by Mode'!$AJ:$AJ,"=No"),SUMIFS('Track by Mode'!S:S,'Track by Mode'!$C:$C,"="&amp;$C78))</f>
        <v>0</v>
      </c>
      <c r="J78" s="203">
        <f>IF($X$2,SUMIFS('Track by Mode'!U:U,'Track by Mode'!$C:$C,"="&amp;$C78,'Track by Mode'!$AJ:$AJ,"=No"),SUMIFS('Track by Mode'!U:U,'Track by Mode'!$C:$C,"="&amp;$C78))</f>
        <v>0</v>
      </c>
      <c r="K78" s="203">
        <f>IF($X$2,SUMIFS('Track by Mode'!W:W,'Track by Mode'!$C:$C,"="&amp;$C78,'Track by Mode'!$AJ:$AJ,"=No"),SUMIFS('Track by Mode'!W:W,'Track by Mode'!$C:$C,"="&amp;$C78))</f>
        <v>0</v>
      </c>
      <c r="L78" s="203">
        <f>IF($X$2,SUMIFS('Track by Mode'!$Z:$Z,'Track by Mode'!$C:$C,"="&amp;$C78,'Track by Mode'!$AJ:$AJ,"=No"),SUMIFS('Track by Mode'!$Z:$Z,'Track by Mode'!$C:$C,"="&amp;$C78))</f>
        <v>0</v>
      </c>
      <c r="M78" s="204">
        <f>IF($X$2,SUMIFS('Track by Mode'!$AB:$AB,'Track by Mode'!$C:$C,"="&amp;$C78,'Track by Mode'!$AJ:$AJ,"=No"),SUMIFS('Track by Mode'!$AB:$AB,'Track by Mode'!$C:$C,"="&amp;$C78))</f>
        <v>0</v>
      </c>
      <c r="N78" s="204">
        <f>IF($X$2,SUMIFS('Track by Mode'!AD:AD,'Track by Mode'!$C:$C,"="&amp;$C78,'Track by Mode'!$AJ:$AJ,"=No"),SUMIFS('Track by Mode'!AD:AD,'Track by Mode'!$C:$C,"="&amp;$C78))</f>
        <v>0</v>
      </c>
      <c r="O78" s="204">
        <f>IF($X$2,SUMIFS('Track by Mode'!AF:AF,'Track by Mode'!$C:$C,"="&amp;$C78,'Track by Mode'!$AJ:$AJ,"=No"),SUMIFS('Track by Mode'!AF:AF,'Track by Mode'!$C:$C,"="&amp;$C78))</f>
        <v>0</v>
      </c>
      <c r="P78" s="204">
        <f>IF($X$2,SUMIFS('Track by Mode'!AH:AH,'Track by Mode'!$C:$C,"="&amp;$C78,'Track by Mode'!$AJ:$AJ,"=No"),SUMIFS('Track by Mode'!AH:AH,'Track by Mode'!$C:$C,"="&amp;$C78))</f>
        <v>0</v>
      </c>
      <c r="Q78" s="203">
        <f>IF($X$2,SUMIFS('Roadway by Mode'!N:N,'Roadway by Mode'!$C:$C,"="&amp;$C78,'Roadway by Mode'!$V:$V,"=No"),SUMIFS('Roadway by Mode'!N:N,'Roadway by Mode'!$C:$C,"="&amp;$C78))</f>
        <v>1.2</v>
      </c>
      <c r="R78" s="203">
        <f>IF($X$2,SUMIFS('Roadway by Mode'!P:P,'Roadway by Mode'!$C:$C,"="&amp;$C78,'Roadway by Mode'!$V:$V,"=No"),SUMIFS('Roadway by Mode'!P:P,'Roadway by Mode'!$C:$C,"="&amp;$C78))</f>
        <v>0</v>
      </c>
      <c r="S78" s="203">
        <f>IF($X$2,SUMIFS('Roadway by Mode'!R:R,'Roadway by Mode'!$C:$C,"="&amp;$C78,'Roadway by Mode'!$V:$V,"=No"),SUMIFS('Roadway by Mode'!R:R,'Roadway by Mode'!$C:$C,"="&amp;$C78))</f>
        <v>20.5</v>
      </c>
      <c r="T78" s="203">
        <f>IF($X$2,SUMIFS('Roadway by Mode'!T:T,'Roadway by Mode'!$C:$C,"="&amp;$C78,'Roadway by Mode'!$V:$V,"=No"),SUMIFS('Roadway by Mode'!T:T,'Roadway by Mode'!$C:$C,"="&amp;$C78))</f>
        <v>21.7</v>
      </c>
      <c r="U78" s="64"/>
      <c r="V78" s="64"/>
      <c r="W78" s="64"/>
      <c r="X78" s="64"/>
      <c r="Y78" s="64"/>
      <c r="Z78" s="64"/>
      <c r="AA78" s="64"/>
      <c r="AB78" s="64"/>
    </row>
    <row r="79" spans="1:28">
      <c r="A79" s="99"/>
      <c r="B79" s="99"/>
      <c r="C79" s="238" t="s">
        <v>87</v>
      </c>
      <c r="D79" s="206" t="s">
        <v>834</v>
      </c>
      <c r="E79" s="204">
        <f>IF($X$2,SUMIFS('Track by Mode'!L:L,'Track by Mode'!$C:$C,"="&amp;$C79,'Track by Mode'!$AJ:$AJ,"=No"),SUMIFS('Track by Mode'!L:L,'Track by Mode'!$C:$C,"="&amp;$C79))+IF($X$2,SUMIFS('Roadway by Mode'!L:L,'Roadway by Mode'!$C:$C,"="&amp;$C79,'Roadway by Mode'!$V:$V,"=No"),SUMIFS('Roadway by Mode'!L:L,'Roadway by Mode'!$C:$C,"="&amp;$C79))</f>
        <v>290</v>
      </c>
      <c r="F79" s="203">
        <f>IF($X$2,SUMIFS('Track by Mode'!N:N,'Track by Mode'!$C:$C,"="&amp;$C79,'Track by Mode'!$AJ:$AJ,"=No"),SUMIFS('Track by Mode'!N:N,'Track by Mode'!$C:$C,"="&amp;$C79))</f>
        <v>0</v>
      </c>
      <c r="G79" s="203">
        <f>IF($X$2,SUMIFS('Track by Mode'!P:P,'Track by Mode'!$C:$C,"="&amp;$C79,'Track by Mode'!$AJ:$AJ,"=No"),SUMIFS('Track by Mode'!P:P,'Track by Mode'!$C:$C,"="&amp;$C79))</f>
        <v>0</v>
      </c>
      <c r="H79" s="203">
        <f>IF($X$2,SUMIFS('Track by Mode'!R:R,'Track by Mode'!$C:$C,"="&amp;$C79,'Track by Mode'!$AJ:$AJ,"=No"),SUMIFS('Track by Mode'!R:R,'Track by Mode'!$C:$C,"="&amp;$C79))</f>
        <v>0</v>
      </c>
      <c r="I79" s="203">
        <f>IF($X$2,SUMIFS('Track by Mode'!S:S,'Track by Mode'!$C:$C,"="&amp;$C79,'Track by Mode'!$AJ:$AJ,"=No"),SUMIFS('Track by Mode'!S:S,'Track by Mode'!$C:$C,"="&amp;$C79))</f>
        <v>0</v>
      </c>
      <c r="J79" s="203">
        <f>IF($X$2,SUMIFS('Track by Mode'!U:U,'Track by Mode'!$C:$C,"="&amp;$C79,'Track by Mode'!$AJ:$AJ,"=No"),SUMIFS('Track by Mode'!U:U,'Track by Mode'!$C:$C,"="&amp;$C79))</f>
        <v>0</v>
      </c>
      <c r="K79" s="203">
        <f>IF($X$2,SUMIFS('Track by Mode'!W:W,'Track by Mode'!$C:$C,"="&amp;$C79,'Track by Mode'!$AJ:$AJ,"=No"),SUMIFS('Track by Mode'!W:W,'Track by Mode'!$C:$C,"="&amp;$C79))</f>
        <v>0</v>
      </c>
      <c r="L79" s="203">
        <f>IF($X$2,SUMIFS('Track by Mode'!$Z:$Z,'Track by Mode'!$C:$C,"="&amp;$C79,'Track by Mode'!$AJ:$AJ,"=No"),SUMIFS('Track by Mode'!$Z:$Z,'Track by Mode'!$C:$C,"="&amp;$C79))</f>
        <v>0</v>
      </c>
      <c r="M79" s="204">
        <f>IF($X$2,SUMIFS('Track by Mode'!$AB:$AB,'Track by Mode'!$C:$C,"="&amp;$C79,'Track by Mode'!$AJ:$AJ,"=No"),SUMIFS('Track by Mode'!$AB:$AB,'Track by Mode'!$C:$C,"="&amp;$C79))</f>
        <v>0</v>
      </c>
      <c r="N79" s="204">
        <f>IF($X$2,SUMIFS('Track by Mode'!AD:AD,'Track by Mode'!$C:$C,"="&amp;$C79,'Track by Mode'!$AJ:$AJ,"=No"),SUMIFS('Track by Mode'!AD:AD,'Track by Mode'!$C:$C,"="&amp;$C79))</f>
        <v>0</v>
      </c>
      <c r="O79" s="204">
        <f>IF($X$2,SUMIFS('Track by Mode'!AF:AF,'Track by Mode'!$C:$C,"="&amp;$C79,'Track by Mode'!$AJ:$AJ,"=No"),SUMIFS('Track by Mode'!AF:AF,'Track by Mode'!$C:$C,"="&amp;$C79))</f>
        <v>0</v>
      </c>
      <c r="P79" s="204">
        <f>IF($X$2,SUMIFS('Track by Mode'!AH:AH,'Track by Mode'!$C:$C,"="&amp;$C79,'Track by Mode'!$AJ:$AJ,"=No"),SUMIFS('Track by Mode'!AH:AH,'Track by Mode'!$C:$C,"="&amp;$C79))</f>
        <v>0</v>
      </c>
      <c r="Q79" s="203">
        <f>IF($X$2,SUMIFS('Roadway by Mode'!N:N,'Roadway by Mode'!$C:$C,"="&amp;$C79,'Roadway by Mode'!$V:$V,"=No"),SUMIFS('Roadway by Mode'!N:N,'Roadway by Mode'!$C:$C,"="&amp;$C79))</f>
        <v>0</v>
      </c>
      <c r="R79" s="203">
        <f>IF($X$2,SUMIFS('Roadway by Mode'!P:P,'Roadway by Mode'!$C:$C,"="&amp;$C79,'Roadway by Mode'!$V:$V,"=No"),SUMIFS('Roadway by Mode'!P:P,'Roadway by Mode'!$C:$C,"="&amp;$C79))</f>
        <v>0</v>
      </c>
      <c r="S79" s="203">
        <f>IF($X$2,SUMIFS('Roadway by Mode'!R:R,'Roadway by Mode'!$C:$C,"="&amp;$C79,'Roadway by Mode'!$V:$V,"=No"),SUMIFS('Roadway by Mode'!R:R,'Roadway by Mode'!$C:$C,"="&amp;$C79))</f>
        <v>0</v>
      </c>
      <c r="T79" s="203">
        <f>IF($X$2,SUMIFS('Roadway by Mode'!T:T,'Roadway by Mode'!$C:$C,"="&amp;$C79,'Roadway by Mode'!$V:$V,"=No"),SUMIFS('Roadway by Mode'!T:T,'Roadway by Mode'!$C:$C,"="&amp;$C79))</f>
        <v>0</v>
      </c>
      <c r="U79" s="64"/>
      <c r="V79" s="64"/>
      <c r="W79" s="64"/>
      <c r="X79" s="64"/>
      <c r="Y79" s="64"/>
      <c r="Z79" s="64"/>
      <c r="AA79" s="64"/>
      <c r="AB79" s="64"/>
    </row>
    <row r="80" spans="1:28">
      <c r="A80" s="99"/>
      <c r="B80" s="99"/>
      <c r="C80" s="238" t="s">
        <v>88</v>
      </c>
      <c r="D80" s="206" t="s">
        <v>835</v>
      </c>
      <c r="E80" s="204">
        <f>IF($X$2,SUMIFS('Track by Mode'!L:L,'Track by Mode'!$C:$C,"="&amp;$C80,'Track by Mode'!$AJ:$AJ,"=No"),SUMIFS('Track by Mode'!L:L,'Track by Mode'!$C:$C,"="&amp;$C80))+IF($X$2,SUMIFS('Roadway by Mode'!L:L,'Roadway by Mode'!$C:$C,"="&amp;$C80,'Roadway by Mode'!$V:$V,"=No"),SUMIFS('Roadway by Mode'!L:L,'Roadway by Mode'!$C:$C,"="&amp;$C80))</f>
        <v>42</v>
      </c>
      <c r="F80" s="203">
        <f>IF($X$2,SUMIFS('Track by Mode'!N:N,'Track by Mode'!$C:$C,"="&amp;$C80,'Track by Mode'!$AJ:$AJ,"=No"),SUMIFS('Track by Mode'!N:N,'Track by Mode'!$C:$C,"="&amp;$C80))</f>
        <v>0</v>
      </c>
      <c r="G80" s="203">
        <f>IF($X$2,SUMIFS('Track by Mode'!P:P,'Track by Mode'!$C:$C,"="&amp;$C80,'Track by Mode'!$AJ:$AJ,"=No"),SUMIFS('Track by Mode'!P:P,'Track by Mode'!$C:$C,"="&amp;$C80))</f>
        <v>0</v>
      </c>
      <c r="H80" s="203">
        <f>IF($X$2,SUMIFS('Track by Mode'!R:R,'Track by Mode'!$C:$C,"="&amp;$C80,'Track by Mode'!$AJ:$AJ,"=No"),SUMIFS('Track by Mode'!R:R,'Track by Mode'!$C:$C,"="&amp;$C80))</f>
        <v>0</v>
      </c>
      <c r="I80" s="203">
        <f>IF($X$2,SUMIFS('Track by Mode'!S:S,'Track by Mode'!$C:$C,"="&amp;$C80,'Track by Mode'!$AJ:$AJ,"=No"),SUMIFS('Track by Mode'!S:S,'Track by Mode'!$C:$C,"="&amp;$C80))</f>
        <v>0</v>
      </c>
      <c r="J80" s="203">
        <f>IF($X$2,SUMIFS('Track by Mode'!U:U,'Track by Mode'!$C:$C,"="&amp;$C80,'Track by Mode'!$AJ:$AJ,"=No"),SUMIFS('Track by Mode'!U:U,'Track by Mode'!$C:$C,"="&amp;$C80))</f>
        <v>0</v>
      </c>
      <c r="K80" s="203">
        <f>IF($X$2,SUMIFS('Track by Mode'!W:W,'Track by Mode'!$C:$C,"="&amp;$C80,'Track by Mode'!$AJ:$AJ,"=No"),SUMIFS('Track by Mode'!W:W,'Track by Mode'!$C:$C,"="&amp;$C80))</f>
        <v>0</v>
      </c>
      <c r="L80" s="203">
        <f>IF($X$2,SUMIFS('Track by Mode'!$Z:$Z,'Track by Mode'!$C:$C,"="&amp;$C80,'Track by Mode'!$AJ:$AJ,"=No"),SUMIFS('Track by Mode'!$Z:$Z,'Track by Mode'!$C:$C,"="&amp;$C80))</f>
        <v>0</v>
      </c>
      <c r="M80" s="204">
        <f>IF($X$2,SUMIFS('Track by Mode'!$AB:$AB,'Track by Mode'!$C:$C,"="&amp;$C80,'Track by Mode'!$AJ:$AJ,"=No"),SUMIFS('Track by Mode'!$AB:$AB,'Track by Mode'!$C:$C,"="&amp;$C80))</f>
        <v>0</v>
      </c>
      <c r="N80" s="204">
        <f>IF($X$2,SUMIFS('Track by Mode'!AD:AD,'Track by Mode'!$C:$C,"="&amp;$C80,'Track by Mode'!$AJ:$AJ,"=No"),SUMIFS('Track by Mode'!AD:AD,'Track by Mode'!$C:$C,"="&amp;$C80))</f>
        <v>0</v>
      </c>
      <c r="O80" s="204">
        <f>IF($X$2,SUMIFS('Track by Mode'!AF:AF,'Track by Mode'!$C:$C,"="&amp;$C80,'Track by Mode'!$AJ:$AJ,"=No"),SUMIFS('Track by Mode'!AF:AF,'Track by Mode'!$C:$C,"="&amp;$C80))</f>
        <v>0</v>
      </c>
      <c r="P80" s="204">
        <f>IF($X$2,SUMIFS('Track by Mode'!AH:AH,'Track by Mode'!$C:$C,"="&amp;$C80,'Track by Mode'!$AJ:$AJ,"=No"),SUMIFS('Track by Mode'!AH:AH,'Track by Mode'!$C:$C,"="&amp;$C80))</f>
        <v>0</v>
      </c>
      <c r="Q80" s="203">
        <f>IF($X$2,SUMIFS('Roadway by Mode'!N:N,'Roadway by Mode'!$C:$C,"="&amp;$C80,'Roadway by Mode'!$V:$V,"=No"),SUMIFS('Roadway by Mode'!N:N,'Roadway by Mode'!$C:$C,"="&amp;$C80))</f>
        <v>0</v>
      </c>
      <c r="R80" s="203">
        <f>IF($X$2,SUMIFS('Roadway by Mode'!P:P,'Roadway by Mode'!$C:$C,"="&amp;$C80,'Roadway by Mode'!$V:$V,"=No"),SUMIFS('Roadway by Mode'!P:P,'Roadway by Mode'!$C:$C,"="&amp;$C80))</f>
        <v>0</v>
      </c>
      <c r="S80" s="203">
        <f>IF($X$2,SUMIFS('Roadway by Mode'!R:R,'Roadway by Mode'!$C:$C,"="&amp;$C80,'Roadway by Mode'!$V:$V,"=No"),SUMIFS('Roadway by Mode'!R:R,'Roadway by Mode'!$C:$C,"="&amp;$C80))</f>
        <v>0</v>
      </c>
      <c r="T80" s="203">
        <f>IF($X$2,SUMIFS('Roadway by Mode'!T:T,'Roadway by Mode'!$C:$C,"="&amp;$C80,'Roadway by Mode'!$V:$V,"=No"),SUMIFS('Roadway by Mode'!T:T,'Roadway by Mode'!$C:$C,"="&amp;$C80))</f>
        <v>0</v>
      </c>
      <c r="U80" s="64"/>
      <c r="V80" s="64"/>
      <c r="W80" s="64"/>
      <c r="X80" s="64"/>
      <c r="Y80" s="64"/>
      <c r="Z80" s="64"/>
      <c r="AA80" s="64"/>
      <c r="AB80" s="64"/>
    </row>
    <row r="81" spans="1:28">
      <c r="A81" s="99"/>
      <c r="B81" s="99"/>
      <c r="C81" s="238" t="s">
        <v>25</v>
      </c>
      <c r="D81" s="206" t="s">
        <v>836</v>
      </c>
      <c r="E81" s="204">
        <f>IF($X$2,SUMIFS('Track by Mode'!L:L,'Track by Mode'!$C:$C,"="&amp;$C81,'Track by Mode'!$AJ:$AJ,"=No"),SUMIFS('Track by Mode'!L:L,'Track by Mode'!$C:$C,"="&amp;$C81))+IF($X$2,SUMIFS('Roadway by Mode'!L:L,'Roadway by Mode'!$C:$C,"="&amp;$C81,'Roadway by Mode'!$V:$V,"=No"),SUMIFS('Roadway by Mode'!L:L,'Roadway by Mode'!$C:$C,"="&amp;$C81))</f>
        <v>4945</v>
      </c>
      <c r="F81" s="203">
        <f>IF($X$2,SUMIFS('Track by Mode'!N:N,'Track by Mode'!$C:$C,"="&amp;$C81,'Track by Mode'!$AJ:$AJ,"=No"),SUMIFS('Track by Mode'!N:N,'Track by Mode'!$C:$C,"="&amp;$C81))</f>
        <v>1101.04</v>
      </c>
      <c r="G81" s="203">
        <f>IF($X$2,SUMIFS('Track by Mode'!P:P,'Track by Mode'!$C:$C,"="&amp;$C81,'Track by Mode'!$AJ:$AJ,"=No"),SUMIFS('Track by Mode'!P:P,'Track by Mode'!$C:$C,"="&amp;$C81))</f>
        <v>222.51</v>
      </c>
      <c r="H81" s="203">
        <f>IF($X$2,SUMIFS('Track by Mode'!R:R,'Track by Mode'!$C:$C,"="&amp;$C81,'Track by Mode'!$AJ:$AJ,"=No"),SUMIFS('Track by Mode'!R:R,'Track by Mode'!$C:$C,"="&amp;$C81))</f>
        <v>1323.549999999999</v>
      </c>
      <c r="I81" s="203">
        <f>IF($X$2,SUMIFS('Track by Mode'!S:S,'Track by Mode'!$C:$C,"="&amp;$C81,'Track by Mode'!$AJ:$AJ,"=No"),SUMIFS('Track by Mode'!S:S,'Track by Mode'!$C:$C,"="&amp;$C81))</f>
        <v>0</v>
      </c>
      <c r="J81" s="203">
        <f>IF($X$2,SUMIFS('Track by Mode'!U:U,'Track by Mode'!$C:$C,"="&amp;$C81,'Track by Mode'!$AJ:$AJ,"=No"),SUMIFS('Track by Mode'!U:U,'Track by Mode'!$C:$C,"="&amp;$C81))</f>
        <v>133.59</v>
      </c>
      <c r="K81" s="203">
        <f>IF($X$2,SUMIFS('Track by Mode'!W:W,'Track by Mode'!$C:$C,"="&amp;$C81,'Track by Mode'!$AJ:$AJ,"=No"),SUMIFS('Track by Mode'!W:W,'Track by Mode'!$C:$C,"="&amp;$C81))</f>
        <v>46.53</v>
      </c>
      <c r="L81" s="203">
        <f>IF($X$2,SUMIFS('Track by Mode'!$Z:$Z,'Track by Mode'!$C:$C,"="&amp;$C81,'Track by Mode'!$AJ:$AJ,"=No"),SUMIFS('Track by Mode'!$Z:$Z,'Track by Mode'!$C:$C,"="&amp;$C81))</f>
        <v>1913</v>
      </c>
      <c r="M81" s="204">
        <f>IF($X$2,SUMIFS('Track by Mode'!$AB:$AB,'Track by Mode'!$C:$C,"="&amp;$C81,'Track by Mode'!$AJ:$AJ,"=No"),SUMIFS('Track by Mode'!$AB:$AB,'Track by Mode'!$C:$C,"="&amp;$C81))</f>
        <v>536</v>
      </c>
      <c r="N81" s="204">
        <f>IF($X$2,SUMIFS('Track by Mode'!AD:AD,'Track by Mode'!$C:$C,"="&amp;$C81,'Track by Mode'!$AJ:$AJ,"=No"),SUMIFS('Track by Mode'!AD:AD,'Track by Mode'!$C:$C,"="&amp;$C81))</f>
        <v>260</v>
      </c>
      <c r="O81" s="204">
        <f>IF($X$2,SUMIFS('Track by Mode'!AF:AF,'Track by Mode'!$C:$C,"="&amp;$C81,'Track by Mode'!$AJ:$AJ,"=No"),SUMIFS('Track by Mode'!AF:AF,'Track by Mode'!$C:$C,"="&amp;$C81))</f>
        <v>112</v>
      </c>
      <c r="P81" s="204">
        <f>IF($X$2,SUMIFS('Track by Mode'!AH:AH,'Track by Mode'!$C:$C,"="&amp;$C81,'Track by Mode'!$AJ:$AJ,"=No"),SUMIFS('Track by Mode'!AH:AH,'Track by Mode'!$C:$C,"="&amp;$C81))</f>
        <v>3</v>
      </c>
      <c r="Q81" s="203">
        <f>IF($X$2,SUMIFS('Roadway by Mode'!N:N,'Roadway by Mode'!$C:$C,"="&amp;$C81,'Roadway by Mode'!$V:$V,"=No"),SUMIFS('Roadway by Mode'!N:N,'Roadway by Mode'!$C:$C,"="&amp;$C81))</f>
        <v>4.0999999999999996</v>
      </c>
      <c r="R81" s="203">
        <f>IF($X$2,SUMIFS('Roadway by Mode'!P:P,'Roadway by Mode'!$C:$C,"="&amp;$C81,'Roadway by Mode'!$V:$V,"=No"),SUMIFS('Roadway by Mode'!P:P,'Roadway by Mode'!$C:$C,"="&amp;$C81))</f>
        <v>0</v>
      </c>
      <c r="S81" s="203">
        <f>IF($X$2,SUMIFS('Roadway by Mode'!R:R,'Roadway by Mode'!$C:$C,"="&amp;$C81,'Roadway by Mode'!$V:$V,"=No"),SUMIFS('Roadway by Mode'!R:R,'Roadway by Mode'!$C:$C,"="&amp;$C81))</f>
        <v>0</v>
      </c>
      <c r="T81" s="203">
        <f>IF($X$2,SUMIFS('Roadway by Mode'!T:T,'Roadway by Mode'!$C:$C,"="&amp;$C81,'Roadway by Mode'!$V:$V,"=No"),SUMIFS('Roadway by Mode'!T:T,'Roadway by Mode'!$C:$C,"="&amp;$C81))</f>
        <v>4.0999999999999996</v>
      </c>
      <c r="U81" s="64"/>
      <c r="V81" s="64"/>
      <c r="W81" s="64"/>
      <c r="X81" s="64"/>
      <c r="Y81" s="64"/>
      <c r="Z81" s="64"/>
      <c r="AA81" s="64"/>
      <c r="AB81" s="64"/>
    </row>
    <row r="82" spans="1:28">
      <c r="A82" s="99"/>
      <c r="B82" s="99"/>
      <c r="C82" s="238" t="s">
        <v>26</v>
      </c>
      <c r="D82" s="206" t="s">
        <v>837</v>
      </c>
      <c r="E82" s="204">
        <f>IF($X$2,SUMIFS('Track by Mode'!L:L,'Track by Mode'!$C:$C,"="&amp;$C82,'Track by Mode'!$AJ:$AJ,"=No"),SUMIFS('Track by Mode'!L:L,'Track by Mode'!$C:$C,"="&amp;$C82))+IF($X$2,SUMIFS('Roadway by Mode'!L:L,'Roadway by Mode'!$C:$C,"="&amp;$C82,'Roadway by Mode'!$V:$V,"=No"),SUMIFS('Roadway by Mode'!L:L,'Roadway by Mode'!$C:$C,"="&amp;$C82))</f>
        <v>446</v>
      </c>
      <c r="F82" s="203">
        <f>IF($X$2,SUMIFS('Track by Mode'!N:N,'Track by Mode'!$C:$C,"="&amp;$C82,'Track by Mode'!$AJ:$AJ,"=No"),SUMIFS('Track by Mode'!N:N,'Track by Mode'!$C:$C,"="&amp;$C82))</f>
        <v>105.1</v>
      </c>
      <c r="G82" s="203">
        <f>IF($X$2,SUMIFS('Track by Mode'!P:P,'Track by Mode'!$C:$C,"="&amp;$C82,'Track by Mode'!$AJ:$AJ,"=No"),SUMIFS('Track by Mode'!P:P,'Track by Mode'!$C:$C,"="&amp;$C82))</f>
        <v>21.9</v>
      </c>
      <c r="H82" s="203">
        <f>IF($X$2,SUMIFS('Track by Mode'!R:R,'Track by Mode'!$C:$C,"="&amp;$C82,'Track by Mode'!$AJ:$AJ,"=No"),SUMIFS('Track by Mode'!R:R,'Track by Mode'!$C:$C,"="&amp;$C82))</f>
        <v>127</v>
      </c>
      <c r="I82" s="203">
        <f>IF($X$2,SUMIFS('Track by Mode'!S:S,'Track by Mode'!$C:$C,"="&amp;$C82,'Track by Mode'!$AJ:$AJ,"=No"),SUMIFS('Track by Mode'!S:S,'Track by Mode'!$C:$C,"="&amp;$C82))</f>
        <v>0</v>
      </c>
      <c r="J82" s="203">
        <f>IF($X$2,SUMIFS('Track by Mode'!U:U,'Track by Mode'!$C:$C,"="&amp;$C82,'Track by Mode'!$AJ:$AJ,"=No"),SUMIFS('Track by Mode'!U:U,'Track by Mode'!$C:$C,"="&amp;$C82))</f>
        <v>3.4</v>
      </c>
      <c r="K82" s="203">
        <f>IF($X$2,SUMIFS('Track by Mode'!W:W,'Track by Mode'!$C:$C,"="&amp;$C82,'Track by Mode'!$AJ:$AJ,"=No"),SUMIFS('Track by Mode'!W:W,'Track by Mode'!$C:$C,"="&amp;$C82))</f>
        <v>1.74</v>
      </c>
      <c r="L82" s="203">
        <f>IF($X$2,SUMIFS('Track by Mode'!$Z:$Z,'Track by Mode'!$C:$C,"="&amp;$C82,'Track by Mode'!$AJ:$AJ,"=No"),SUMIFS('Track by Mode'!$Z:$Z,'Track by Mode'!$C:$C,"="&amp;$C82))</f>
        <v>86</v>
      </c>
      <c r="M82" s="204">
        <f>IF($X$2,SUMIFS('Track by Mode'!$AB:$AB,'Track by Mode'!$C:$C,"="&amp;$C82,'Track by Mode'!$AJ:$AJ,"=No"),SUMIFS('Track by Mode'!$AB:$AB,'Track by Mode'!$C:$C,"="&amp;$C82))</f>
        <v>138</v>
      </c>
      <c r="N82" s="204">
        <f>IF($X$2,SUMIFS('Track by Mode'!AD:AD,'Track by Mode'!$C:$C,"="&amp;$C82,'Track by Mode'!$AJ:$AJ,"=No"),SUMIFS('Track by Mode'!AD:AD,'Track by Mode'!$C:$C,"="&amp;$C82))</f>
        <v>10</v>
      </c>
      <c r="O82" s="204">
        <f>IF($X$2,SUMIFS('Track by Mode'!AF:AF,'Track by Mode'!$C:$C,"="&amp;$C82,'Track by Mode'!$AJ:$AJ,"=No"),SUMIFS('Track by Mode'!AF:AF,'Track by Mode'!$C:$C,"="&amp;$C82))</f>
        <v>0</v>
      </c>
      <c r="P82" s="204">
        <f>IF($X$2,SUMIFS('Track by Mode'!AH:AH,'Track by Mode'!$C:$C,"="&amp;$C82,'Track by Mode'!$AJ:$AJ,"=No"),SUMIFS('Track by Mode'!AH:AH,'Track by Mode'!$C:$C,"="&amp;$C82))</f>
        <v>0</v>
      </c>
      <c r="Q82" s="203">
        <f>IF($X$2,SUMIFS('Roadway by Mode'!N:N,'Roadway by Mode'!$C:$C,"="&amp;$C82,'Roadway by Mode'!$V:$V,"=No"),SUMIFS('Roadway by Mode'!N:N,'Roadway by Mode'!$C:$C,"="&amp;$C82))</f>
        <v>0</v>
      </c>
      <c r="R82" s="203">
        <f>IF($X$2,SUMIFS('Roadway by Mode'!P:P,'Roadway by Mode'!$C:$C,"="&amp;$C82,'Roadway by Mode'!$V:$V,"=No"),SUMIFS('Roadway by Mode'!P:P,'Roadway by Mode'!$C:$C,"="&amp;$C82))</f>
        <v>0</v>
      </c>
      <c r="S82" s="203">
        <f>IF($X$2,SUMIFS('Roadway by Mode'!R:R,'Roadway by Mode'!$C:$C,"="&amp;$C82,'Roadway by Mode'!$V:$V,"=No"),SUMIFS('Roadway by Mode'!R:R,'Roadway by Mode'!$C:$C,"="&amp;$C82))</f>
        <v>0</v>
      </c>
      <c r="T82" s="203">
        <f>IF($X$2,SUMIFS('Roadway by Mode'!T:T,'Roadway by Mode'!$C:$C,"="&amp;$C82,'Roadway by Mode'!$V:$V,"=No"),SUMIFS('Roadway by Mode'!T:T,'Roadway by Mode'!$C:$C,"="&amp;$C82))</f>
        <v>0</v>
      </c>
      <c r="U82" s="64"/>
      <c r="V82" s="64"/>
      <c r="W82" s="64"/>
      <c r="X82" s="64"/>
      <c r="Y82" s="64"/>
      <c r="Z82" s="64"/>
      <c r="AA82" s="64"/>
      <c r="AB82" s="64"/>
    </row>
    <row r="83" spans="1:28">
      <c r="A83" s="99"/>
      <c r="B83" s="99"/>
      <c r="C83" s="238" t="s">
        <v>89</v>
      </c>
      <c r="D83" s="206" t="s">
        <v>838</v>
      </c>
      <c r="E83" s="204">
        <f>IF($X$2,SUMIFS('Track by Mode'!L:L,'Track by Mode'!$C:$C,"="&amp;$C83,'Track by Mode'!$AJ:$AJ,"=No"),SUMIFS('Track by Mode'!L:L,'Track by Mode'!$C:$C,"="&amp;$C83))+IF($X$2,SUMIFS('Roadway by Mode'!L:L,'Roadway by Mode'!$C:$C,"="&amp;$C83,'Roadway by Mode'!$V:$V,"=No"),SUMIFS('Roadway by Mode'!L:L,'Roadway by Mode'!$C:$C,"="&amp;$C83))</f>
        <v>148</v>
      </c>
      <c r="F83" s="203">
        <f>IF($X$2,SUMIFS('Track by Mode'!N:N,'Track by Mode'!$C:$C,"="&amp;$C83,'Track by Mode'!$AJ:$AJ,"=No"),SUMIFS('Track by Mode'!N:N,'Track by Mode'!$C:$C,"="&amp;$C83))</f>
        <v>0</v>
      </c>
      <c r="G83" s="203">
        <f>IF($X$2,SUMIFS('Track by Mode'!P:P,'Track by Mode'!$C:$C,"="&amp;$C83,'Track by Mode'!$AJ:$AJ,"=No"),SUMIFS('Track by Mode'!P:P,'Track by Mode'!$C:$C,"="&amp;$C83))</f>
        <v>0</v>
      </c>
      <c r="H83" s="203">
        <f>IF($X$2,SUMIFS('Track by Mode'!R:R,'Track by Mode'!$C:$C,"="&amp;$C83,'Track by Mode'!$AJ:$AJ,"=No"),SUMIFS('Track by Mode'!R:R,'Track by Mode'!$C:$C,"="&amp;$C83))</f>
        <v>0</v>
      </c>
      <c r="I83" s="203">
        <f>IF($X$2,SUMIFS('Track by Mode'!S:S,'Track by Mode'!$C:$C,"="&amp;$C83,'Track by Mode'!$AJ:$AJ,"=No"),SUMIFS('Track by Mode'!S:S,'Track by Mode'!$C:$C,"="&amp;$C83))</f>
        <v>0</v>
      </c>
      <c r="J83" s="203">
        <f>IF($X$2,SUMIFS('Track by Mode'!U:U,'Track by Mode'!$C:$C,"="&amp;$C83,'Track by Mode'!$AJ:$AJ,"=No"),SUMIFS('Track by Mode'!U:U,'Track by Mode'!$C:$C,"="&amp;$C83))</f>
        <v>0</v>
      </c>
      <c r="K83" s="203">
        <f>IF($X$2,SUMIFS('Track by Mode'!W:W,'Track by Mode'!$C:$C,"="&amp;$C83,'Track by Mode'!$AJ:$AJ,"=No"),SUMIFS('Track by Mode'!W:W,'Track by Mode'!$C:$C,"="&amp;$C83))</f>
        <v>0</v>
      </c>
      <c r="L83" s="203">
        <f>IF($X$2,SUMIFS('Track by Mode'!$Z:$Z,'Track by Mode'!$C:$C,"="&amp;$C83,'Track by Mode'!$AJ:$AJ,"=No"),SUMIFS('Track by Mode'!$Z:$Z,'Track by Mode'!$C:$C,"="&amp;$C83))</f>
        <v>0</v>
      </c>
      <c r="M83" s="204">
        <f>IF($X$2,SUMIFS('Track by Mode'!$AB:$AB,'Track by Mode'!$C:$C,"="&amp;$C83,'Track by Mode'!$AJ:$AJ,"=No"),SUMIFS('Track by Mode'!$AB:$AB,'Track by Mode'!$C:$C,"="&amp;$C83))</f>
        <v>0</v>
      </c>
      <c r="N83" s="204">
        <f>IF($X$2,SUMIFS('Track by Mode'!AD:AD,'Track by Mode'!$C:$C,"="&amp;$C83,'Track by Mode'!$AJ:$AJ,"=No"),SUMIFS('Track by Mode'!AD:AD,'Track by Mode'!$C:$C,"="&amp;$C83))</f>
        <v>0</v>
      </c>
      <c r="O83" s="204">
        <f>IF($X$2,SUMIFS('Track by Mode'!AF:AF,'Track by Mode'!$C:$C,"="&amp;$C83,'Track by Mode'!$AJ:$AJ,"=No"),SUMIFS('Track by Mode'!AF:AF,'Track by Mode'!$C:$C,"="&amp;$C83))</f>
        <v>0</v>
      </c>
      <c r="P83" s="204">
        <f>IF($X$2,SUMIFS('Track by Mode'!AH:AH,'Track by Mode'!$C:$C,"="&amp;$C83,'Track by Mode'!$AJ:$AJ,"=No"),SUMIFS('Track by Mode'!AH:AH,'Track by Mode'!$C:$C,"="&amp;$C83))</f>
        <v>0</v>
      </c>
      <c r="Q83" s="203">
        <f>IF($X$2,SUMIFS('Roadway by Mode'!N:N,'Roadway by Mode'!$C:$C,"="&amp;$C83,'Roadway by Mode'!$V:$V,"=No"),SUMIFS('Roadway by Mode'!N:N,'Roadway by Mode'!$C:$C,"="&amp;$C83))</f>
        <v>0</v>
      </c>
      <c r="R83" s="203">
        <f>IF($X$2,SUMIFS('Roadway by Mode'!P:P,'Roadway by Mode'!$C:$C,"="&amp;$C83,'Roadway by Mode'!$V:$V,"=No"),SUMIFS('Roadway by Mode'!P:P,'Roadway by Mode'!$C:$C,"="&amp;$C83))</f>
        <v>0</v>
      </c>
      <c r="S83" s="203">
        <f>IF($X$2,SUMIFS('Roadway by Mode'!R:R,'Roadway by Mode'!$C:$C,"="&amp;$C83,'Roadway by Mode'!$V:$V,"=No"),SUMIFS('Roadway by Mode'!R:R,'Roadway by Mode'!$C:$C,"="&amp;$C83))</f>
        <v>0</v>
      </c>
      <c r="T83" s="203">
        <f>IF($X$2,SUMIFS('Roadway by Mode'!T:T,'Roadway by Mode'!$C:$C,"="&amp;$C83,'Roadway by Mode'!$V:$V,"=No"),SUMIFS('Roadway by Mode'!T:T,'Roadway by Mode'!$C:$C,"="&amp;$C83))</f>
        <v>0</v>
      </c>
      <c r="U83" s="64"/>
      <c r="V83" s="64"/>
      <c r="W83" s="64"/>
      <c r="X83" s="64"/>
      <c r="Y83" s="64"/>
      <c r="Z83" s="64"/>
      <c r="AA83" s="64"/>
      <c r="AB83" s="64"/>
    </row>
    <row r="84" spans="1:28">
      <c r="A84" s="99"/>
      <c r="B84" s="99"/>
      <c r="C84" s="238" t="s">
        <v>91</v>
      </c>
      <c r="D84" s="206" t="s">
        <v>839</v>
      </c>
      <c r="E84" s="204">
        <f>IF($X$2,SUMIFS('Track by Mode'!L:L,'Track by Mode'!$C:$C,"="&amp;$C84,'Track by Mode'!$AJ:$AJ,"=No"),SUMIFS('Track by Mode'!L:L,'Track by Mode'!$C:$C,"="&amp;$C84))+IF($X$2,SUMIFS('Roadway by Mode'!L:L,'Roadway by Mode'!$C:$C,"="&amp;$C84,'Roadway by Mode'!$V:$V,"=No"),SUMIFS('Roadway by Mode'!L:L,'Roadway by Mode'!$C:$C,"="&amp;$C84))</f>
        <v>337</v>
      </c>
      <c r="F84" s="203">
        <f>IF($X$2,SUMIFS('Track by Mode'!N:N,'Track by Mode'!$C:$C,"="&amp;$C84,'Track by Mode'!$AJ:$AJ,"=No"),SUMIFS('Track by Mode'!N:N,'Track by Mode'!$C:$C,"="&amp;$C84))</f>
        <v>0</v>
      </c>
      <c r="G84" s="203">
        <f>IF($X$2,SUMIFS('Track by Mode'!P:P,'Track by Mode'!$C:$C,"="&amp;$C84,'Track by Mode'!$AJ:$AJ,"=No"),SUMIFS('Track by Mode'!P:P,'Track by Mode'!$C:$C,"="&amp;$C84))</f>
        <v>0</v>
      </c>
      <c r="H84" s="203">
        <f>IF($X$2,SUMIFS('Track by Mode'!R:R,'Track by Mode'!$C:$C,"="&amp;$C84,'Track by Mode'!$AJ:$AJ,"=No"),SUMIFS('Track by Mode'!R:R,'Track by Mode'!$C:$C,"="&amp;$C84))</f>
        <v>0</v>
      </c>
      <c r="I84" s="203">
        <f>IF($X$2,SUMIFS('Track by Mode'!S:S,'Track by Mode'!$C:$C,"="&amp;$C84,'Track by Mode'!$AJ:$AJ,"=No"),SUMIFS('Track by Mode'!S:S,'Track by Mode'!$C:$C,"="&amp;$C84))</f>
        <v>0</v>
      </c>
      <c r="J84" s="203">
        <f>IF($X$2,SUMIFS('Track by Mode'!U:U,'Track by Mode'!$C:$C,"="&amp;$C84,'Track by Mode'!$AJ:$AJ,"=No"),SUMIFS('Track by Mode'!U:U,'Track by Mode'!$C:$C,"="&amp;$C84))</f>
        <v>0</v>
      </c>
      <c r="K84" s="203">
        <f>IF($X$2,SUMIFS('Track by Mode'!W:W,'Track by Mode'!$C:$C,"="&amp;$C84,'Track by Mode'!$AJ:$AJ,"=No"),SUMIFS('Track by Mode'!W:W,'Track by Mode'!$C:$C,"="&amp;$C84))</f>
        <v>0</v>
      </c>
      <c r="L84" s="203">
        <f>IF($X$2,SUMIFS('Track by Mode'!$Z:$Z,'Track by Mode'!$C:$C,"="&amp;$C84,'Track by Mode'!$AJ:$AJ,"=No"),SUMIFS('Track by Mode'!$Z:$Z,'Track by Mode'!$C:$C,"="&amp;$C84))</f>
        <v>0</v>
      </c>
      <c r="M84" s="204">
        <f>IF($X$2,SUMIFS('Track by Mode'!$AB:$AB,'Track by Mode'!$C:$C,"="&amp;$C84,'Track by Mode'!$AJ:$AJ,"=No"),SUMIFS('Track by Mode'!$AB:$AB,'Track by Mode'!$C:$C,"="&amp;$C84))</f>
        <v>0</v>
      </c>
      <c r="N84" s="204">
        <f>IF($X$2,SUMIFS('Track by Mode'!AD:AD,'Track by Mode'!$C:$C,"="&amp;$C84,'Track by Mode'!$AJ:$AJ,"=No"),SUMIFS('Track by Mode'!AD:AD,'Track by Mode'!$C:$C,"="&amp;$C84))</f>
        <v>0</v>
      </c>
      <c r="O84" s="204">
        <f>IF($X$2,SUMIFS('Track by Mode'!AF:AF,'Track by Mode'!$C:$C,"="&amp;$C84,'Track by Mode'!$AJ:$AJ,"=No"),SUMIFS('Track by Mode'!AF:AF,'Track by Mode'!$C:$C,"="&amp;$C84))</f>
        <v>0</v>
      </c>
      <c r="P84" s="204">
        <f>IF($X$2,SUMIFS('Track by Mode'!AH:AH,'Track by Mode'!$C:$C,"="&amp;$C84,'Track by Mode'!$AJ:$AJ,"=No"),SUMIFS('Track by Mode'!AH:AH,'Track by Mode'!$C:$C,"="&amp;$C84))</f>
        <v>0</v>
      </c>
      <c r="Q84" s="203">
        <f>IF($X$2,SUMIFS('Roadway by Mode'!N:N,'Roadway by Mode'!$C:$C,"="&amp;$C84,'Roadway by Mode'!$V:$V,"=No"),SUMIFS('Roadway by Mode'!N:N,'Roadway by Mode'!$C:$C,"="&amp;$C84))</f>
        <v>0</v>
      </c>
      <c r="R84" s="203">
        <f>IF($X$2,SUMIFS('Roadway by Mode'!P:P,'Roadway by Mode'!$C:$C,"="&amp;$C84,'Roadway by Mode'!$V:$V,"=No"),SUMIFS('Roadway by Mode'!P:P,'Roadway by Mode'!$C:$C,"="&amp;$C84))</f>
        <v>0</v>
      </c>
      <c r="S84" s="203">
        <f>IF($X$2,SUMIFS('Roadway by Mode'!R:R,'Roadway by Mode'!$C:$C,"="&amp;$C84,'Roadway by Mode'!$V:$V,"=No"),SUMIFS('Roadway by Mode'!R:R,'Roadway by Mode'!$C:$C,"="&amp;$C84))</f>
        <v>0</v>
      </c>
      <c r="T84" s="203">
        <f>IF($X$2,SUMIFS('Roadway by Mode'!T:T,'Roadway by Mode'!$C:$C,"="&amp;$C84,'Roadway by Mode'!$V:$V,"=No"),SUMIFS('Roadway by Mode'!T:T,'Roadway by Mode'!$C:$C,"="&amp;$C84))</f>
        <v>0</v>
      </c>
      <c r="U84" s="64"/>
      <c r="V84" s="64"/>
      <c r="W84" s="64"/>
      <c r="X84" s="64"/>
      <c r="Y84" s="64"/>
      <c r="Z84" s="64"/>
      <c r="AA84" s="64"/>
      <c r="AB84" s="64"/>
    </row>
    <row r="85" spans="1:28">
      <c r="A85" s="99"/>
      <c r="B85" s="99"/>
      <c r="C85" s="238" t="s">
        <v>27</v>
      </c>
      <c r="D85" s="206" t="s">
        <v>840</v>
      </c>
      <c r="E85" s="204">
        <f>IF($X$2,SUMIFS('Track by Mode'!L:L,'Track by Mode'!$C:$C,"="&amp;$C85,'Track by Mode'!$AJ:$AJ,"=No"),SUMIFS('Track by Mode'!L:L,'Track by Mode'!$C:$C,"="&amp;$C85))+IF($X$2,SUMIFS('Roadway by Mode'!L:L,'Roadway by Mode'!$C:$C,"="&amp;$C85,'Roadway by Mode'!$V:$V,"=No"),SUMIFS('Roadway by Mode'!L:L,'Roadway by Mode'!$C:$C,"="&amp;$C85))</f>
        <v>267</v>
      </c>
      <c r="F85" s="203">
        <f>IF($X$2,SUMIFS('Track by Mode'!N:N,'Track by Mode'!$C:$C,"="&amp;$C85,'Track by Mode'!$AJ:$AJ,"=No"),SUMIFS('Track by Mode'!N:N,'Track by Mode'!$C:$C,"="&amp;$C85))</f>
        <v>33</v>
      </c>
      <c r="G85" s="203">
        <f>IF($X$2,SUMIFS('Track by Mode'!P:P,'Track by Mode'!$C:$C,"="&amp;$C85,'Track by Mode'!$AJ:$AJ,"=No"),SUMIFS('Track by Mode'!P:P,'Track by Mode'!$C:$C,"="&amp;$C85))</f>
        <v>1</v>
      </c>
      <c r="H85" s="203">
        <f>IF($X$2,SUMIFS('Track by Mode'!R:R,'Track by Mode'!$C:$C,"="&amp;$C85,'Track by Mode'!$AJ:$AJ,"=No"),SUMIFS('Track by Mode'!R:R,'Track by Mode'!$C:$C,"="&amp;$C85))</f>
        <v>34</v>
      </c>
      <c r="I85" s="203">
        <f>IF($X$2,SUMIFS('Track by Mode'!S:S,'Track by Mode'!$C:$C,"="&amp;$C85,'Track by Mode'!$AJ:$AJ,"=No"),SUMIFS('Track by Mode'!S:S,'Track by Mode'!$C:$C,"="&amp;$C85))</f>
        <v>0</v>
      </c>
      <c r="J85" s="203">
        <f>IF($X$2,SUMIFS('Track by Mode'!U:U,'Track by Mode'!$C:$C,"="&amp;$C85,'Track by Mode'!$AJ:$AJ,"=No"),SUMIFS('Track by Mode'!U:U,'Track by Mode'!$C:$C,"="&amp;$C85))</f>
        <v>5</v>
      </c>
      <c r="K85" s="203">
        <f>IF($X$2,SUMIFS('Track by Mode'!W:W,'Track by Mode'!$C:$C,"="&amp;$C85,'Track by Mode'!$AJ:$AJ,"=No"),SUMIFS('Track by Mode'!W:W,'Track by Mode'!$C:$C,"="&amp;$C85))</f>
        <v>1</v>
      </c>
      <c r="L85" s="203">
        <f>IF($X$2,SUMIFS('Track by Mode'!$Z:$Z,'Track by Mode'!$C:$C,"="&amp;$C85,'Track by Mode'!$AJ:$AJ,"=No"),SUMIFS('Track by Mode'!$Z:$Z,'Track by Mode'!$C:$C,"="&amp;$C85))</f>
        <v>4</v>
      </c>
      <c r="M85" s="204">
        <f>IF($X$2,SUMIFS('Track by Mode'!$AB:$AB,'Track by Mode'!$C:$C,"="&amp;$C85,'Track by Mode'!$AJ:$AJ,"=No"),SUMIFS('Track by Mode'!$AB:$AB,'Track by Mode'!$C:$C,"="&amp;$C85))</f>
        <v>266</v>
      </c>
      <c r="N85" s="204">
        <f>IF($X$2,SUMIFS('Track by Mode'!AD:AD,'Track by Mode'!$C:$C,"="&amp;$C85,'Track by Mode'!$AJ:$AJ,"=No"),SUMIFS('Track by Mode'!AD:AD,'Track by Mode'!$C:$C,"="&amp;$C85))</f>
        <v>18</v>
      </c>
      <c r="O85" s="204">
        <f>IF($X$2,SUMIFS('Track by Mode'!AF:AF,'Track by Mode'!$C:$C,"="&amp;$C85,'Track by Mode'!$AJ:$AJ,"=No"),SUMIFS('Track by Mode'!AF:AF,'Track by Mode'!$C:$C,"="&amp;$C85))</f>
        <v>1</v>
      </c>
      <c r="P85" s="204">
        <f>IF($X$2,SUMIFS('Track by Mode'!AH:AH,'Track by Mode'!$C:$C,"="&amp;$C85,'Track by Mode'!$AJ:$AJ,"=No"),SUMIFS('Track by Mode'!AH:AH,'Track by Mode'!$C:$C,"="&amp;$C85))</f>
        <v>1</v>
      </c>
      <c r="Q85" s="203">
        <f>IF($X$2,SUMIFS('Roadway by Mode'!N:N,'Roadway by Mode'!$C:$C,"="&amp;$C85,'Roadway by Mode'!$V:$V,"=No"),SUMIFS('Roadway by Mode'!N:N,'Roadway by Mode'!$C:$C,"="&amp;$C85))</f>
        <v>0</v>
      </c>
      <c r="R85" s="203">
        <f>IF($X$2,SUMIFS('Roadway by Mode'!P:P,'Roadway by Mode'!$C:$C,"="&amp;$C85,'Roadway by Mode'!$V:$V,"=No"),SUMIFS('Roadway by Mode'!P:P,'Roadway by Mode'!$C:$C,"="&amp;$C85))</f>
        <v>7</v>
      </c>
      <c r="S85" s="203">
        <f>IF($X$2,SUMIFS('Roadway by Mode'!R:R,'Roadway by Mode'!$C:$C,"="&amp;$C85,'Roadway by Mode'!$V:$V,"=No"),SUMIFS('Roadway by Mode'!R:R,'Roadway by Mode'!$C:$C,"="&amp;$C85))</f>
        <v>7</v>
      </c>
      <c r="T85" s="203">
        <f>IF($X$2,SUMIFS('Roadway by Mode'!T:T,'Roadway by Mode'!$C:$C,"="&amp;$C85,'Roadway by Mode'!$V:$V,"=No"),SUMIFS('Roadway by Mode'!T:T,'Roadway by Mode'!$C:$C,"="&amp;$C85))</f>
        <v>14</v>
      </c>
      <c r="U85" s="64"/>
      <c r="V85" s="64"/>
      <c r="W85" s="64"/>
      <c r="X85" s="64"/>
      <c r="Y85" s="64"/>
      <c r="Z85" s="64"/>
      <c r="AA85" s="64"/>
      <c r="AB85" s="64"/>
    </row>
    <row r="86" spans="1:28">
      <c r="A86" s="99"/>
      <c r="B86" s="99"/>
      <c r="C86" s="238" t="s">
        <v>28</v>
      </c>
      <c r="D86" s="206" t="s">
        <v>841</v>
      </c>
      <c r="E86" s="204">
        <f>IF($X$2,SUMIFS('Track by Mode'!L:L,'Track by Mode'!$C:$C,"="&amp;$C86,'Track by Mode'!$AJ:$AJ,"=No"),SUMIFS('Track by Mode'!L:L,'Track by Mode'!$C:$C,"="&amp;$C86))+IF($X$2,SUMIFS('Roadway by Mode'!L:L,'Roadway by Mode'!$C:$C,"="&amp;$C86,'Roadway by Mode'!$V:$V,"=No"),SUMIFS('Roadway by Mode'!L:L,'Roadway by Mode'!$C:$C,"="&amp;$C86))</f>
        <v>2313</v>
      </c>
      <c r="F86" s="203">
        <f>IF($X$2,SUMIFS('Track by Mode'!N:N,'Track by Mode'!$C:$C,"="&amp;$C86,'Track by Mode'!$AJ:$AJ,"=No"),SUMIFS('Track by Mode'!N:N,'Track by Mode'!$C:$C,"="&amp;$C86))</f>
        <v>790.81999999999994</v>
      </c>
      <c r="G86" s="203">
        <f>IF($X$2,SUMIFS('Track by Mode'!P:P,'Track by Mode'!$C:$C,"="&amp;$C86,'Track by Mode'!$AJ:$AJ,"=No"),SUMIFS('Track by Mode'!P:P,'Track by Mode'!$C:$C,"="&amp;$C86))</f>
        <v>62.11</v>
      </c>
      <c r="H86" s="203">
        <f>IF($X$2,SUMIFS('Track by Mode'!R:R,'Track by Mode'!$C:$C,"="&amp;$C86,'Track by Mode'!$AJ:$AJ,"=No"),SUMIFS('Track by Mode'!R:R,'Track by Mode'!$C:$C,"="&amp;$C86))</f>
        <v>852.93000000000006</v>
      </c>
      <c r="I86" s="203">
        <f>IF($X$2,SUMIFS('Track by Mode'!S:S,'Track by Mode'!$C:$C,"="&amp;$C86,'Track by Mode'!$AJ:$AJ,"=No"),SUMIFS('Track by Mode'!S:S,'Track by Mode'!$C:$C,"="&amp;$C86))</f>
        <v>0</v>
      </c>
      <c r="J86" s="203">
        <f>IF($X$2,SUMIFS('Track by Mode'!U:U,'Track by Mode'!$C:$C,"="&amp;$C86,'Track by Mode'!$AJ:$AJ,"=No"),SUMIFS('Track by Mode'!U:U,'Track by Mode'!$C:$C,"="&amp;$C86))</f>
        <v>56.480000000000004</v>
      </c>
      <c r="K86" s="203">
        <f>IF($X$2,SUMIFS('Track by Mode'!W:W,'Track by Mode'!$C:$C,"="&amp;$C86,'Track by Mode'!$AJ:$AJ,"=No"),SUMIFS('Track by Mode'!W:W,'Track by Mode'!$C:$C,"="&amp;$C86))</f>
        <v>19.39</v>
      </c>
      <c r="L86" s="203">
        <f>IF($X$2,SUMIFS('Track by Mode'!$Z:$Z,'Track by Mode'!$C:$C,"="&amp;$C86,'Track by Mode'!$AJ:$AJ,"=No"),SUMIFS('Track by Mode'!$Z:$Z,'Track by Mode'!$C:$C,"="&amp;$C86))</f>
        <v>974</v>
      </c>
      <c r="M86" s="204">
        <f>IF($X$2,SUMIFS('Track by Mode'!$AB:$AB,'Track by Mode'!$C:$C,"="&amp;$C86,'Track by Mode'!$AJ:$AJ,"=No"),SUMIFS('Track by Mode'!$AB:$AB,'Track by Mode'!$C:$C,"="&amp;$C86))</f>
        <v>357</v>
      </c>
      <c r="N86" s="204">
        <f>IF($X$2,SUMIFS('Track by Mode'!AD:AD,'Track by Mode'!$C:$C,"="&amp;$C86,'Track by Mode'!$AJ:$AJ,"=No"),SUMIFS('Track by Mode'!AD:AD,'Track by Mode'!$C:$C,"="&amp;$C86))</f>
        <v>206</v>
      </c>
      <c r="O86" s="204">
        <f>IF($X$2,SUMIFS('Track by Mode'!AF:AF,'Track by Mode'!$C:$C,"="&amp;$C86,'Track by Mode'!$AJ:$AJ,"=No"),SUMIFS('Track by Mode'!AF:AF,'Track by Mode'!$C:$C,"="&amp;$C86))</f>
        <v>23</v>
      </c>
      <c r="P86" s="204">
        <f>IF($X$2,SUMIFS('Track by Mode'!AH:AH,'Track by Mode'!$C:$C,"="&amp;$C86,'Track by Mode'!$AJ:$AJ,"=No"),SUMIFS('Track by Mode'!AH:AH,'Track by Mode'!$C:$C,"="&amp;$C86))</f>
        <v>15</v>
      </c>
      <c r="Q86" s="203">
        <f>IF($X$2,SUMIFS('Roadway by Mode'!N:N,'Roadway by Mode'!$C:$C,"="&amp;$C86,'Roadway by Mode'!$V:$V,"=No"),SUMIFS('Roadway by Mode'!N:N,'Roadway by Mode'!$C:$C,"="&amp;$C86))</f>
        <v>40.799999999999997</v>
      </c>
      <c r="R86" s="203">
        <f>IF($X$2,SUMIFS('Roadway by Mode'!P:P,'Roadway by Mode'!$C:$C,"="&amp;$C86,'Roadway by Mode'!$V:$V,"=No"),SUMIFS('Roadway by Mode'!P:P,'Roadway by Mode'!$C:$C,"="&amp;$C86))</f>
        <v>0</v>
      </c>
      <c r="S86" s="203">
        <f>IF($X$2,SUMIFS('Roadway by Mode'!R:R,'Roadway by Mode'!$C:$C,"="&amp;$C86,'Roadway by Mode'!$V:$V,"=No"),SUMIFS('Roadway by Mode'!R:R,'Roadway by Mode'!$C:$C,"="&amp;$C86))</f>
        <v>0</v>
      </c>
      <c r="T86" s="203">
        <f>IF($X$2,SUMIFS('Roadway by Mode'!T:T,'Roadway by Mode'!$C:$C,"="&amp;$C86,'Roadway by Mode'!$V:$V,"=No"),SUMIFS('Roadway by Mode'!T:T,'Roadway by Mode'!$C:$C,"="&amp;$C86))</f>
        <v>40.799999999999997</v>
      </c>
      <c r="U86" s="64"/>
      <c r="V86" s="64"/>
      <c r="W86" s="64"/>
      <c r="X86" s="64"/>
      <c r="Y86" s="64"/>
      <c r="Z86" s="64"/>
      <c r="AA86" s="64"/>
      <c r="AB86" s="64"/>
    </row>
    <row r="87" spans="1:28">
      <c r="A87" s="99"/>
      <c r="B87" s="99"/>
      <c r="C87" s="238" t="s">
        <v>29</v>
      </c>
      <c r="D87" s="206" t="s">
        <v>842</v>
      </c>
      <c r="E87" s="204">
        <f>IF($X$2,SUMIFS('Track by Mode'!L:L,'Track by Mode'!$C:$C,"="&amp;$C87,'Track by Mode'!$AJ:$AJ,"=No"),SUMIFS('Track by Mode'!L:L,'Track by Mode'!$C:$C,"="&amp;$C87))+IF($X$2,SUMIFS('Roadway by Mode'!L:L,'Roadway by Mode'!$C:$C,"="&amp;$C87,'Roadway by Mode'!$V:$V,"=No"),SUMIFS('Roadway by Mode'!L:L,'Roadway by Mode'!$C:$C,"="&amp;$C87))</f>
        <v>1650</v>
      </c>
      <c r="F87" s="203">
        <f>IF($X$2,SUMIFS('Track by Mode'!N:N,'Track by Mode'!$C:$C,"="&amp;$C87,'Track by Mode'!$AJ:$AJ,"=No"),SUMIFS('Track by Mode'!N:N,'Track by Mode'!$C:$C,"="&amp;$C87))</f>
        <v>430.95</v>
      </c>
      <c r="G87" s="203">
        <f>IF($X$2,SUMIFS('Track by Mode'!P:P,'Track by Mode'!$C:$C,"="&amp;$C87,'Track by Mode'!$AJ:$AJ,"=No"),SUMIFS('Track by Mode'!P:P,'Track by Mode'!$C:$C,"="&amp;$C87))</f>
        <v>135.82999999999998</v>
      </c>
      <c r="H87" s="203">
        <f>IF($X$2,SUMIFS('Track by Mode'!R:R,'Track by Mode'!$C:$C,"="&amp;$C87,'Track by Mode'!$AJ:$AJ,"=No"),SUMIFS('Track by Mode'!R:R,'Track by Mode'!$C:$C,"="&amp;$C87))</f>
        <v>566.78000000000009</v>
      </c>
      <c r="I87" s="203">
        <f>IF($X$2,SUMIFS('Track by Mode'!S:S,'Track by Mode'!$C:$C,"="&amp;$C87,'Track by Mode'!$AJ:$AJ,"=No"),SUMIFS('Track by Mode'!S:S,'Track by Mode'!$C:$C,"="&amp;$C87))</f>
        <v>0</v>
      </c>
      <c r="J87" s="203">
        <f>IF($X$2,SUMIFS('Track by Mode'!U:U,'Track by Mode'!$C:$C,"="&amp;$C87,'Track by Mode'!$AJ:$AJ,"=No"),SUMIFS('Track by Mode'!U:U,'Track by Mode'!$C:$C,"="&amp;$C87))</f>
        <v>19.91</v>
      </c>
      <c r="K87" s="203">
        <f>IF($X$2,SUMIFS('Track by Mode'!W:W,'Track by Mode'!$C:$C,"="&amp;$C87,'Track by Mode'!$AJ:$AJ,"=No"),SUMIFS('Track by Mode'!W:W,'Track by Mode'!$C:$C,"="&amp;$C87))</f>
        <v>243</v>
      </c>
      <c r="L87" s="203">
        <f>IF($X$2,SUMIFS('Track by Mode'!$Z:$Z,'Track by Mode'!$C:$C,"="&amp;$C87,'Track by Mode'!$AJ:$AJ,"=No"),SUMIFS('Track by Mode'!$Z:$Z,'Track by Mode'!$C:$C,"="&amp;$C87))</f>
        <v>66</v>
      </c>
      <c r="M87" s="204">
        <f>IF($X$2,SUMIFS('Track by Mode'!$AB:$AB,'Track by Mode'!$C:$C,"="&amp;$C87,'Track by Mode'!$AJ:$AJ,"=No"),SUMIFS('Track by Mode'!$AB:$AB,'Track by Mode'!$C:$C,"="&amp;$C87))</f>
        <v>46</v>
      </c>
      <c r="N87" s="204">
        <f>IF($X$2,SUMIFS('Track by Mode'!AD:AD,'Track by Mode'!$C:$C,"="&amp;$C87,'Track by Mode'!$AJ:$AJ,"=No"),SUMIFS('Track by Mode'!AD:AD,'Track by Mode'!$C:$C,"="&amp;$C87))</f>
        <v>102</v>
      </c>
      <c r="O87" s="204">
        <f>IF($X$2,SUMIFS('Track by Mode'!AF:AF,'Track by Mode'!$C:$C,"="&amp;$C87,'Track by Mode'!$AJ:$AJ,"=No"),SUMIFS('Track by Mode'!AF:AF,'Track by Mode'!$C:$C,"="&amp;$C87))</f>
        <v>28</v>
      </c>
      <c r="P87" s="204">
        <f>IF($X$2,SUMIFS('Track by Mode'!AH:AH,'Track by Mode'!$C:$C,"="&amp;$C87,'Track by Mode'!$AJ:$AJ,"=No"),SUMIFS('Track by Mode'!AH:AH,'Track by Mode'!$C:$C,"="&amp;$C87))</f>
        <v>0</v>
      </c>
      <c r="Q87" s="203">
        <f>IF($X$2,SUMIFS('Roadway by Mode'!N:N,'Roadway by Mode'!$C:$C,"="&amp;$C87,'Roadway by Mode'!$V:$V,"=No"),SUMIFS('Roadway by Mode'!N:N,'Roadway by Mode'!$C:$C,"="&amp;$C87))</f>
        <v>1.4</v>
      </c>
      <c r="R87" s="203">
        <f>IF($X$2,SUMIFS('Roadway by Mode'!P:P,'Roadway by Mode'!$C:$C,"="&amp;$C87,'Roadway by Mode'!$V:$V,"=No"),SUMIFS('Roadway by Mode'!P:P,'Roadway by Mode'!$C:$C,"="&amp;$C87))</f>
        <v>0</v>
      </c>
      <c r="S87" s="203">
        <f>IF($X$2,SUMIFS('Roadway by Mode'!R:R,'Roadway by Mode'!$C:$C,"="&amp;$C87,'Roadway by Mode'!$V:$V,"=No"),SUMIFS('Roadway by Mode'!R:R,'Roadway by Mode'!$C:$C,"="&amp;$C87))</f>
        <v>37.799999999999997</v>
      </c>
      <c r="T87" s="203">
        <f>IF($X$2,SUMIFS('Roadway by Mode'!T:T,'Roadway by Mode'!$C:$C,"="&amp;$C87,'Roadway by Mode'!$V:$V,"=No"),SUMIFS('Roadway by Mode'!T:T,'Roadway by Mode'!$C:$C,"="&amp;$C87))</f>
        <v>39.199999999999996</v>
      </c>
      <c r="U87" s="64"/>
      <c r="V87" s="64"/>
      <c r="W87" s="64"/>
      <c r="X87" s="64"/>
      <c r="Y87" s="64"/>
      <c r="Z87" s="64"/>
      <c r="AA87" s="64"/>
      <c r="AB87" s="64"/>
    </row>
    <row r="88" spans="1:28">
      <c r="A88" s="99"/>
      <c r="B88" s="99"/>
      <c r="C88" s="238" t="s">
        <v>30</v>
      </c>
      <c r="D88" s="206" t="s">
        <v>843</v>
      </c>
      <c r="E88" s="204">
        <f>IF($X$2,SUMIFS('Track by Mode'!L:L,'Track by Mode'!$C:$C,"="&amp;$C88,'Track by Mode'!$AJ:$AJ,"=No"),SUMIFS('Track by Mode'!L:L,'Track by Mode'!$C:$C,"="&amp;$C88))+IF($X$2,SUMIFS('Roadway by Mode'!L:L,'Roadway by Mode'!$C:$C,"="&amp;$C88,'Roadway by Mode'!$V:$V,"=No"),SUMIFS('Roadway by Mode'!L:L,'Roadway by Mode'!$C:$C,"="&amp;$C88))</f>
        <v>74</v>
      </c>
      <c r="F88" s="203">
        <f>IF($X$2,SUMIFS('Track by Mode'!N:N,'Track by Mode'!$C:$C,"="&amp;$C88,'Track by Mode'!$AJ:$AJ,"=No"),SUMIFS('Track by Mode'!N:N,'Track by Mode'!$C:$C,"="&amp;$C88))</f>
        <v>150</v>
      </c>
      <c r="G88" s="203">
        <f>IF($X$2,SUMIFS('Track by Mode'!P:P,'Track by Mode'!$C:$C,"="&amp;$C88,'Track by Mode'!$AJ:$AJ,"=No"),SUMIFS('Track by Mode'!P:P,'Track by Mode'!$C:$C,"="&amp;$C88))</f>
        <v>45</v>
      </c>
      <c r="H88" s="203">
        <f>IF($X$2,SUMIFS('Track by Mode'!R:R,'Track by Mode'!$C:$C,"="&amp;$C88,'Track by Mode'!$AJ:$AJ,"=No"),SUMIFS('Track by Mode'!R:R,'Track by Mode'!$C:$C,"="&amp;$C88))</f>
        <v>195</v>
      </c>
      <c r="I88" s="203">
        <f>IF($X$2,SUMIFS('Track by Mode'!S:S,'Track by Mode'!$C:$C,"="&amp;$C88,'Track by Mode'!$AJ:$AJ,"=No"),SUMIFS('Track by Mode'!S:S,'Track by Mode'!$C:$C,"="&amp;$C88))</f>
        <v>195</v>
      </c>
      <c r="J88" s="203">
        <f>IF($X$2,SUMIFS('Track by Mode'!U:U,'Track by Mode'!$C:$C,"="&amp;$C88,'Track by Mode'!$AJ:$AJ,"=No"),SUMIFS('Track by Mode'!U:U,'Track by Mode'!$C:$C,"="&amp;$C88))</f>
        <v>2.7</v>
      </c>
      <c r="K88" s="203">
        <f>IF($X$2,SUMIFS('Track by Mode'!W:W,'Track by Mode'!$C:$C,"="&amp;$C88,'Track by Mode'!$AJ:$AJ,"=No"),SUMIFS('Track by Mode'!W:W,'Track by Mode'!$C:$C,"="&amp;$C88))</f>
        <v>0</v>
      </c>
      <c r="L88" s="203">
        <f>IF($X$2,SUMIFS('Track by Mode'!$Z:$Z,'Track by Mode'!$C:$C,"="&amp;$C88,'Track by Mode'!$AJ:$AJ,"=No"),SUMIFS('Track by Mode'!$Z:$Z,'Track by Mode'!$C:$C,"="&amp;$C88))</f>
        <v>0</v>
      </c>
      <c r="M88" s="204">
        <f>IF($X$2,SUMIFS('Track by Mode'!$AB:$AB,'Track by Mode'!$C:$C,"="&amp;$C88,'Track by Mode'!$AJ:$AJ,"=No"),SUMIFS('Track by Mode'!$AB:$AB,'Track by Mode'!$C:$C,"="&amp;$C88))</f>
        <v>103</v>
      </c>
      <c r="N88" s="204">
        <f>IF($X$2,SUMIFS('Track by Mode'!AD:AD,'Track by Mode'!$C:$C,"="&amp;$C88,'Track by Mode'!$AJ:$AJ,"=No"),SUMIFS('Track by Mode'!AD:AD,'Track by Mode'!$C:$C,"="&amp;$C88))</f>
        <v>0</v>
      </c>
      <c r="O88" s="204">
        <f>IF($X$2,SUMIFS('Track by Mode'!AF:AF,'Track by Mode'!$C:$C,"="&amp;$C88,'Track by Mode'!$AJ:$AJ,"=No"),SUMIFS('Track by Mode'!AF:AF,'Track by Mode'!$C:$C,"="&amp;$C88))</f>
        <v>0</v>
      </c>
      <c r="P88" s="204">
        <f>IF($X$2,SUMIFS('Track by Mode'!AH:AH,'Track by Mode'!$C:$C,"="&amp;$C88,'Track by Mode'!$AJ:$AJ,"=No"),SUMIFS('Track by Mode'!AH:AH,'Track by Mode'!$C:$C,"="&amp;$C88))</f>
        <v>0</v>
      </c>
      <c r="Q88" s="203">
        <f>IF($X$2,SUMIFS('Roadway by Mode'!N:N,'Roadway by Mode'!$C:$C,"="&amp;$C88,'Roadway by Mode'!$V:$V,"=No"),SUMIFS('Roadway by Mode'!N:N,'Roadway by Mode'!$C:$C,"="&amp;$C88))</f>
        <v>0</v>
      </c>
      <c r="R88" s="203">
        <f>IF($X$2,SUMIFS('Roadway by Mode'!P:P,'Roadway by Mode'!$C:$C,"="&amp;$C88,'Roadway by Mode'!$V:$V,"=No"),SUMIFS('Roadway by Mode'!P:P,'Roadway by Mode'!$C:$C,"="&amp;$C88))</f>
        <v>0</v>
      </c>
      <c r="S88" s="203">
        <f>IF($X$2,SUMIFS('Roadway by Mode'!R:R,'Roadway by Mode'!$C:$C,"="&amp;$C88,'Roadway by Mode'!$V:$V,"=No"),SUMIFS('Roadway by Mode'!R:R,'Roadway by Mode'!$C:$C,"="&amp;$C88))</f>
        <v>0</v>
      </c>
      <c r="T88" s="203">
        <f>IF($X$2,SUMIFS('Roadway by Mode'!T:T,'Roadway by Mode'!$C:$C,"="&amp;$C88,'Roadway by Mode'!$V:$V,"=No"),SUMIFS('Roadway by Mode'!T:T,'Roadway by Mode'!$C:$C,"="&amp;$C88))</f>
        <v>0</v>
      </c>
      <c r="U88" s="64"/>
      <c r="V88" s="64"/>
      <c r="W88" s="64"/>
      <c r="X88" s="64"/>
      <c r="Y88" s="64"/>
      <c r="Z88" s="64"/>
      <c r="AA88" s="64"/>
      <c r="AB88" s="64"/>
    </row>
    <row r="89" spans="1:28">
      <c r="A89" s="99"/>
      <c r="B89" s="99"/>
      <c r="C89" s="238" t="s">
        <v>31</v>
      </c>
      <c r="D89" s="206" t="s">
        <v>844</v>
      </c>
      <c r="E89" s="204">
        <f>IF($X$2,SUMIFS('Track by Mode'!L:L,'Track by Mode'!$C:$C,"="&amp;$C89,'Track by Mode'!$AJ:$AJ,"=No"),SUMIFS('Track by Mode'!L:L,'Track by Mode'!$C:$C,"="&amp;$C89))+IF($X$2,SUMIFS('Roadway by Mode'!L:L,'Roadway by Mode'!$C:$C,"="&amp;$C89,'Roadway by Mode'!$V:$V,"=No"),SUMIFS('Roadway by Mode'!L:L,'Roadway by Mode'!$C:$C,"="&amp;$C89))</f>
        <v>1062</v>
      </c>
      <c r="F89" s="203">
        <f>IF($X$2,SUMIFS('Track by Mode'!N:N,'Track by Mode'!$C:$C,"="&amp;$C89,'Track by Mode'!$AJ:$AJ,"=No"),SUMIFS('Track by Mode'!N:N,'Track by Mode'!$C:$C,"="&amp;$C89))</f>
        <v>8.93</v>
      </c>
      <c r="G89" s="203">
        <f>IF($X$2,SUMIFS('Track by Mode'!P:P,'Track by Mode'!$C:$C,"="&amp;$C89,'Track by Mode'!$AJ:$AJ,"=No"),SUMIFS('Track by Mode'!P:P,'Track by Mode'!$C:$C,"="&amp;$C89))</f>
        <v>0.77</v>
      </c>
      <c r="H89" s="203">
        <f>IF($X$2,SUMIFS('Track by Mode'!R:R,'Track by Mode'!$C:$C,"="&amp;$C89,'Track by Mode'!$AJ:$AJ,"=No"),SUMIFS('Track by Mode'!R:R,'Track by Mode'!$C:$C,"="&amp;$C89))</f>
        <v>9.6999999999999993</v>
      </c>
      <c r="I89" s="203">
        <f>IF($X$2,SUMIFS('Track by Mode'!S:S,'Track by Mode'!$C:$C,"="&amp;$C89,'Track by Mode'!$AJ:$AJ,"=No"),SUMIFS('Track by Mode'!S:S,'Track by Mode'!$C:$C,"="&amp;$C89))</f>
        <v>0</v>
      </c>
      <c r="J89" s="203">
        <f>IF($X$2,SUMIFS('Track by Mode'!U:U,'Track by Mode'!$C:$C,"="&amp;$C89,'Track by Mode'!$AJ:$AJ,"=No"),SUMIFS('Track by Mode'!U:U,'Track by Mode'!$C:$C,"="&amp;$C89))</f>
        <v>0.38</v>
      </c>
      <c r="K89" s="203">
        <f>IF($X$2,SUMIFS('Track by Mode'!W:W,'Track by Mode'!$C:$C,"="&amp;$C89,'Track by Mode'!$AJ:$AJ,"=No"),SUMIFS('Track by Mode'!W:W,'Track by Mode'!$C:$C,"="&amp;$C89))</f>
        <v>0</v>
      </c>
      <c r="L89" s="203">
        <f>IF($X$2,SUMIFS('Track by Mode'!$Z:$Z,'Track by Mode'!$C:$C,"="&amp;$C89,'Track by Mode'!$AJ:$AJ,"=No"),SUMIFS('Track by Mode'!$Z:$Z,'Track by Mode'!$C:$C,"="&amp;$C89))</f>
        <v>9</v>
      </c>
      <c r="M89" s="204">
        <f>IF($X$2,SUMIFS('Track by Mode'!$AB:$AB,'Track by Mode'!$C:$C,"="&amp;$C89,'Track by Mode'!$AJ:$AJ,"=No"),SUMIFS('Track by Mode'!$AB:$AB,'Track by Mode'!$C:$C,"="&amp;$C89))</f>
        <v>40</v>
      </c>
      <c r="N89" s="204">
        <f>IF($X$2,SUMIFS('Track by Mode'!AD:AD,'Track by Mode'!$C:$C,"="&amp;$C89,'Track by Mode'!$AJ:$AJ,"=No"),SUMIFS('Track by Mode'!AD:AD,'Track by Mode'!$C:$C,"="&amp;$C89))</f>
        <v>2</v>
      </c>
      <c r="O89" s="204">
        <f>IF($X$2,SUMIFS('Track by Mode'!AF:AF,'Track by Mode'!$C:$C,"="&amp;$C89,'Track by Mode'!$AJ:$AJ,"=No"),SUMIFS('Track by Mode'!AF:AF,'Track by Mode'!$C:$C,"="&amp;$C89))</f>
        <v>0</v>
      </c>
      <c r="P89" s="204">
        <f>IF($X$2,SUMIFS('Track by Mode'!AH:AH,'Track by Mode'!$C:$C,"="&amp;$C89,'Track by Mode'!$AJ:$AJ,"=No"),SUMIFS('Track by Mode'!AH:AH,'Track by Mode'!$C:$C,"="&amp;$C89))</f>
        <v>0</v>
      </c>
      <c r="Q89" s="203">
        <f>IF($X$2,SUMIFS('Roadway by Mode'!N:N,'Roadway by Mode'!$C:$C,"="&amp;$C89,'Roadway by Mode'!$V:$V,"=No"),SUMIFS('Roadway by Mode'!N:N,'Roadway by Mode'!$C:$C,"="&amp;$C89))</f>
        <v>19</v>
      </c>
      <c r="R89" s="203">
        <f>IF($X$2,SUMIFS('Roadway by Mode'!P:P,'Roadway by Mode'!$C:$C,"="&amp;$C89,'Roadway by Mode'!$V:$V,"=No"),SUMIFS('Roadway by Mode'!P:P,'Roadway by Mode'!$C:$C,"="&amp;$C89))</f>
        <v>0</v>
      </c>
      <c r="S89" s="203">
        <f>IF($X$2,SUMIFS('Roadway by Mode'!R:R,'Roadway by Mode'!$C:$C,"="&amp;$C89,'Roadway by Mode'!$V:$V,"=No"),SUMIFS('Roadway by Mode'!R:R,'Roadway by Mode'!$C:$C,"="&amp;$C89))</f>
        <v>0</v>
      </c>
      <c r="T89" s="203">
        <f>IF($X$2,SUMIFS('Roadway by Mode'!T:T,'Roadway by Mode'!$C:$C,"="&amp;$C89,'Roadway by Mode'!$V:$V,"=No"),SUMIFS('Roadway by Mode'!T:T,'Roadway by Mode'!$C:$C,"="&amp;$C89))</f>
        <v>19</v>
      </c>
      <c r="U89" s="64"/>
      <c r="V89" s="64"/>
      <c r="W89" s="64"/>
      <c r="X89" s="64"/>
      <c r="Y89" s="64"/>
      <c r="Z89" s="64"/>
      <c r="AA89" s="64"/>
      <c r="AB89" s="64"/>
    </row>
    <row r="90" spans="1:28">
      <c r="A90" s="99"/>
      <c r="B90" s="99"/>
      <c r="C90" s="238" t="s">
        <v>32</v>
      </c>
      <c r="D90" s="206" t="s">
        <v>845</v>
      </c>
      <c r="E90" s="204">
        <f>IF($X$2,SUMIFS('Track by Mode'!L:L,'Track by Mode'!$C:$C,"="&amp;$C90,'Track by Mode'!$AJ:$AJ,"=No"),SUMIFS('Track by Mode'!L:L,'Track by Mode'!$C:$C,"="&amp;$C90))+IF($X$2,SUMIFS('Roadway by Mode'!L:L,'Roadway by Mode'!$C:$C,"="&amp;$C90,'Roadway by Mode'!$V:$V,"=No"),SUMIFS('Roadway by Mode'!L:L,'Roadway by Mode'!$C:$C,"="&amp;$C90))</f>
        <v>1323</v>
      </c>
      <c r="F90" s="203">
        <f>IF($X$2,SUMIFS('Track by Mode'!N:N,'Track by Mode'!$C:$C,"="&amp;$C90,'Track by Mode'!$AJ:$AJ,"=No"),SUMIFS('Track by Mode'!N:N,'Track by Mode'!$C:$C,"="&amp;$C90))</f>
        <v>69.75</v>
      </c>
      <c r="G90" s="203">
        <f>IF($X$2,SUMIFS('Track by Mode'!P:P,'Track by Mode'!$C:$C,"="&amp;$C90,'Track by Mode'!$AJ:$AJ,"=No"),SUMIFS('Track by Mode'!P:P,'Track by Mode'!$C:$C,"="&amp;$C90))</f>
        <v>14.2</v>
      </c>
      <c r="H90" s="203">
        <f>IF($X$2,SUMIFS('Track by Mode'!R:R,'Track by Mode'!$C:$C,"="&amp;$C90,'Track by Mode'!$AJ:$AJ,"=No"),SUMIFS('Track by Mode'!R:R,'Track by Mode'!$C:$C,"="&amp;$C90))</f>
        <v>83.95</v>
      </c>
      <c r="I90" s="203">
        <f>IF($X$2,SUMIFS('Track by Mode'!S:S,'Track by Mode'!$C:$C,"="&amp;$C90,'Track by Mode'!$AJ:$AJ,"=No"),SUMIFS('Track by Mode'!S:S,'Track by Mode'!$C:$C,"="&amp;$C90))</f>
        <v>38.450000000000003</v>
      </c>
      <c r="J90" s="203">
        <f>IF($X$2,SUMIFS('Track by Mode'!U:U,'Track by Mode'!$C:$C,"="&amp;$C90,'Track by Mode'!$AJ:$AJ,"=No"),SUMIFS('Track by Mode'!U:U,'Track by Mode'!$C:$C,"="&amp;$C90))</f>
        <v>8.51</v>
      </c>
      <c r="K90" s="203">
        <f>IF($X$2,SUMIFS('Track by Mode'!W:W,'Track by Mode'!$C:$C,"="&amp;$C90,'Track by Mode'!$AJ:$AJ,"=No"),SUMIFS('Track by Mode'!W:W,'Track by Mode'!$C:$C,"="&amp;$C90))</f>
        <v>0</v>
      </c>
      <c r="L90" s="203">
        <f>IF($X$2,SUMIFS('Track by Mode'!$Z:$Z,'Track by Mode'!$C:$C,"="&amp;$C90,'Track by Mode'!$AJ:$AJ,"=No"),SUMIFS('Track by Mode'!$Z:$Z,'Track by Mode'!$C:$C,"="&amp;$C90))</f>
        <v>58</v>
      </c>
      <c r="M90" s="204">
        <f>IF($X$2,SUMIFS('Track by Mode'!$AB:$AB,'Track by Mode'!$C:$C,"="&amp;$C90,'Track by Mode'!$AJ:$AJ,"=No"),SUMIFS('Track by Mode'!$AB:$AB,'Track by Mode'!$C:$C,"="&amp;$C90))</f>
        <v>145</v>
      </c>
      <c r="N90" s="204">
        <f>IF($X$2,SUMIFS('Track by Mode'!AD:AD,'Track by Mode'!$C:$C,"="&amp;$C90,'Track by Mode'!$AJ:$AJ,"=No"),SUMIFS('Track by Mode'!AD:AD,'Track by Mode'!$C:$C,"="&amp;$C90))</f>
        <v>31</v>
      </c>
      <c r="O90" s="204">
        <f>IF($X$2,SUMIFS('Track by Mode'!AF:AF,'Track by Mode'!$C:$C,"="&amp;$C90,'Track by Mode'!$AJ:$AJ,"=No"),SUMIFS('Track by Mode'!AF:AF,'Track by Mode'!$C:$C,"="&amp;$C90))</f>
        <v>6</v>
      </c>
      <c r="P90" s="204">
        <f>IF($X$2,SUMIFS('Track by Mode'!AH:AH,'Track by Mode'!$C:$C,"="&amp;$C90,'Track by Mode'!$AJ:$AJ,"=No"),SUMIFS('Track by Mode'!AH:AH,'Track by Mode'!$C:$C,"="&amp;$C90))</f>
        <v>0</v>
      </c>
      <c r="Q90" s="203">
        <f>IF($X$2,SUMIFS('Roadway by Mode'!N:N,'Roadway by Mode'!$C:$C,"="&amp;$C90,'Roadway by Mode'!$V:$V,"=No"),SUMIFS('Roadway by Mode'!N:N,'Roadway by Mode'!$C:$C,"="&amp;$C90))</f>
        <v>18.5</v>
      </c>
      <c r="R90" s="203">
        <f>IF($X$2,SUMIFS('Roadway by Mode'!P:P,'Roadway by Mode'!$C:$C,"="&amp;$C90,'Roadway by Mode'!$V:$V,"=No"),SUMIFS('Roadway by Mode'!P:P,'Roadway by Mode'!$C:$C,"="&amp;$C90))</f>
        <v>328</v>
      </c>
      <c r="S90" s="203">
        <f>IF($X$2,SUMIFS('Roadway by Mode'!R:R,'Roadway by Mode'!$C:$C,"="&amp;$C90,'Roadway by Mode'!$V:$V,"=No"),SUMIFS('Roadway by Mode'!R:R,'Roadway by Mode'!$C:$C,"="&amp;$C90))</f>
        <v>77.099999999999994</v>
      </c>
      <c r="T90" s="203">
        <f>IF($X$2,SUMIFS('Roadway by Mode'!T:T,'Roadway by Mode'!$C:$C,"="&amp;$C90,'Roadway by Mode'!$V:$V,"=No"),SUMIFS('Roadway by Mode'!T:T,'Roadway by Mode'!$C:$C,"="&amp;$C90))</f>
        <v>423.6</v>
      </c>
      <c r="U90" s="64"/>
      <c r="V90" s="64"/>
      <c r="W90" s="64"/>
      <c r="X90" s="64"/>
      <c r="Y90" s="64"/>
      <c r="Z90" s="64"/>
      <c r="AA90" s="64"/>
      <c r="AB90" s="64"/>
    </row>
    <row r="91" spans="1:28">
      <c r="A91" s="99"/>
      <c r="B91" s="99"/>
      <c r="C91" s="238" t="s">
        <v>33</v>
      </c>
      <c r="D91" s="206" t="s">
        <v>846</v>
      </c>
      <c r="E91" s="204">
        <f>IF($X$2,SUMIFS('Track by Mode'!L:L,'Track by Mode'!$C:$C,"="&amp;$C91,'Track by Mode'!$AJ:$AJ,"=No"),SUMIFS('Track by Mode'!L:L,'Track by Mode'!$C:$C,"="&amp;$C91))+IF($X$2,SUMIFS('Roadway by Mode'!L:L,'Roadway by Mode'!$C:$C,"="&amp;$C91,'Roadway by Mode'!$V:$V,"=No"),SUMIFS('Roadway by Mode'!L:L,'Roadway by Mode'!$C:$C,"="&amp;$C91))</f>
        <v>612</v>
      </c>
      <c r="F91" s="203">
        <f>IF($X$2,SUMIFS('Track by Mode'!N:N,'Track by Mode'!$C:$C,"="&amp;$C91,'Track by Mode'!$AJ:$AJ,"=No"),SUMIFS('Track by Mode'!N:N,'Track by Mode'!$C:$C,"="&amp;$C91))</f>
        <v>65.58</v>
      </c>
      <c r="G91" s="203">
        <f>IF($X$2,SUMIFS('Track by Mode'!P:P,'Track by Mode'!$C:$C,"="&amp;$C91,'Track by Mode'!$AJ:$AJ,"=No"),SUMIFS('Track by Mode'!P:P,'Track by Mode'!$C:$C,"="&amp;$C91))</f>
        <v>32.900000000000006</v>
      </c>
      <c r="H91" s="203">
        <f>IF($X$2,SUMIFS('Track by Mode'!R:R,'Track by Mode'!$C:$C,"="&amp;$C91,'Track by Mode'!$AJ:$AJ,"=No"),SUMIFS('Track by Mode'!R:R,'Track by Mode'!$C:$C,"="&amp;$C91))</f>
        <v>98.48</v>
      </c>
      <c r="I91" s="203">
        <f>IF($X$2,SUMIFS('Track by Mode'!S:S,'Track by Mode'!$C:$C,"="&amp;$C91,'Track by Mode'!$AJ:$AJ,"=No"),SUMIFS('Track by Mode'!S:S,'Track by Mode'!$C:$C,"="&amp;$C91))</f>
        <v>0</v>
      </c>
      <c r="J91" s="203">
        <f>IF($X$2,SUMIFS('Track by Mode'!U:U,'Track by Mode'!$C:$C,"="&amp;$C91,'Track by Mode'!$AJ:$AJ,"=No"),SUMIFS('Track by Mode'!U:U,'Track by Mode'!$C:$C,"="&amp;$C91))</f>
        <v>5.41</v>
      </c>
      <c r="K91" s="203">
        <f>IF($X$2,SUMIFS('Track by Mode'!W:W,'Track by Mode'!$C:$C,"="&amp;$C91,'Track by Mode'!$AJ:$AJ,"=No"),SUMIFS('Track by Mode'!W:W,'Track by Mode'!$C:$C,"="&amp;$C91))</f>
        <v>2</v>
      </c>
      <c r="L91" s="203">
        <f>IF($X$2,SUMIFS('Track by Mode'!$Z:$Z,'Track by Mode'!$C:$C,"="&amp;$C91,'Track by Mode'!$AJ:$AJ,"=No"),SUMIFS('Track by Mode'!$Z:$Z,'Track by Mode'!$C:$C,"="&amp;$C91))</f>
        <v>67</v>
      </c>
      <c r="M91" s="204">
        <f>IF($X$2,SUMIFS('Track by Mode'!$AB:$AB,'Track by Mode'!$C:$C,"="&amp;$C91,'Track by Mode'!$AJ:$AJ,"=No"),SUMIFS('Track by Mode'!$AB:$AB,'Track by Mode'!$C:$C,"="&amp;$C91))</f>
        <v>39</v>
      </c>
      <c r="N91" s="204">
        <f>IF($X$2,SUMIFS('Track by Mode'!AD:AD,'Track by Mode'!$C:$C,"="&amp;$C91,'Track by Mode'!$AJ:$AJ,"=No"),SUMIFS('Track by Mode'!AD:AD,'Track by Mode'!$C:$C,"="&amp;$C91))</f>
        <v>47</v>
      </c>
      <c r="O91" s="204">
        <f>IF($X$2,SUMIFS('Track by Mode'!AF:AF,'Track by Mode'!$C:$C,"="&amp;$C91,'Track by Mode'!$AJ:$AJ,"=No"),SUMIFS('Track by Mode'!AF:AF,'Track by Mode'!$C:$C,"="&amp;$C91))</f>
        <v>5</v>
      </c>
      <c r="P91" s="204">
        <f>IF($X$2,SUMIFS('Track by Mode'!AH:AH,'Track by Mode'!$C:$C,"="&amp;$C91,'Track by Mode'!$AJ:$AJ,"=No"),SUMIFS('Track by Mode'!AH:AH,'Track by Mode'!$C:$C,"="&amp;$C91))</f>
        <v>0</v>
      </c>
      <c r="Q91" s="203">
        <f>IF($X$2,SUMIFS('Roadway by Mode'!N:N,'Roadway by Mode'!$C:$C,"="&amp;$C91,'Roadway by Mode'!$V:$V,"=No"),SUMIFS('Roadway by Mode'!N:N,'Roadway by Mode'!$C:$C,"="&amp;$C91))</f>
        <v>12.1</v>
      </c>
      <c r="R91" s="203">
        <f>IF($X$2,SUMIFS('Roadway by Mode'!P:P,'Roadway by Mode'!$C:$C,"="&amp;$C91,'Roadway by Mode'!$V:$V,"=No"),SUMIFS('Roadway by Mode'!P:P,'Roadway by Mode'!$C:$C,"="&amp;$C91))</f>
        <v>0</v>
      </c>
      <c r="S91" s="203">
        <f>IF($X$2,SUMIFS('Roadway by Mode'!R:R,'Roadway by Mode'!$C:$C,"="&amp;$C91,'Roadway by Mode'!$V:$V,"=No"),SUMIFS('Roadway by Mode'!R:R,'Roadway by Mode'!$C:$C,"="&amp;$C91))</f>
        <v>3</v>
      </c>
      <c r="T91" s="203">
        <f>IF($X$2,SUMIFS('Roadway by Mode'!T:T,'Roadway by Mode'!$C:$C,"="&amp;$C91,'Roadway by Mode'!$V:$V,"=No"),SUMIFS('Roadway by Mode'!T:T,'Roadway by Mode'!$C:$C,"="&amp;$C91))</f>
        <v>15.1</v>
      </c>
      <c r="U91" s="64"/>
      <c r="V91" s="64"/>
      <c r="W91" s="64"/>
      <c r="X91" s="64"/>
      <c r="Y91" s="64"/>
      <c r="Z91" s="64"/>
      <c r="AA91" s="64"/>
      <c r="AB91" s="64"/>
    </row>
    <row r="92" spans="1:28">
      <c r="A92" s="99"/>
      <c r="B92" s="99"/>
      <c r="C92" s="238" t="s">
        <v>847</v>
      </c>
      <c r="D92" s="206" t="s">
        <v>848</v>
      </c>
      <c r="E92" s="204">
        <f>IF($X$2,SUMIFS('Track by Mode'!L:L,'Track by Mode'!$C:$C,"="&amp;$C92,'Track by Mode'!$AJ:$AJ,"=No"),SUMIFS('Track by Mode'!L:L,'Track by Mode'!$C:$C,"="&amp;$C92))+IF($X$2,SUMIFS('Roadway by Mode'!L:L,'Roadway by Mode'!$C:$C,"="&amp;$C92,'Roadway by Mode'!$V:$V,"=No"),SUMIFS('Roadway by Mode'!L:L,'Roadway by Mode'!$C:$C,"="&amp;$C92))</f>
        <v>0</v>
      </c>
      <c r="F92" s="203">
        <f>IF($X$2,SUMIFS('Track by Mode'!N:N,'Track by Mode'!$C:$C,"="&amp;$C92,'Track by Mode'!$AJ:$AJ,"=No"),SUMIFS('Track by Mode'!N:N,'Track by Mode'!$C:$C,"="&amp;$C92))</f>
        <v>0</v>
      </c>
      <c r="G92" s="203">
        <f>IF($X$2,SUMIFS('Track by Mode'!P:P,'Track by Mode'!$C:$C,"="&amp;$C92,'Track by Mode'!$AJ:$AJ,"=No"),SUMIFS('Track by Mode'!P:P,'Track by Mode'!$C:$C,"="&amp;$C92))</f>
        <v>0</v>
      </c>
      <c r="H92" s="203">
        <f>IF($X$2,SUMIFS('Track by Mode'!R:R,'Track by Mode'!$C:$C,"="&amp;$C92,'Track by Mode'!$AJ:$AJ,"=No"),SUMIFS('Track by Mode'!R:R,'Track by Mode'!$C:$C,"="&amp;$C92))</f>
        <v>0</v>
      </c>
      <c r="I92" s="203">
        <f>IF($X$2,SUMIFS('Track by Mode'!S:S,'Track by Mode'!$C:$C,"="&amp;$C92,'Track by Mode'!$AJ:$AJ,"=No"),SUMIFS('Track by Mode'!S:S,'Track by Mode'!$C:$C,"="&amp;$C92))</f>
        <v>0</v>
      </c>
      <c r="J92" s="203">
        <f>IF($X$2,SUMIFS('Track by Mode'!U:U,'Track by Mode'!$C:$C,"="&amp;$C92,'Track by Mode'!$AJ:$AJ,"=No"),SUMIFS('Track by Mode'!U:U,'Track by Mode'!$C:$C,"="&amp;$C92))</f>
        <v>0</v>
      </c>
      <c r="K92" s="203">
        <f>IF($X$2,SUMIFS('Track by Mode'!W:W,'Track by Mode'!$C:$C,"="&amp;$C92,'Track by Mode'!$AJ:$AJ,"=No"),SUMIFS('Track by Mode'!W:W,'Track by Mode'!$C:$C,"="&amp;$C92))</f>
        <v>0</v>
      </c>
      <c r="L92" s="203">
        <f>IF($X$2,SUMIFS('Track by Mode'!$Z:$Z,'Track by Mode'!$C:$C,"="&amp;$C92,'Track by Mode'!$AJ:$AJ,"=No"),SUMIFS('Track by Mode'!$Z:$Z,'Track by Mode'!$C:$C,"="&amp;$C92))</f>
        <v>0</v>
      </c>
      <c r="M92" s="204">
        <f>IF($X$2,SUMIFS('Track by Mode'!$AB:$AB,'Track by Mode'!$C:$C,"="&amp;$C92,'Track by Mode'!$AJ:$AJ,"=No"),SUMIFS('Track by Mode'!$AB:$AB,'Track by Mode'!$C:$C,"="&amp;$C92))</f>
        <v>0</v>
      </c>
      <c r="N92" s="204">
        <f>IF($X$2,SUMIFS('Track by Mode'!AD:AD,'Track by Mode'!$C:$C,"="&amp;$C92,'Track by Mode'!$AJ:$AJ,"=No"),SUMIFS('Track by Mode'!AD:AD,'Track by Mode'!$C:$C,"="&amp;$C92))</f>
        <v>0</v>
      </c>
      <c r="O92" s="204">
        <f>IF($X$2,SUMIFS('Track by Mode'!AF:AF,'Track by Mode'!$C:$C,"="&amp;$C92,'Track by Mode'!$AJ:$AJ,"=No"),SUMIFS('Track by Mode'!AF:AF,'Track by Mode'!$C:$C,"="&amp;$C92))</f>
        <v>0</v>
      </c>
      <c r="P92" s="204">
        <f>IF($X$2,SUMIFS('Track by Mode'!AH:AH,'Track by Mode'!$C:$C,"="&amp;$C92,'Track by Mode'!$AJ:$AJ,"=No"),SUMIFS('Track by Mode'!AH:AH,'Track by Mode'!$C:$C,"="&amp;$C92))</f>
        <v>0</v>
      </c>
      <c r="Q92" s="203">
        <f>IF($X$2,SUMIFS('Roadway by Mode'!N:N,'Roadway by Mode'!$C:$C,"="&amp;$C92,'Roadway by Mode'!$V:$V,"=No"),SUMIFS('Roadway by Mode'!N:N,'Roadway by Mode'!$C:$C,"="&amp;$C92))</f>
        <v>0</v>
      </c>
      <c r="R92" s="203">
        <f>IF($X$2,SUMIFS('Roadway by Mode'!P:P,'Roadway by Mode'!$C:$C,"="&amp;$C92,'Roadway by Mode'!$V:$V,"=No"),SUMIFS('Roadway by Mode'!P:P,'Roadway by Mode'!$C:$C,"="&amp;$C92))</f>
        <v>0</v>
      </c>
      <c r="S92" s="203">
        <f>IF($X$2,SUMIFS('Roadway by Mode'!R:R,'Roadway by Mode'!$C:$C,"="&amp;$C92,'Roadway by Mode'!$V:$V,"=No"),SUMIFS('Roadway by Mode'!R:R,'Roadway by Mode'!$C:$C,"="&amp;$C92))</f>
        <v>0</v>
      </c>
      <c r="T92" s="203">
        <f>IF($X$2,SUMIFS('Roadway by Mode'!T:T,'Roadway by Mode'!$C:$C,"="&amp;$C92,'Roadway by Mode'!$V:$V,"=No"),SUMIFS('Roadway by Mode'!T:T,'Roadway by Mode'!$C:$C,"="&amp;$C92))</f>
        <v>0</v>
      </c>
      <c r="U92" s="64"/>
      <c r="V92" s="64"/>
      <c r="W92" s="64"/>
      <c r="X92" s="64"/>
      <c r="Y92" s="64"/>
      <c r="Z92" s="64"/>
      <c r="AA92" s="64"/>
      <c r="AB92" s="64"/>
    </row>
    <row r="93" spans="1:28">
      <c r="A93" s="99"/>
      <c r="B93" s="99"/>
      <c r="C93" s="238" t="s">
        <v>93</v>
      </c>
      <c r="D93" s="206" t="s">
        <v>849</v>
      </c>
      <c r="E93" s="204">
        <f>IF($X$2,SUMIFS('Track by Mode'!L:L,'Track by Mode'!$C:$C,"="&amp;$C93,'Track by Mode'!$AJ:$AJ,"=No"),SUMIFS('Track by Mode'!L:L,'Track by Mode'!$C:$C,"="&amp;$C93))+IF($X$2,SUMIFS('Roadway by Mode'!L:L,'Roadway by Mode'!$C:$C,"="&amp;$C93,'Roadway by Mode'!$V:$V,"=No"),SUMIFS('Roadway by Mode'!L:L,'Roadway by Mode'!$C:$C,"="&amp;$C93))</f>
        <v>31</v>
      </c>
      <c r="F93" s="203">
        <f>IF($X$2,SUMIFS('Track by Mode'!N:N,'Track by Mode'!$C:$C,"="&amp;$C93,'Track by Mode'!$AJ:$AJ,"=No"),SUMIFS('Track by Mode'!N:N,'Track by Mode'!$C:$C,"="&amp;$C93))</f>
        <v>0</v>
      </c>
      <c r="G93" s="203">
        <f>IF($X$2,SUMIFS('Track by Mode'!P:P,'Track by Mode'!$C:$C,"="&amp;$C93,'Track by Mode'!$AJ:$AJ,"=No"),SUMIFS('Track by Mode'!P:P,'Track by Mode'!$C:$C,"="&amp;$C93))</f>
        <v>0</v>
      </c>
      <c r="H93" s="203">
        <f>IF($X$2,SUMIFS('Track by Mode'!R:R,'Track by Mode'!$C:$C,"="&amp;$C93,'Track by Mode'!$AJ:$AJ,"=No"),SUMIFS('Track by Mode'!R:R,'Track by Mode'!$C:$C,"="&amp;$C93))</f>
        <v>0</v>
      </c>
      <c r="I93" s="203">
        <f>IF($X$2,SUMIFS('Track by Mode'!S:S,'Track by Mode'!$C:$C,"="&amp;$C93,'Track by Mode'!$AJ:$AJ,"=No"),SUMIFS('Track by Mode'!S:S,'Track by Mode'!$C:$C,"="&amp;$C93))</f>
        <v>0</v>
      </c>
      <c r="J93" s="203">
        <f>IF($X$2,SUMIFS('Track by Mode'!U:U,'Track by Mode'!$C:$C,"="&amp;$C93,'Track by Mode'!$AJ:$AJ,"=No"),SUMIFS('Track by Mode'!U:U,'Track by Mode'!$C:$C,"="&amp;$C93))</f>
        <v>0</v>
      </c>
      <c r="K93" s="203">
        <f>IF($X$2,SUMIFS('Track by Mode'!W:W,'Track by Mode'!$C:$C,"="&amp;$C93,'Track by Mode'!$AJ:$AJ,"=No"),SUMIFS('Track by Mode'!W:W,'Track by Mode'!$C:$C,"="&amp;$C93))</f>
        <v>0</v>
      </c>
      <c r="L93" s="203">
        <f>IF($X$2,SUMIFS('Track by Mode'!$Z:$Z,'Track by Mode'!$C:$C,"="&amp;$C93,'Track by Mode'!$AJ:$AJ,"=No"),SUMIFS('Track by Mode'!$Z:$Z,'Track by Mode'!$C:$C,"="&amp;$C93))</f>
        <v>0</v>
      </c>
      <c r="M93" s="204">
        <f>IF($X$2,SUMIFS('Track by Mode'!$AB:$AB,'Track by Mode'!$C:$C,"="&amp;$C93,'Track by Mode'!$AJ:$AJ,"=No"),SUMIFS('Track by Mode'!$AB:$AB,'Track by Mode'!$C:$C,"="&amp;$C93))</f>
        <v>0</v>
      </c>
      <c r="N93" s="204">
        <f>IF($X$2,SUMIFS('Track by Mode'!AD:AD,'Track by Mode'!$C:$C,"="&amp;$C93,'Track by Mode'!$AJ:$AJ,"=No"),SUMIFS('Track by Mode'!AD:AD,'Track by Mode'!$C:$C,"="&amp;$C93))</f>
        <v>0</v>
      </c>
      <c r="O93" s="204">
        <f>IF($X$2,SUMIFS('Track by Mode'!AF:AF,'Track by Mode'!$C:$C,"="&amp;$C93,'Track by Mode'!$AJ:$AJ,"=No"),SUMIFS('Track by Mode'!AF:AF,'Track by Mode'!$C:$C,"="&amp;$C93))</f>
        <v>0</v>
      </c>
      <c r="P93" s="204">
        <f>IF($X$2,SUMIFS('Track by Mode'!AH:AH,'Track by Mode'!$C:$C,"="&amp;$C93,'Track by Mode'!$AJ:$AJ,"=No"),SUMIFS('Track by Mode'!AH:AH,'Track by Mode'!$C:$C,"="&amp;$C93))</f>
        <v>0</v>
      </c>
      <c r="Q93" s="203">
        <f>IF($X$2,SUMIFS('Roadway by Mode'!N:N,'Roadway by Mode'!$C:$C,"="&amp;$C93,'Roadway by Mode'!$V:$V,"=No"),SUMIFS('Roadway by Mode'!N:N,'Roadway by Mode'!$C:$C,"="&amp;$C93))</f>
        <v>0</v>
      </c>
      <c r="R93" s="203">
        <f>IF($X$2,SUMIFS('Roadway by Mode'!P:P,'Roadway by Mode'!$C:$C,"="&amp;$C93,'Roadway by Mode'!$V:$V,"=No"),SUMIFS('Roadway by Mode'!P:P,'Roadway by Mode'!$C:$C,"="&amp;$C93))</f>
        <v>0</v>
      </c>
      <c r="S93" s="203">
        <f>IF($X$2,SUMIFS('Roadway by Mode'!R:R,'Roadway by Mode'!$C:$C,"="&amp;$C93,'Roadway by Mode'!$V:$V,"=No"),SUMIFS('Roadway by Mode'!R:R,'Roadway by Mode'!$C:$C,"="&amp;$C93))</f>
        <v>0</v>
      </c>
      <c r="T93" s="203">
        <f>IF($X$2,SUMIFS('Roadway by Mode'!T:T,'Roadway by Mode'!$C:$C,"="&amp;$C93,'Roadway by Mode'!$V:$V,"=No"),SUMIFS('Roadway by Mode'!T:T,'Roadway by Mode'!$C:$C,"="&amp;$C93))</f>
        <v>0</v>
      </c>
      <c r="U93" s="64"/>
      <c r="V93" s="64"/>
      <c r="W93" s="64"/>
      <c r="X93" s="64"/>
      <c r="Y93" s="64"/>
      <c r="Z93" s="64"/>
      <c r="AA93" s="64"/>
      <c r="AB93" s="64"/>
    </row>
    <row r="94" spans="1:28">
      <c r="A94" s="99"/>
      <c r="B94" s="99"/>
      <c r="C94" s="238" t="s">
        <v>94</v>
      </c>
      <c r="D94" s="206" t="s">
        <v>850</v>
      </c>
      <c r="E94" s="204">
        <f>IF($X$2,SUMIFS('Track by Mode'!L:L,'Track by Mode'!$C:$C,"="&amp;$C94,'Track by Mode'!$AJ:$AJ,"=No"),SUMIFS('Track by Mode'!L:L,'Track by Mode'!$C:$C,"="&amp;$C94))+IF($X$2,SUMIFS('Roadway by Mode'!L:L,'Roadway by Mode'!$C:$C,"="&amp;$C94,'Roadway by Mode'!$V:$V,"=No"),SUMIFS('Roadway by Mode'!L:L,'Roadway by Mode'!$C:$C,"="&amp;$C94))</f>
        <v>57</v>
      </c>
      <c r="F94" s="203">
        <f>IF($X$2,SUMIFS('Track by Mode'!N:N,'Track by Mode'!$C:$C,"="&amp;$C94,'Track by Mode'!$AJ:$AJ,"=No"),SUMIFS('Track by Mode'!N:N,'Track by Mode'!$C:$C,"="&amp;$C94))</f>
        <v>0</v>
      </c>
      <c r="G94" s="203">
        <f>IF($X$2,SUMIFS('Track by Mode'!P:P,'Track by Mode'!$C:$C,"="&amp;$C94,'Track by Mode'!$AJ:$AJ,"=No"),SUMIFS('Track by Mode'!P:P,'Track by Mode'!$C:$C,"="&amp;$C94))</f>
        <v>0</v>
      </c>
      <c r="H94" s="203">
        <f>IF($X$2,SUMIFS('Track by Mode'!R:R,'Track by Mode'!$C:$C,"="&amp;$C94,'Track by Mode'!$AJ:$AJ,"=No"),SUMIFS('Track by Mode'!R:R,'Track by Mode'!$C:$C,"="&amp;$C94))</f>
        <v>0</v>
      </c>
      <c r="I94" s="203">
        <f>IF($X$2,SUMIFS('Track by Mode'!S:S,'Track by Mode'!$C:$C,"="&amp;$C94,'Track by Mode'!$AJ:$AJ,"=No"),SUMIFS('Track by Mode'!S:S,'Track by Mode'!$C:$C,"="&amp;$C94))</f>
        <v>0</v>
      </c>
      <c r="J94" s="203">
        <f>IF($X$2,SUMIFS('Track by Mode'!U:U,'Track by Mode'!$C:$C,"="&amp;$C94,'Track by Mode'!$AJ:$AJ,"=No"),SUMIFS('Track by Mode'!U:U,'Track by Mode'!$C:$C,"="&amp;$C94))</f>
        <v>0</v>
      </c>
      <c r="K94" s="203">
        <f>IF($X$2,SUMIFS('Track by Mode'!W:W,'Track by Mode'!$C:$C,"="&amp;$C94,'Track by Mode'!$AJ:$AJ,"=No"),SUMIFS('Track by Mode'!W:W,'Track by Mode'!$C:$C,"="&amp;$C94))</f>
        <v>0</v>
      </c>
      <c r="L94" s="203">
        <f>IF($X$2,SUMIFS('Track by Mode'!$Z:$Z,'Track by Mode'!$C:$C,"="&amp;$C94,'Track by Mode'!$AJ:$AJ,"=No"),SUMIFS('Track by Mode'!$Z:$Z,'Track by Mode'!$C:$C,"="&amp;$C94))</f>
        <v>0</v>
      </c>
      <c r="M94" s="204">
        <f>IF($X$2,SUMIFS('Track by Mode'!$AB:$AB,'Track by Mode'!$C:$C,"="&amp;$C94,'Track by Mode'!$AJ:$AJ,"=No"),SUMIFS('Track by Mode'!$AB:$AB,'Track by Mode'!$C:$C,"="&amp;$C94))</f>
        <v>0</v>
      </c>
      <c r="N94" s="204">
        <f>IF($X$2,SUMIFS('Track by Mode'!AD:AD,'Track by Mode'!$C:$C,"="&amp;$C94,'Track by Mode'!$AJ:$AJ,"=No"),SUMIFS('Track by Mode'!AD:AD,'Track by Mode'!$C:$C,"="&amp;$C94))</f>
        <v>0</v>
      </c>
      <c r="O94" s="204">
        <f>IF($X$2,SUMIFS('Track by Mode'!AF:AF,'Track by Mode'!$C:$C,"="&amp;$C94,'Track by Mode'!$AJ:$AJ,"=No"),SUMIFS('Track by Mode'!AF:AF,'Track by Mode'!$C:$C,"="&amp;$C94))</f>
        <v>0</v>
      </c>
      <c r="P94" s="204">
        <f>IF($X$2,SUMIFS('Track by Mode'!AH:AH,'Track by Mode'!$C:$C,"="&amp;$C94,'Track by Mode'!$AJ:$AJ,"=No"),SUMIFS('Track by Mode'!AH:AH,'Track by Mode'!$C:$C,"="&amp;$C94))</f>
        <v>0</v>
      </c>
      <c r="Q94" s="203">
        <f>IF($X$2,SUMIFS('Roadway by Mode'!N:N,'Roadway by Mode'!$C:$C,"="&amp;$C94,'Roadway by Mode'!$V:$V,"=No"),SUMIFS('Roadway by Mode'!N:N,'Roadway by Mode'!$C:$C,"="&amp;$C94))</f>
        <v>0</v>
      </c>
      <c r="R94" s="203">
        <f>IF($X$2,SUMIFS('Roadway by Mode'!P:P,'Roadway by Mode'!$C:$C,"="&amp;$C94,'Roadway by Mode'!$V:$V,"=No"),SUMIFS('Roadway by Mode'!P:P,'Roadway by Mode'!$C:$C,"="&amp;$C94))</f>
        <v>0</v>
      </c>
      <c r="S94" s="203">
        <f>IF($X$2,SUMIFS('Roadway by Mode'!R:R,'Roadway by Mode'!$C:$C,"="&amp;$C94,'Roadway by Mode'!$V:$V,"=No"),SUMIFS('Roadway by Mode'!R:R,'Roadway by Mode'!$C:$C,"="&amp;$C94))</f>
        <v>0</v>
      </c>
      <c r="T94" s="203">
        <f>IF($X$2,SUMIFS('Roadway by Mode'!T:T,'Roadway by Mode'!$C:$C,"="&amp;$C94,'Roadway by Mode'!$V:$V,"=No"),SUMIFS('Roadway by Mode'!T:T,'Roadway by Mode'!$C:$C,"="&amp;$C94))</f>
        <v>0</v>
      </c>
      <c r="U94" s="64"/>
      <c r="V94" s="64"/>
      <c r="W94" s="64"/>
      <c r="X94" s="64"/>
      <c r="Y94" s="64"/>
      <c r="Z94" s="64"/>
      <c r="AA94" s="64"/>
      <c r="AB94" s="64"/>
    </row>
    <row r="95" spans="1:28">
      <c r="A95" s="99"/>
      <c r="B95" s="99"/>
      <c r="C95" s="238" t="s">
        <v>34</v>
      </c>
      <c r="D95" s="206" t="s">
        <v>851</v>
      </c>
      <c r="E95" s="204">
        <f>IF($X$2,SUMIFS('Track by Mode'!L:L,'Track by Mode'!$C:$C,"="&amp;$C95,'Track by Mode'!$AJ:$AJ,"=No"),SUMIFS('Track by Mode'!L:L,'Track by Mode'!$C:$C,"="&amp;$C95))+IF($X$2,SUMIFS('Roadway by Mode'!L:L,'Roadway by Mode'!$C:$C,"="&amp;$C95,'Roadway by Mode'!$V:$V,"=No"),SUMIFS('Roadway by Mode'!L:L,'Roadway by Mode'!$C:$C,"="&amp;$C95))</f>
        <v>753</v>
      </c>
      <c r="F95" s="203">
        <f>IF($X$2,SUMIFS('Track by Mode'!N:N,'Track by Mode'!$C:$C,"="&amp;$C95,'Track by Mode'!$AJ:$AJ,"=No"),SUMIFS('Track by Mode'!N:N,'Track by Mode'!$C:$C,"="&amp;$C95))</f>
        <v>24.11</v>
      </c>
      <c r="G95" s="203">
        <f>IF($X$2,SUMIFS('Track by Mode'!P:P,'Track by Mode'!$C:$C,"="&amp;$C95,'Track by Mode'!$AJ:$AJ,"=No"),SUMIFS('Track by Mode'!P:P,'Track by Mode'!$C:$C,"="&amp;$C95))</f>
        <v>15.809999999999999</v>
      </c>
      <c r="H95" s="203">
        <f>IF($X$2,SUMIFS('Track by Mode'!R:R,'Track by Mode'!$C:$C,"="&amp;$C95,'Track by Mode'!$AJ:$AJ,"=No"),SUMIFS('Track by Mode'!R:R,'Track by Mode'!$C:$C,"="&amp;$C95))</f>
        <v>39.92</v>
      </c>
      <c r="I95" s="203">
        <f>IF($X$2,SUMIFS('Track by Mode'!S:S,'Track by Mode'!$C:$C,"="&amp;$C95,'Track by Mode'!$AJ:$AJ,"=No"),SUMIFS('Track by Mode'!S:S,'Track by Mode'!$C:$C,"="&amp;$C95))</f>
        <v>0</v>
      </c>
      <c r="J95" s="203">
        <f>IF($X$2,SUMIFS('Track by Mode'!U:U,'Track by Mode'!$C:$C,"="&amp;$C95,'Track by Mode'!$AJ:$AJ,"=No"),SUMIFS('Track by Mode'!U:U,'Track by Mode'!$C:$C,"="&amp;$C95))</f>
        <v>3.7800000000000002</v>
      </c>
      <c r="K95" s="203">
        <f>IF($X$2,SUMIFS('Track by Mode'!W:W,'Track by Mode'!$C:$C,"="&amp;$C95,'Track by Mode'!$AJ:$AJ,"=No"),SUMIFS('Track by Mode'!W:W,'Track by Mode'!$C:$C,"="&amp;$C95))</f>
        <v>0</v>
      </c>
      <c r="L95" s="203">
        <f>IF($X$2,SUMIFS('Track by Mode'!$Z:$Z,'Track by Mode'!$C:$C,"="&amp;$C95,'Track by Mode'!$AJ:$AJ,"=No"),SUMIFS('Track by Mode'!$Z:$Z,'Track by Mode'!$C:$C,"="&amp;$C95))</f>
        <v>26</v>
      </c>
      <c r="M95" s="204">
        <f>IF($X$2,SUMIFS('Track by Mode'!$AB:$AB,'Track by Mode'!$C:$C,"="&amp;$C95,'Track by Mode'!$AJ:$AJ,"=No"),SUMIFS('Track by Mode'!$AB:$AB,'Track by Mode'!$C:$C,"="&amp;$C95))</f>
        <v>39</v>
      </c>
      <c r="N95" s="204">
        <f>IF($X$2,SUMIFS('Track by Mode'!AD:AD,'Track by Mode'!$C:$C,"="&amp;$C95,'Track by Mode'!$AJ:$AJ,"=No"),SUMIFS('Track by Mode'!AD:AD,'Track by Mode'!$C:$C,"="&amp;$C95))</f>
        <v>18</v>
      </c>
      <c r="O95" s="204">
        <f>IF($X$2,SUMIFS('Track by Mode'!AF:AF,'Track by Mode'!$C:$C,"="&amp;$C95,'Track by Mode'!$AJ:$AJ,"=No"),SUMIFS('Track by Mode'!AF:AF,'Track by Mode'!$C:$C,"="&amp;$C95))</f>
        <v>5</v>
      </c>
      <c r="P95" s="204">
        <f>IF($X$2,SUMIFS('Track by Mode'!AH:AH,'Track by Mode'!$C:$C,"="&amp;$C95,'Track by Mode'!$AJ:$AJ,"=No"),SUMIFS('Track by Mode'!AH:AH,'Track by Mode'!$C:$C,"="&amp;$C95))</f>
        <v>1</v>
      </c>
      <c r="Q95" s="203">
        <f>IF($X$2,SUMIFS('Roadway by Mode'!N:N,'Roadway by Mode'!$C:$C,"="&amp;$C95,'Roadway by Mode'!$V:$V,"=No"),SUMIFS('Roadway by Mode'!N:N,'Roadway by Mode'!$C:$C,"="&amp;$C95))</f>
        <v>15.4</v>
      </c>
      <c r="R95" s="203">
        <f>IF($X$2,SUMIFS('Roadway by Mode'!P:P,'Roadway by Mode'!$C:$C,"="&amp;$C95,'Roadway by Mode'!$V:$V,"=No"),SUMIFS('Roadway by Mode'!P:P,'Roadway by Mode'!$C:$C,"="&amp;$C95))</f>
        <v>28.8</v>
      </c>
      <c r="S95" s="203">
        <f>IF($X$2,SUMIFS('Roadway by Mode'!R:R,'Roadway by Mode'!$C:$C,"="&amp;$C95,'Roadway by Mode'!$V:$V,"=No"),SUMIFS('Roadway by Mode'!R:R,'Roadway by Mode'!$C:$C,"="&amp;$C95))</f>
        <v>0</v>
      </c>
      <c r="T95" s="203">
        <f>IF($X$2,SUMIFS('Roadway by Mode'!T:T,'Roadway by Mode'!$C:$C,"="&amp;$C95,'Roadway by Mode'!$V:$V,"=No"),SUMIFS('Roadway by Mode'!T:T,'Roadway by Mode'!$C:$C,"="&amp;$C95))</f>
        <v>44.2</v>
      </c>
      <c r="U95" s="64"/>
      <c r="V95" s="64"/>
      <c r="W95" s="64"/>
      <c r="X95" s="64"/>
      <c r="Y95" s="64"/>
      <c r="Z95" s="64"/>
      <c r="AA95" s="64"/>
      <c r="AB95" s="64"/>
    </row>
    <row r="96" spans="1:28">
      <c r="A96" s="99"/>
      <c r="B96" s="99"/>
      <c r="C96" s="238" t="s">
        <v>95</v>
      </c>
      <c r="D96" s="206" t="s">
        <v>852</v>
      </c>
      <c r="E96" s="204">
        <f>IF($X$2,SUMIFS('Track by Mode'!L:L,'Track by Mode'!$C:$C,"="&amp;$C96,'Track by Mode'!$AJ:$AJ,"=No"),SUMIFS('Track by Mode'!L:L,'Track by Mode'!$C:$C,"="&amp;$C96))+IF($X$2,SUMIFS('Roadway by Mode'!L:L,'Roadway by Mode'!$C:$C,"="&amp;$C96,'Roadway by Mode'!$V:$V,"=No"),SUMIFS('Roadway by Mode'!L:L,'Roadway by Mode'!$C:$C,"="&amp;$C96))</f>
        <v>34</v>
      </c>
      <c r="F96" s="203">
        <f>IF($X$2,SUMIFS('Track by Mode'!N:N,'Track by Mode'!$C:$C,"="&amp;$C96,'Track by Mode'!$AJ:$AJ,"=No"),SUMIFS('Track by Mode'!N:N,'Track by Mode'!$C:$C,"="&amp;$C96))</f>
        <v>0</v>
      </c>
      <c r="G96" s="203">
        <f>IF($X$2,SUMIFS('Track by Mode'!P:P,'Track by Mode'!$C:$C,"="&amp;$C96,'Track by Mode'!$AJ:$AJ,"=No"),SUMIFS('Track by Mode'!P:P,'Track by Mode'!$C:$C,"="&amp;$C96))</f>
        <v>0</v>
      </c>
      <c r="H96" s="203">
        <f>IF($X$2,SUMIFS('Track by Mode'!R:R,'Track by Mode'!$C:$C,"="&amp;$C96,'Track by Mode'!$AJ:$AJ,"=No"),SUMIFS('Track by Mode'!R:R,'Track by Mode'!$C:$C,"="&amp;$C96))</f>
        <v>0</v>
      </c>
      <c r="I96" s="203">
        <f>IF($X$2,SUMIFS('Track by Mode'!S:S,'Track by Mode'!$C:$C,"="&amp;$C96,'Track by Mode'!$AJ:$AJ,"=No"),SUMIFS('Track by Mode'!S:S,'Track by Mode'!$C:$C,"="&amp;$C96))</f>
        <v>0</v>
      </c>
      <c r="J96" s="203">
        <f>IF($X$2,SUMIFS('Track by Mode'!U:U,'Track by Mode'!$C:$C,"="&amp;$C96,'Track by Mode'!$AJ:$AJ,"=No"),SUMIFS('Track by Mode'!U:U,'Track by Mode'!$C:$C,"="&amp;$C96))</f>
        <v>0</v>
      </c>
      <c r="K96" s="203">
        <f>IF($X$2,SUMIFS('Track by Mode'!W:W,'Track by Mode'!$C:$C,"="&amp;$C96,'Track by Mode'!$AJ:$AJ,"=No"),SUMIFS('Track by Mode'!W:W,'Track by Mode'!$C:$C,"="&amp;$C96))</f>
        <v>0</v>
      </c>
      <c r="L96" s="203">
        <f>IF($X$2,SUMIFS('Track by Mode'!$Z:$Z,'Track by Mode'!$C:$C,"="&amp;$C96,'Track by Mode'!$AJ:$AJ,"=No"),SUMIFS('Track by Mode'!$Z:$Z,'Track by Mode'!$C:$C,"="&amp;$C96))</f>
        <v>0</v>
      </c>
      <c r="M96" s="204">
        <f>IF($X$2,SUMIFS('Track by Mode'!$AB:$AB,'Track by Mode'!$C:$C,"="&amp;$C96,'Track by Mode'!$AJ:$AJ,"=No"),SUMIFS('Track by Mode'!$AB:$AB,'Track by Mode'!$C:$C,"="&amp;$C96))</f>
        <v>0</v>
      </c>
      <c r="N96" s="204">
        <f>IF($X$2,SUMIFS('Track by Mode'!AD:AD,'Track by Mode'!$C:$C,"="&amp;$C96,'Track by Mode'!$AJ:$AJ,"=No"),SUMIFS('Track by Mode'!AD:AD,'Track by Mode'!$C:$C,"="&amp;$C96))</f>
        <v>0</v>
      </c>
      <c r="O96" s="204">
        <f>IF($X$2,SUMIFS('Track by Mode'!AF:AF,'Track by Mode'!$C:$C,"="&amp;$C96,'Track by Mode'!$AJ:$AJ,"=No"),SUMIFS('Track by Mode'!AF:AF,'Track by Mode'!$C:$C,"="&amp;$C96))</f>
        <v>0</v>
      </c>
      <c r="P96" s="204">
        <f>IF($X$2,SUMIFS('Track by Mode'!AH:AH,'Track by Mode'!$C:$C,"="&amp;$C96,'Track by Mode'!$AJ:$AJ,"=No"),SUMIFS('Track by Mode'!AH:AH,'Track by Mode'!$C:$C,"="&amp;$C96))</f>
        <v>0</v>
      </c>
      <c r="Q96" s="203">
        <f>IF($X$2,SUMIFS('Roadway by Mode'!N:N,'Roadway by Mode'!$C:$C,"="&amp;$C96,'Roadway by Mode'!$V:$V,"=No"),SUMIFS('Roadway by Mode'!N:N,'Roadway by Mode'!$C:$C,"="&amp;$C96))</f>
        <v>0</v>
      </c>
      <c r="R96" s="203">
        <f>IF($X$2,SUMIFS('Roadway by Mode'!P:P,'Roadway by Mode'!$C:$C,"="&amp;$C96,'Roadway by Mode'!$V:$V,"=No"),SUMIFS('Roadway by Mode'!P:P,'Roadway by Mode'!$C:$C,"="&amp;$C96))</f>
        <v>0</v>
      </c>
      <c r="S96" s="203">
        <f>IF($X$2,SUMIFS('Roadway by Mode'!R:R,'Roadway by Mode'!$C:$C,"="&amp;$C96,'Roadway by Mode'!$V:$V,"=No"),SUMIFS('Roadway by Mode'!R:R,'Roadway by Mode'!$C:$C,"="&amp;$C96))</f>
        <v>0</v>
      </c>
      <c r="T96" s="203">
        <f>IF($X$2,SUMIFS('Roadway by Mode'!T:T,'Roadway by Mode'!$C:$C,"="&amp;$C96,'Roadway by Mode'!$V:$V,"=No"),SUMIFS('Roadway by Mode'!T:T,'Roadway by Mode'!$C:$C,"="&amp;$C96))</f>
        <v>0</v>
      </c>
      <c r="U96" s="64"/>
      <c r="V96" s="64"/>
      <c r="W96" s="64"/>
      <c r="X96" s="64"/>
      <c r="Y96" s="64"/>
      <c r="Z96" s="64"/>
      <c r="AA96" s="64"/>
      <c r="AB96" s="64"/>
    </row>
    <row r="97" spans="1:28">
      <c r="A97" s="99"/>
      <c r="B97" s="99"/>
      <c r="C97" s="238" t="s">
        <v>96</v>
      </c>
      <c r="D97" s="206" t="s">
        <v>853</v>
      </c>
      <c r="E97" s="204">
        <f>IF($X$2,SUMIFS('Track by Mode'!L:L,'Track by Mode'!$C:$C,"="&amp;$C97,'Track by Mode'!$AJ:$AJ,"=No"),SUMIFS('Track by Mode'!L:L,'Track by Mode'!$C:$C,"="&amp;$C97))+IF($X$2,SUMIFS('Roadway by Mode'!L:L,'Roadway by Mode'!$C:$C,"="&amp;$C97,'Roadway by Mode'!$V:$V,"=No"),SUMIFS('Roadway by Mode'!L:L,'Roadway by Mode'!$C:$C,"="&amp;$C97))</f>
        <v>144</v>
      </c>
      <c r="F97" s="203">
        <f>IF($X$2,SUMIFS('Track by Mode'!N:N,'Track by Mode'!$C:$C,"="&amp;$C97,'Track by Mode'!$AJ:$AJ,"=No"),SUMIFS('Track by Mode'!N:N,'Track by Mode'!$C:$C,"="&amp;$C97))</f>
        <v>0</v>
      </c>
      <c r="G97" s="203">
        <f>IF($X$2,SUMIFS('Track by Mode'!P:P,'Track by Mode'!$C:$C,"="&amp;$C97,'Track by Mode'!$AJ:$AJ,"=No"),SUMIFS('Track by Mode'!P:P,'Track by Mode'!$C:$C,"="&amp;$C97))</f>
        <v>0</v>
      </c>
      <c r="H97" s="203">
        <f>IF($X$2,SUMIFS('Track by Mode'!R:R,'Track by Mode'!$C:$C,"="&amp;$C97,'Track by Mode'!$AJ:$AJ,"=No"),SUMIFS('Track by Mode'!R:R,'Track by Mode'!$C:$C,"="&amp;$C97))</f>
        <v>0</v>
      </c>
      <c r="I97" s="203">
        <f>IF($X$2,SUMIFS('Track by Mode'!S:S,'Track by Mode'!$C:$C,"="&amp;$C97,'Track by Mode'!$AJ:$AJ,"=No"),SUMIFS('Track by Mode'!S:S,'Track by Mode'!$C:$C,"="&amp;$C97))</f>
        <v>0</v>
      </c>
      <c r="J97" s="203">
        <f>IF($X$2,SUMIFS('Track by Mode'!U:U,'Track by Mode'!$C:$C,"="&amp;$C97,'Track by Mode'!$AJ:$AJ,"=No"),SUMIFS('Track by Mode'!U:U,'Track by Mode'!$C:$C,"="&amp;$C97))</f>
        <v>0</v>
      </c>
      <c r="K97" s="203">
        <f>IF($X$2,SUMIFS('Track by Mode'!W:W,'Track by Mode'!$C:$C,"="&amp;$C97,'Track by Mode'!$AJ:$AJ,"=No"),SUMIFS('Track by Mode'!W:W,'Track by Mode'!$C:$C,"="&amp;$C97))</f>
        <v>0</v>
      </c>
      <c r="L97" s="203">
        <f>IF($X$2,SUMIFS('Track by Mode'!$Z:$Z,'Track by Mode'!$C:$C,"="&amp;$C97,'Track by Mode'!$AJ:$AJ,"=No"),SUMIFS('Track by Mode'!$Z:$Z,'Track by Mode'!$C:$C,"="&amp;$C97))</f>
        <v>0</v>
      </c>
      <c r="M97" s="204">
        <f>IF($X$2,SUMIFS('Track by Mode'!$AB:$AB,'Track by Mode'!$C:$C,"="&amp;$C97,'Track by Mode'!$AJ:$AJ,"=No"),SUMIFS('Track by Mode'!$AB:$AB,'Track by Mode'!$C:$C,"="&amp;$C97))</f>
        <v>0</v>
      </c>
      <c r="N97" s="204">
        <f>IF($X$2,SUMIFS('Track by Mode'!AD:AD,'Track by Mode'!$C:$C,"="&amp;$C97,'Track by Mode'!$AJ:$AJ,"=No"),SUMIFS('Track by Mode'!AD:AD,'Track by Mode'!$C:$C,"="&amp;$C97))</f>
        <v>0</v>
      </c>
      <c r="O97" s="204">
        <f>IF($X$2,SUMIFS('Track by Mode'!AF:AF,'Track by Mode'!$C:$C,"="&amp;$C97,'Track by Mode'!$AJ:$AJ,"=No"),SUMIFS('Track by Mode'!AF:AF,'Track by Mode'!$C:$C,"="&amp;$C97))</f>
        <v>0</v>
      </c>
      <c r="P97" s="204">
        <f>IF($X$2,SUMIFS('Track by Mode'!AH:AH,'Track by Mode'!$C:$C,"="&amp;$C97,'Track by Mode'!$AJ:$AJ,"=No"),SUMIFS('Track by Mode'!AH:AH,'Track by Mode'!$C:$C,"="&amp;$C97))</f>
        <v>0</v>
      </c>
      <c r="Q97" s="203">
        <f>IF($X$2,SUMIFS('Roadway by Mode'!N:N,'Roadway by Mode'!$C:$C,"="&amp;$C97,'Roadway by Mode'!$V:$V,"=No"),SUMIFS('Roadway by Mode'!N:N,'Roadway by Mode'!$C:$C,"="&amp;$C97))</f>
        <v>0</v>
      </c>
      <c r="R97" s="203">
        <f>IF($X$2,SUMIFS('Roadway by Mode'!P:P,'Roadway by Mode'!$C:$C,"="&amp;$C97,'Roadway by Mode'!$V:$V,"=No"),SUMIFS('Roadway by Mode'!P:P,'Roadway by Mode'!$C:$C,"="&amp;$C97))</f>
        <v>0</v>
      </c>
      <c r="S97" s="203">
        <f>IF($X$2,SUMIFS('Roadway by Mode'!R:R,'Roadway by Mode'!$C:$C,"="&amp;$C97,'Roadway by Mode'!$V:$V,"=No"),SUMIFS('Roadway by Mode'!R:R,'Roadway by Mode'!$C:$C,"="&amp;$C97))</f>
        <v>0</v>
      </c>
      <c r="T97" s="203">
        <f>IF($X$2,SUMIFS('Roadway by Mode'!T:T,'Roadway by Mode'!$C:$C,"="&amp;$C97,'Roadway by Mode'!$V:$V,"=No"),SUMIFS('Roadway by Mode'!T:T,'Roadway by Mode'!$C:$C,"="&amp;$C97))</f>
        <v>0</v>
      </c>
      <c r="U97" s="64"/>
      <c r="V97" s="64"/>
      <c r="W97" s="64"/>
      <c r="X97" s="64"/>
      <c r="Y97" s="64"/>
      <c r="Z97" s="64"/>
      <c r="AA97" s="64"/>
      <c r="AB97" s="64"/>
    </row>
    <row r="98" spans="1:28">
      <c r="A98" s="99"/>
      <c r="B98" s="99"/>
      <c r="C98" s="238" t="s">
        <v>97</v>
      </c>
      <c r="D98" s="206" t="s">
        <v>854</v>
      </c>
      <c r="E98" s="204">
        <f>IF($X$2,SUMIFS('Track by Mode'!L:L,'Track by Mode'!$C:$C,"="&amp;$C98,'Track by Mode'!$AJ:$AJ,"=No"),SUMIFS('Track by Mode'!L:L,'Track by Mode'!$C:$C,"="&amp;$C98))+IF($X$2,SUMIFS('Roadway by Mode'!L:L,'Roadway by Mode'!$C:$C,"="&amp;$C98,'Roadway by Mode'!$V:$V,"=No"),SUMIFS('Roadway by Mode'!L:L,'Roadway by Mode'!$C:$C,"="&amp;$C98))</f>
        <v>23</v>
      </c>
      <c r="F98" s="203">
        <f>IF($X$2,SUMIFS('Track by Mode'!N:N,'Track by Mode'!$C:$C,"="&amp;$C98,'Track by Mode'!$AJ:$AJ,"=No"),SUMIFS('Track by Mode'!N:N,'Track by Mode'!$C:$C,"="&amp;$C98))</f>
        <v>0</v>
      </c>
      <c r="G98" s="203">
        <f>IF($X$2,SUMIFS('Track by Mode'!P:P,'Track by Mode'!$C:$C,"="&amp;$C98,'Track by Mode'!$AJ:$AJ,"=No"),SUMIFS('Track by Mode'!P:P,'Track by Mode'!$C:$C,"="&amp;$C98))</f>
        <v>0</v>
      </c>
      <c r="H98" s="203">
        <f>IF($X$2,SUMIFS('Track by Mode'!R:R,'Track by Mode'!$C:$C,"="&amp;$C98,'Track by Mode'!$AJ:$AJ,"=No"),SUMIFS('Track by Mode'!R:R,'Track by Mode'!$C:$C,"="&amp;$C98))</f>
        <v>0</v>
      </c>
      <c r="I98" s="203">
        <f>IF($X$2,SUMIFS('Track by Mode'!S:S,'Track by Mode'!$C:$C,"="&amp;$C98,'Track by Mode'!$AJ:$AJ,"=No"),SUMIFS('Track by Mode'!S:S,'Track by Mode'!$C:$C,"="&amp;$C98))</f>
        <v>0</v>
      </c>
      <c r="J98" s="203">
        <f>IF($X$2,SUMIFS('Track by Mode'!U:U,'Track by Mode'!$C:$C,"="&amp;$C98,'Track by Mode'!$AJ:$AJ,"=No"),SUMIFS('Track by Mode'!U:U,'Track by Mode'!$C:$C,"="&amp;$C98))</f>
        <v>0</v>
      </c>
      <c r="K98" s="203">
        <f>IF($X$2,SUMIFS('Track by Mode'!W:W,'Track by Mode'!$C:$C,"="&amp;$C98,'Track by Mode'!$AJ:$AJ,"=No"),SUMIFS('Track by Mode'!W:W,'Track by Mode'!$C:$C,"="&amp;$C98))</f>
        <v>0</v>
      </c>
      <c r="L98" s="203">
        <f>IF($X$2,SUMIFS('Track by Mode'!$Z:$Z,'Track by Mode'!$C:$C,"="&amp;$C98,'Track by Mode'!$AJ:$AJ,"=No"),SUMIFS('Track by Mode'!$Z:$Z,'Track by Mode'!$C:$C,"="&amp;$C98))</f>
        <v>0</v>
      </c>
      <c r="M98" s="204">
        <f>IF($X$2,SUMIFS('Track by Mode'!$AB:$AB,'Track by Mode'!$C:$C,"="&amp;$C98,'Track by Mode'!$AJ:$AJ,"=No"),SUMIFS('Track by Mode'!$AB:$AB,'Track by Mode'!$C:$C,"="&amp;$C98))</f>
        <v>0</v>
      </c>
      <c r="N98" s="204">
        <f>IF($X$2,SUMIFS('Track by Mode'!AD:AD,'Track by Mode'!$C:$C,"="&amp;$C98,'Track by Mode'!$AJ:$AJ,"=No"),SUMIFS('Track by Mode'!AD:AD,'Track by Mode'!$C:$C,"="&amp;$C98))</f>
        <v>0</v>
      </c>
      <c r="O98" s="204">
        <f>IF($X$2,SUMIFS('Track by Mode'!AF:AF,'Track by Mode'!$C:$C,"="&amp;$C98,'Track by Mode'!$AJ:$AJ,"=No"),SUMIFS('Track by Mode'!AF:AF,'Track by Mode'!$C:$C,"="&amp;$C98))</f>
        <v>0</v>
      </c>
      <c r="P98" s="204">
        <f>IF($X$2,SUMIFS('Track by Mode'!AH:AH,'Track by Mode'!$C:$C,"="&amp;$C98,'Track by Mode'!$AJ:$AJ,"=No"),SUMIFS('Track by Mode'!AH:AH,'Track by Mode'!$C:$C,"="&amp;$C98))</f>
        <v>0</v>
      </c>
      <c r="Q98" s="203">
        <f>IF($X$2,SUMIFS('Roadway by Mode'!N:N,'Roadway by Mode'!$C:$C,"="&amp;$C98,'Roadway by Mode'!$V:$V,"=No"),SUMIFS('Roadway by Mode'!N:N,'Roadway by Mode'!$C:$C,"="&amp;$C98))</f>
        <v>0</v>
      </c>
      <c r="R98" s="203">
        <f>IF($X$2,SUMIFS('Roadway by Mode'!P:P,'Roadway by Mode'!$C:$C,"="&amp;$C98,'Roadway by Mode'!$V:$V,"=No"),SUMIFS('Roadway by Mode'!P:P,'Roadway by Mode'!$C:$C,"="&amp;$C98))</f>
        <v>0</v>
      </c>
      <c r="S98" s="203">
        <f>IF($X$2,SUMIFS('Roadway by Mode'!R:R,'Roadway by Mode'!$C:$C,"="&amp;$C98,'Roadway by Mode'!$V:$V,"=No"),SUMIFS('Roadway by Mode'!R:R,'Roadway by Mode'!$C:$C,"="&amp;$C98))</f>
        <v>0</v>
      </c>
      <c r="T98" s="203">
        <f>IF($X$2,SUMIFS('Roadway by Mode'!T:T,'Roadway by Mode'!$C:$C,"="&amp;$C98,'Roadway by Mode'!$V:$V,"=No"),SUMIFS('Roadway by Mode'!T:T,'Roadway by Mode'!$C:$C,"="&amp;$C98))</f>
        <v>0</v>
      </c>
      <c r="U98" s="64"/>
      <c r="V98" s="64"/>
      <c r="W98" s="64"/>
      <c r="X98" s="64"/>
      <c r="Y98" s="64"/>
      <c r="Z98" s="64"/>
      <c r="AA98" s="64"/>
      <c r="AB98" s="64"/>
    </row>
    <row r="99" spans="1:28">
      <c r="A99" s="99"/>
      <c r="B99" s="99"/>
      <c r="C99" s="238" t="s">
        <v>35</v>
      </c>
      <c r="D99" s="206" t="s">
        <v>855</v>
      </c>
      <c r="E99" s="204">
        <f>IF($X$2,SUMIFS('Track by Mode'!L:L,'Track by Mode'!$C:$C,"="&amp;$C99,'Track by Mode'!$AJ:$AJ,"=No"),SUMIFS('Track by Mode'!L:L,'Track by Mode'!$C:$C,"="&amp;$C99))+IF($X$2,SUMIFS('Roadway by Mode'!L:L,'Roadway by Mode'!$C:$C,"="&amp;$C99,'Roadway by Mode'!$V:$V,"=No"),SUMIFS('Roadway by Mode'!L:L,'Roadway by Mode'!$C:$C,"="&amp;$C99))</f>
        <v>4481</v>
      </c>
      <c r="F99" s="203">
        <f>IF($X$2,SUMIFS('Track by Mode'!N:N,'Track by Mode'!$C:$C,"="&amp;$C99,'Track by Mode'!$AJ:$AJ,"=No"),SUMIFS('Track by Mode'!N:N,'Track by Mode'!$C:$C,"="&amp;$C99))</f>
        <v>743.08</v>
      </c>
      <c r="G99" s="203">
        <f>IF($X$2,SUMIFS('Track by Mode'!P:P,'Track by Mode'!$C:$C,"="&amp;$C99,'Track by Mode'!$AJ:$AJ,"=No"),SUMIFS('Track by Mode'!P:P,'Track by Mode'!$C:$C,"="&amp;$C99))</f>
        <v>329.15000000000003</v>
      </c>
      <c r="H99" s="203">
        <f>IF($X$2,SUMIFS('Track by Mode'!R:R,'Track by Mode'!$C:$C,"="&amp;$C99,'Track by Mode'!$AJ:$AJ,"=No"),SUMIFS('Track by Mode'!R:R,'Track by Mode'!$C:$C,"="&amp;$C99))</f>
        <v>1072.2299999999989</v>
      </c>
      <c r="I99" s="203">
        <f>IF($X$2,SUMIFS('Track by Mode'!S:S,'Track by Mode'!$C:$C,"="&amp;$C99,'Track by Mode'!$AJ:$AJ,"=No"),SUMIFS('Track by Mode'!S:S,'Track by Mode'!$C:$C,"="&amp;$C99))</f>
        <v>346.7</v>
      </c>
      <c r="J99" s="203">
        <f>IF($X$2,SUMIFS('Track by Mode'!U:U,'Track by Mode'!$C:$C,"="&amp;$C99,'Track by Mode'!$AJ:$AJ,"=No"),SUMIFS('Track by Mode'!U:U,'Track by Mode'!$C:$C,"="&amp;$C99))</f>
        <v>80.72</v>
      </c>
      <c r="K99" s="203">
        <f>IF($X$2,SUMIFS('Track by Mode'!W:W,'Track by Mode'!$C:$C,"="&amp;$C99,'Track by Mode'!$AJ:$AJ,"=No"),SUMIFS('Track by Mode'!W:W,'Track by Mode'!$C:$C,"="&amp;$C99))</f>
        <v>7.12</v>
      </c>
      <c r="L99" s="203">
        <f>IF($X$2,SUMIFS('Track by Mode'!$Z:$Z,'Track by Mode'!$C:$C,"="&amp;$C99,'Track by Mode'!$AJ:$AJ,"=No"),SUMIFS('Track by Mode'!$Z:$Z,'Track by Mode'!$C:$C,"="&amp;$C99))</f>
        <v>670</v>
      </c>
      <c r="M99" s="204">
        <f>IF($X$2,SUMIFS('Track by Mode'!$AB:$AB,'Track by Mode'!$C:$C,"="&amp;$C99,'Track by Mode'!$AJ:$AJ,"=No"),SUMIFS('Track by Mode'!$AB:$AB,'Track by Mode'!$C:$C,"="&amp;$C99))</f>
        <v>424</v>
      </c>
      <c r="N99" s="204">
        <f>IF($X$2,SUMIFS('Track by Mode'!AD:AD,'Track by Mode'!$C:$C,"="&amp;$C99,'Track by Mode'!$AJ:$AJ,"=No"),SUMIFS('Track by Mode'!AD:AD,'Track by Mode'!$C:$C,"="&amp;$C99))</f>
        <v>355</v>
      </c>
      <c r="O99" s="204">
        <f>IF($X$2,SUMIFS('Track by Mode'!AF:AF,'Track by Mode'!$C:$C,"="&amp;$C99,'Track by Mode'!$AJ:$AJ,"=No"),SUMIFS('Track by Mode'!AF:AF,'Track by Mode'!$C:$C,"="&amp;$C99))</f>
        <v>26</v>
      </c>
      <c r="P99" s="204">
        <f>IF($X$2,SUMIFS('Track by Mode'!AH:AH,'Track by Mode'!$C:$C,"="&amp;$C99,'Track by Mode'!$AJ:$AJ,"=No"),SUMIFS('Track by Mode'!AH:AH,'Track by Mode'!$C:$C,"="&amp;$C99))</f>
        <v>1</v>
      </c>
      <c r="Q99" s="203">
        <f>IF($X$2,SUMIFS('Roadway by Mode'!N:N,'Roadway by Mode'!$C:$C,"="&amp;$C99,'Roadway by Mode'!$V:$V,"=No"),SUMIFS('Roadway by Mode'!N:N,'Roadway by Mode'!$C:$C,"="&amp;$C99))</f>
        <v>1</v>
      </c>
      <c r="R99" s="203">
        <f>IF($X$2,SUMIFS('Roadway by Mode'!P:P,'Roadway by Mode'!$C:$C,"="&amp;$C99,'Roadway by Mode'!$V:$V,"=No"),SUMIFS('Roadway by Mode'!P:P,'Roadway by Mode'!$C:$C,"="&amp;$C99))</f>
        <v>2.9</v>
      </c>
      <c r="S99" s="203">
        <f>IF($X$2,SUMIFS('Roadway by Mode'!R:R,'Roadway by Mode'!$C:$C,"="&amp;$C99,'Roadway by Mode'!$V:$V,"=No"),SUMIFS('Roadway by Mode'!R:R,'Roadway by Mode'!$C:$C,"="&amp;$C99))</f>
        <v>50.29999999999999</v>
      </c>
      <c r="T99" s="203">
        <f>IF($X$2,SUMIFS('Roadway by Mode'!T:T,'Roadway by Mode'!$C:$C,"="&amp;$C99,'Roadway by Mode'!$V:$V,"=No"),SUMIFS('Roadway by Mode'!T:T,'Roadway by Mode'!$C:$C,"="&amp;$C99))</f>
        <v>54.199999999999989</v>
      </c>
      <c r="U99" s="64"/>
      <c r="V99" s="64"/>
      <c r="W99" s="64"/>
      <c r="X99" s="64"/>
      <c r="Y99" s="64"/>
      <c r="Z99" s="64"/>
      <c r="AA99" s="64"/>
      <c r="AB99" s="64"/>
    </row>
    <row r="100" spans="1:28">
      <c r="A100" s="99"/>
      <c r="B100" s="99"/>
      <c r="C100" s="238" t="s">
        <v>36</v>
      </c>
      <c r="D100" s="206" t="s">
        <v>856</v>
      </c>
      <c r="E100" s="204">
        <f>IF($X$2,SUMIFS('Track by Mode'!L:L,'Track by Mode'!$C:$C,"="&amp;$C100,'Track by Mode'!$AJ:$AJ,"=No"),SUMIFS('Track by Mode'!L:L,'Track by Mode'!$C:$C,"="&amp;$C100))+IF($X$2,SUMIFS('Roadway by Mode'!L:L,'Roadway by Mode'!$C:$C,"="&amp;$C100,'Roadway by Mode'!$V:$V,"=No"),SUMIFS('Roadway by Mode'!L:L,'Roadway by Mode'!$C:$C,"="&amp;$C100))</f>
        <v>192</v>
      </c>
      <c r="F100" s="203">
        <f>IF($X$2,SUMIFS('Track by Mode'!N:N,'Track by Mode'!$C:$C,"="&amp;$C100,'Track by Mode'!$AJ:$AJ,"=No"),SUMIFS('Track by Mode'!N:N,'Track by Mode'!$C:$C,"="&amp;$C100))</f>
        <v>80.239999999999995</v>
      </c>
      <c r="G100" s="203">
        <f>IF($X$2,SUMIFS('Track by Mode'!P:P,'Track by Mode'!$C:$C,"="&amp;$C100,'Track by Mode'!$AJ:$AJ,"=No"),SUMIFS('Track by Mode'!P:P,'Track by Mode'!$C:$C,"="&amp;$C100))</f>
        <v>20.16</v>
      </c>
      <c r="H100" s="203">
        <f>IF($X$2,SUMIFS('Track by Mode'!R:R,'Track by Mode'!$C:$C,"="&amp;$C100,'Track by Mode'!$AJ:$AJ,"=No"),SUMIFS('Track by Mode'!R:R,'Track by Mode'!$C:$C,"="&amp;$C100))</f>
        <v>100.399999999999</v>
      </c>
      <c r="I100" s="203">
        <f>IF($X$2,SUMIFS('Track by Mode'!S:S,'Track by Mode'!$C:$C,"="&amp;$C100,'Track by Mode'!$AJ:$AJ,"=No"),SUMIFS('Track by Mode'!S:S,'Track by Mode'!$C:$C,"="&amp;$C100))</f>
        <v>0</v>
      </c>
      <c r="J100" s="203">
        <f>IF($X$2,SUMIFS('Track by Mode'!U:U,'Track by Mode'!$C:$C,"="&amp;$C100,'Track by Mode'!$AJ:$AJ,"=No"),SUMIFS('Track by Mode'!U:U,'Track by Mode'!$C:$C,"="&amp;$C100))</f>
        <v>12.01</v>
      </c>
      <c r="K100" s="203">
        <f>IF($X$2,SUMIFS('Track by Mode'!W:W,'Track by Mode'!$C:$C,"="&amp;$C100,'Track by Mode'!$AJ:$AJ,"=No"),SUMIFS('Track by Mode'!W:W,'Track by Mode'!$C:$C,"="&amp;$C100))</f>
        <v>2.67</v>
      </c>
      <c r="L100" s="203">
        <f>IF($X$2,SUMIFS('Track by Mode'!$Z:$Z,'Track by Mode'!$C:$C,"="&amp;$C100,'Track by Mode'!$AJ:$AJ,"=No"),SUMIFS('Track by Mode'!$Z:$Z,'Track by Mode'!$C:$C,"="&amp;$C100))</f>
        <v>90</v>
      </c>
      <c r="M100" s="204">
        <f>IF($X$2,SUMIFS('Track by Mode'!$AB:$AB,'Track by Mode'!$C:$C,"="&amp;$C100,'Track by Mode'!$AJ:$AJ,"=No"),SUMIFS('Track by Mode'!$AB:$AB,'Track by Mode'!$C:$C,"="&amp;$C100))</f>
        <v>95</v>
      </c>
      <c r="N100" s="204">
        <f>IF($X$2,SUMIFS('Track by Mode'!AD:AD,'Track by Mode'!$C:$C,"="&amp;$C100,'Track by Mode'!$AJ:$AJ,"=No"),SUMIFS('Track by Mode'!AD:AD,'Track by Mode'!$C:$C,"="&amp;$C100))</f>
        <v>6</v>
      </c>
      <c r="O100" s="204">
        <f>IF($X$2,SUMIFS('Track by Mode'!AF:AF,'Track by Mode'!$C:$C,"="&amp;$C100,'Track by Mode'!$AJ:$AJ,"=No"),SUMIFS('Track by Mode'!AF:AF,'Track by Mode'!$C:$C,"="&amp;$C100))</f>
        <v>0</v>
      </c>
      <c r="P100" s="204">
        <f>IF($X$2,SUMIFS('Track by Mode'!AH:AH,'Track by Mode'!$C:$C,"="&amp;$C100,'Track by Mode'!$AJ:$AJ,"=No"),SUMIFS('Track by Mode'!AH:AH,'Track by Mode'!$C:$C,"="&amp;$C100))</f>
        <v>0</v>
      </c>
      <c r="Q100" s="203">
        <f>IF($X$2,SUMIFS('Roadway by Mode'!N:N,'Roadway by Mode'!$C:$C,"="&amp;$C100,'Roadway by Mode'!$V:$V,"=No"),SUMIFS('Roadway by Mode'!N:N,'Roadway by Mode'!$C:$C,"="&amp;$C100))</f>
        <v>0</v>
      </c>
      <c r="R100" s="203">
        <f>IF($X$2,SUMIFS('Roadway by Mode'!P:P,'Roadway by Mode'!$C:$C,"="&amp;$C100,'Roadway by Mode'!$V:$V,"=No"),SUMIFS('Roadway by Mode'!P:P,'Roadway by Mode'!$C:$C,"="&amp;$C100))</f>
        <v>0</v>
      </c>
      <c r="S100" s="203">
        <f>IF($X$2,SUMIFS('Roadway by Mode'!R:R,'Roadway by Mode'!$C:$C,"="&amp;$C100,'Roadway by Mode'!$V:$V,"=No"),SUMIFS('Roadway by Mode'!R:R,'Roadway by Mode'!$C:$C,"="&amp;$C100))</f>
        <v>0</v>
      </c>
      <c r="T100" s="203">
        <f>IF($X$2,SUMIFS('Roadway by Mode'!T:T,'Roadway by Mode'!$C:$C,"="&amp;$C100,'Roadway by Mode'!$V:$V,"=No"),SUMIFS('Roadway by Mode'!T:T,'Roadway by Mode'!$C:$C,"="&amp;$C100))</f>
        <v>0</v>
      </c>
      <c r="U100" s="64"/>
      <c r="V100" s="64"/>
      <c r="W100" s="64"/>
      <c r="X100" s="64"/>
      <c r="Y100" s="64"/>
      <c r="Z100" s="64"/>
      <c r="AA100" s="64"/>
      <c r="AB100" s="64"/>
    </row>
    <row r="101" spans="1:28">
      <c r="A101" s="99"/>
      <c r="B101" s="99"/>
      <c r="C101" s="238" t="s">
        <v>37</v>
      </c>
      <c r="D101" s="206" t="s">
        <v>857</v>
      </c>
      <c r="E101" s="204">
        <f>IF($X$2,SUMIFS('Track by Mode'!L:L,'Track by Mode'!$C:$C,"="&amp;$C101,'Track by Mode'!$AJ:$AJ,"=No"),SUMIFS('Track by Mode'!L:L,'Track by Mode'!$C:$C,"="&amp;$C101))+IF($X$2,SUMIFS('Roadway by Mode'!L:L,'Roadway by Mode'!$C:$C,"="&amp;$C101,'Roadway by Mode'!$V:$V,"=No"),SUMIFS('Roadway by Mode'!L:L,'Roadway by Mode'!$C:$C,"="&amp;$C101))</f>
        <v>412</v>
      </c>
      <c r="F101" s="203">
        <f>IF($X$2,SUMIFS('Track by Mode'!N:N,'Track by Mode'!$C:$C,"="&amp;$C101,'Track by Mode'!$AJ:$AJ,"=No"),SUMIFS('Track by Mode'!N:N,'Track by Mode'!$C:$C,"="&amp;$C101))</f>
        <v>0</v>
      </c>
      <c r="G101" s="203">
        <f>IF($X$2,SUMIFS('Track by Mode'!P:P,'Track by Mode'!$C:$C,"="&amp;$C101,'Track by Mode'!$AJ:$AJ,"=No"),SUMIFS('Track by Mode'!P:P,'Track by Mode'!$C:$C,"="&amp;$C101))</f>
        <v>0</v>
      </c>
      <c r="H101" s="203">
        <f>IF($X$2,SUMIFS('Track by Mode'!R:R,'Track by Mode'!$C:$C,"="&amp;$C101,'Track by Mode'!$AJ:$AJ,"=No"),SUMIFS('Track by Mode'!R:R,'Track by Mode'!$C:$C,"="&amp;$C101))</f>
        <v>0</v>
      </c>
      <c r="I101" s="203">
        <f>IF($X$2,SUMIFS('Track by Mode'!S:S,'Track by Mode'!$C:$C,"="&amp;$C101,'Track by Mode'!$AJ:$AJ,"=No"),SUMIFS('Track by Mode'!S:S,'Track by Mode'!$C:$C,"="&amp;$C101))</f>
        <v>0</v>
      </c>
      <c r="J101" s="203">
        <f>IF($X$2,SUMIFS('Track by Mode'!U:U,'Track by Mode'!$C:$C,"="&amp;$C101,'Track by Mode'!$AJ:$AJ,"=No"),SUMIFS('Track by Mode'!U:U,'Track by Mode'!$C:$C,"="&amp;$C101))</f>
        <v>0</v>
      </c>
      <c r="K101" s="203">
        <f>IF($X$2,SUMIFS('Track by Mode'!W:W,'Track by Mode'!$C:$C,"="&amp;$C101,'Track by Mode'!$AJ:$AJ,"=No"),SUMIFS('Track by Mode'!W:W,'Track by Mode'!$C:$C,"="&amp;$C101))</f>
        <v>0</v>
      </c>
      <c r="L101" s="203">
        <f>IF($X$2,SUMIFS('Track by Mode'!$Z:$Z,'Track by Mode'!$C:$C,"="&amp;$C101,'Track by Mode'!$AJ:$AJ,"=No"),SUMIFS('Track by Mode'!$Z:$Z,'Track by Mode'!$C:$C,"="&amp;$C101))</f>
        <v>0</v>
      </c>
      <c r="M101" s="204">
        <f>IF($X$2,SUMIFS('Track by Mode'!$AB:$AB,'Track by Mode'!$C:$C,"="&amp;$C101,'Track by Mode'!$AJ:$AJ,"=No"),SUMIFS('Track by Mode'!$AB:$AB,'Track by Mode'!$C:$C,"="&amp;$C101))</f>
        <v>0</v>
      </c>
      <c r="N101" s="204">
        <f>IF($X$2,SUMIFS('Track by Mode'!AD:AD,'Track by Mode'!$C:$C,"="&amp;$C101,'Track by Mode'!$AJ:$AJ,"=No"),SUMIFS('Track by Mode'!AD:AD,'Track by Mode'!$C:$C,"="&amp;$C101))</f>
        <v>0</v>
      </c>
      <c r="O101" s="204">
        <f>IF($X$2,SUMIFS('Track by Mode'!AF:AF,'Track by Mode'!$C:$C,"="&amp;$C101,'Track by Mode'!$AJ:$AJ,"=No"),SUMIFS('Track by Mode'!AF:AF,'Track by Mode'!$C:$C,"="&amp;$C101))</f>
        <v>0</v>
      </c>
      <c r="P101" s="204">
        <f>IF($X$2,SUMIFS('Track by Mode'!AH:AH,'Track by Mode'!$C:$C,"="&amp;$C101,'Track by Mode'!$AJ:$AJ,"=No"),SUMIFS('Track by Mode'!AH:AH,'Track by Mode'!$C:$C,"="&amp;$C101))</f>
        <v>0</v>
      </c>
      <c r="Q101" s="203">
        <f>IF($X$2,SUMIFS('Roadway by Mode'!N:N,'Roadway by Mode'!$C:$C,"="&amp;$C101,'Roadway by Mode'!$V:$V,"=No"),SUMIFS('Roadway by Mode'!N:N,'Roadway by Mode'!$C:$C,"="&amp;$C101))</f>
        <v>71.7</v>
      </c>
      <c r="R101" s="203">
        <f>IF($X$2,SUMIFS('Roadway by Mode'!P:P,'Roadway by Mode'!$C:$C,"="&amp;$C101,'Roadway by Mode'!$V:$V,"=No"),SUMIFS('Roadway by Mode'!P:P,'Roadway by Mode'!$C:$C,"="&amp;$C101))</f>
        <v>0</v>
      </c>
      <c r="S101" s="203">
        <f>IF($X$2,SUMIFS('Roadway by Mode'!R:R,'Roadway by Mode'!$C:$C,"="&amp;$C101,'Roadway by Mode'!$V:$V,"=No"),SUMIFS('Roadway by Mode'!R:R,'Roadway by Mode'!$C:$C,"="&amp;$C101))</f>
        <v>22.6</v>
      </c>
      <c r="T101" s="203">
        <f>IF($X$2,SUMIFS('Roadway by Mode'!T:T,'Roadway by Mode'!$C:$C,"="&amp;$C101,'Roadway by Mode'!$V:$V,"=No"),SUMIFS('Roadway by Mode'!T:T,'Roadway by Mode'!$C:$C,"="&amp;$C101))</f>
        <v>94.3</v>
      </c>
      <c r="U101" s="64"/>
      <c r="V101" s="64"/>
      <c r="W101" s="64"/>
      <c r="X101" s="64"/>
      <c r="Y101" s="64"/>
      <c r="Z101" s="64"/>
      <c r="AA101" s="64"/>
      <c r="AB101" s="64"/>
    </row>
    <row r="102" spans="1:28">
      <c r="A102" s="99"/>
      <c r="B102" s="99"/>
      <c r="C102" s="238" t="s">
        <v>38</v>
      </c>
      <c r="D102" s="206" t="s">
        <v>129</v>
      </c>
      <c r="E102" s="204">
        <f>IF($X$2,SUMIFS('Track by Mode'!L:L,'Track by Mode'!$C:$C,"="&amp;$C102,'Track by Mode'!$AJ:$AJ,"=No"),SUMIFS('Track by Mode'!L:L,'Track by Mode'!$C:$C,"="&amp;$C102))+IF($X$2,SUMIFS('Roadway by Mode'!L:L,'Roadway by Mode'!$C:$C,"="&amp;$C102,'Roadway by Mode'!$V:$V,"=No"),SUMIFS('Roadway by Mode'!L:L,'Roadway by Mode'!$C:$C,"="&amp;$C102))</f>
        <v>14460</v>
      </c>
      <c r="F102" s="203">
        <f>IF($X$2,SUMIFS('Track by Mode'!N:N,'Track by Mode'!$C:$C,"="&amp;$C102,'Track by Mode'!$AJ:$AJ,"=No"),SUMIFS('Track by Mode'!N:N,'Track by Mode'!$C:$C,"="&amp;$C102))</f>
        <v>1322.4</v>
      </c>
      <c r="G102" s="203">
        <f>IF($X$2,SUMIFS('Track by Mode'!P:P,'Track by Mode'!$C:$C,"="&amp;$C102,'Track by Mode'!$AJ:$AJ,"=No"),SUMIFS('Track by Mode'!P:P,'Track by Mode'!$C:$C,"="&amp;$C102))</f>
        <v>616.94999999999993</v>
      </c>
      <c r="H102" s="203">
        <f>IF($X$2,SUMIFS('Track by Mode'!R:R,'Track by Mode'!$C:$C,"="&amp;$C102,'Track by Mode'!$AJ:$AJ,"=No"),SUMIFS('Track by Mode'!R:R,'Track by Mode'!$C:$C,"="&amp;$C102))</f>
        <v>1939.35</v>
      </c>
      <c r="I102" s="203">
        <f>IF($X$2,SUMIFS('Track by Mode'!S:S,'Track by Mode'!$C:$C,"="&amp;$C102,'Track by Mode'!$AJ:$AJ,"=No"),SUMIFS('Track by Mode'!S:S,'Track by Mode'!$C:$C,"="&amp;$C102))</f>
        <v>296</v>
      </c>
      <c r="J102" s="203">
        <f>IF($X$2,SUMIFS('Track by Mode'!U:U,'Track by Mode'!$C:$C,"="&amp;$C102,'Track by Mode'!$AJ:$AJ,"=No"),SUMIFS('Track by Mode'!U:U,'Track by Mode'!$C:$C,"="&amp;$C102))</f>
        <v>363.61</v>
      </c>
      <c r="K102" s="203">
        <f>IF($X$2,SUMIFS('Track by Mode'!W:W,'Track by Mode'!$C:$C,"="&amp;$C102,'Track by Mode'!$AJ:$AJ,"=No"),SUMIFS('Track by Mode'!W:W,'Track by Mode'!$C:$C,"="&amp;$C102))</f>
        <v>89.28</v>
      </c>
      <c r="L102" s="203">
        <f>IF($X$2,SUMIFS('Track by Mode'!$Z:$Z,'Track by Mode'!$C:$C,"="&amp;$C102,'Track by Mode'!$AJ:$AJ,"=No"),SUMIFS('Track by Mode'!$Z:$Z,'Track by Mode'!$C:$C,"="&amp;$C102))</f>
        <v>2612</v>
      </c>
      <c r="M102" s="204">
        <f>IF($X$2,SUMIFS('Track by Mode'!$AB:$AB,'Track by Mode'!$C:$C,"="&amp;$C102,'Track by Mode'!$AJ:$AJ,"=No"),SUMIFS('Track by Mode'!$AB:$AB,'Track by Mode'!$C:$C,"="&amp;$C102))</f>
        <v>511</v>
      </c>
      <c r="N102" s="204">
        <f>IF($X$2,SUMIFS('Track by Mode'!AD:AD,'Track by Mode'!$C:$C,"="&amp;$C102,'Track by Mode'!$AJ:$AJ,"=No"),SUMIFS('Track by Mode'!AD:AD,'Track by Mode'!$C:$C,"="&amp;$C102))</f>
        <v>1886</v>
      </c>
      <c r="O102" s="204">
        <f>IF($X$2,SUMIFS('Track by Mode'!AF:AF,'Track by Mode'!$C:$C,"="&amp;$C102,'Track by Mode'!$AJ:$AJ,"=No"),SUMIFS('Track by Mode'!AF:AF,'Track by Mode'!$C:$C,"="&amp;$C102))</f>
        <v>10</v>
      </c>
      <c r="P102" s="204">
        <f>IF($X$2,SUMIFS('Track by Mode'!AH:AH,'Track by Mode'!$C:$C,"="&amp;$C102,'Track by Mode'!$AJ:$AJ,"=No"),SUMIFS('Track by Mode'!AH:AH,'Track by Mode'!$C:$C,"="&amp;$C102))</f>
        <v>0</v>
      </c>
      <c r="Q102" s="203">
        <f>IF($X$2,SUMIFS('Roadway by Mode'!N:N,'Roadway by Mode'!$C:$C,"="&amp;$C102,'Roadway by Mode'!$V:$V,"=No"),SUMIFS('Roadway by Mode'!N:N,'Roadway by Mode'!$C:$C,"="&amp;$C102))</f>
        <v>116.69999999999999</v>
      </c>
      <c r="R102" s="203">
        <f>IF($X$2,SUMIFS('Roadway by Mode'!P:P,'Roadway by Mode'!$C:$C,"="&amp;$C102,'Roadway by Mode'!$V:$V,"=No"),SUMIFS('Roadway by Mode'!P:P,'Roadway by Mode'!$C:$C,"="&amp;$C102))</f>
        <v>14.200000000000001</v>
      </c>
      <c r="S102" s="203">
        <f>IF($X$2,SUMIFS('Roadway by Mode'!R:R,'Roadway by Mode'!$C:$C,"="&amp;$C102,'Roadway by Mode'!$V:$V,"=No"),SUMIFS('Roadway by Mode'!R:R,'Roadway by Mode'!$C:$C,"="&amp;$C102))</f>
        <v>157</v>
      </c>
      <c r="T102" s="203">
        <f>IF($X$2,SUMIFS('Roadway by Mode'!T:T,'Roadway by Mode'!$C:$C,"="&amp;$C102,'Roadway by Mode'!$V:$V,"=No"),SUMIFS('Roadway by Mode'!T:T,'Roadway by Mode'!$C:$C,"="&amp;$C102))</f>
        <v>287.89999999999992</v>
      </c>
      <c r="U102" s="64"/>
      <c r="V102" s="64"/>
      <c r="W102" s="64"/>
      <c r="X102" s="64"/>
      <c r="Y102" s="64"/>
      <c r="Z102" s="64"/>
      <c r="AA102" s="64"/>
      <c r="AB102" s="64"/>
    </row>
    <row r="103" spans="1:28">
      <c r="A103" s="99"/>
      <c r="B103" s="99"/>
      <c r="C103" s="238" t="s">
        <v>39</v>
      </c>
      <c r="D103" s="206" t="s">
        <v>858</v>
      </c>
      <c r="E103" s="204">
        <f>IF($X$2,SUMIFS('Track by Mode'!L:L,'Track by Mode'!$C:$C,"="&amp;$C103,'Track by Mode'!$AJ:$AJ,"=No"),SUMIFS('Track by Mode'!L:L,'Track by Mode'!$C:$C,"="&amp;$C103))+IF($X$2,SUMIFS('Roadway by Mode'!L:L,'Roadway by Mode'!$C:$C,"="&amp;$C103,'Roadway by Mode'!$V:$V,"=No"),SUMIFS('Roadway by Mode'!L:L,'Roadway by Mode'!$C:$C,"="&amp;$C103))</f>
        <v>1388</v>
      </c>
      <c r="F103" s="203">
        <f>IF($X$2,SUMIFS('Track by Mode'!N:N,'Track by Mode'!$C:$C,"="&amp;$C103,'Track by Mode'!$AJ:$AJ,"=No"),SUMIFS('Track by Mode'!N:N,'Track by Mode'!$C:$C,"="&amp;$C103))</f>
        <v>46.87</v>
      </c>
      <c r="G103" s="203">
        <f>IF($X$2,SUMIFS('Track by Mode'!P:P,'Track by Mode'!$C:$C,"="&amp;$C103,'Track by Mode'!$AJ:$AJ,"=No"),SUMIFS('Track by Mode'!P:P,'Track by Mode'!$C:$C,"="&amp;$C103))</f>
        <v>20.3</v>
      </c>
      <c r="H103" s="203">
        <f>IF($X$2,SUMIFS('Track by Mode'!R:R,'Track by Mode'!$C:$C,"="&amp;$C103,'Track by Mode'!$AJ:$AJ,"=No"),SUMIFS('Track by Mode'!R:R,'Track by Mode'!$C:$C,"="&amp;$C103))</f>
        <v>67.169999999999888</v>
      </c>
      <c r="I103" s="203">
        <f>IF($X$2,SUMIFS('Track by Mode'!S:S,'Track by Mode'!$C:$C,"="&amp;$C103,'Track by Mode'!$AJ:$AJ,"=No"),SUMIFS('Track by Mode'!S:S,'Track by Mode'!$C:$C,"="&amp;$C103))</f>
        <v>3.6</v>
      </c>
      <c r="J103" s="203">
        <f>IF($X$2,SUMIFS('Track by Mode'!U:U,'Track by Mode'!$C:$C,"="&amp;$C103,'Track by Mode'!$AJ:$AJ,"=No"),SUMIFS('Track by Mode'!U:U,'Track by Mode'!$C:$C,"="&amp;$C103))</f>
        <v>9.64</v>
      </c>
      <c r="K103" s="203">
        <f>IF($X$2,SUMIFS('Track by Mode'!W:W,'Track by Mode'!$C:$C,"="&amp;$C103,'Track by Mode'!$AJ:$AJ,"=No"),SUMIFS('Track by Mode'!W:W,'Track by Mode'!$C:$C,"="&amp;$C103))</f>
        <v>0.89</v>
      </c>
      <c r="L103" s="203">
        <f>IF($X$2,SUMIFS('Track by Mode'!$Z:$Z,'Track by Mode'!$C:$C,"="&amp;$C103,'Track by Mode'!$AJ:$AJ,"=No"),SUMIFS('Track by Mode'!$Z:$Z,'Track by Mode'!$C:$C,"="&amp;$C103))</f>
        <v>79</v>
      </c>
      <c r="M103" s="204">
        <f>IF($X$2,SUMIFS('Track by Mode'!$AB:$AB,'Track by Mode'!$C:$C,"="&amp;$C103,'Track by Mode'!$AJ:$AJ,"=No"),SUMIFS('Track by Mode'!$AB:$AB,'Track by Mode'!$C:$C,"="&amp;$C103))</f>
        <v>67</v>
      </c>
      <c r="N103" s="204">
        <f>IF($X$2,SUMIFS('Track by Mode'!AD:AD,'Track by Mode'!$C:$C,"="&amp;$C103,'Track by Mode'!$AJ:$AJ,"=No"),SUMIFS('Track by Mode'!AD:AD,'Track by Mode'!$C:$C,"="&amp;$C103))</f>
        <v>109</v>
      </c>
      <c r="O103" s="204">
        <f>IF($X$2,SUMIFS('Track by Mode'!AF:AF,'Track by Mode'!$C:$C,"="&amp;$C103,'Track by Mode'!$AJ:$AJ,"=No"),SUMIFS('Track by Mode'!AF:AF,'Track by Mode'!$C:$C,"="&amp;$C103))</f>
        <v>1</v>
      </c>
      <c r="P103" s="204">
        <f>IF($X$2,SUMIFS('Track by Mode'!AH:AH,'Track by Mode'!$C:$C,"="&amp;$C103,'Track by Mode'!$AJ:$AJ,"=No"),SUMIFS('Track by Mode'!AH:AH,'Track by Mode'!$C:$C,"="&amp;$C103))</f>
        <v>0</v>
      </c>
      <c r="Q103" s="203">
        <f>IF($X$2,SUMIFS('Roadway by Mode'!N:N,'Roadway by Mode'!$C:$C,"="&amp;$C103,'Roadway by Mode'!$V:$V,"=No"),SUMIFS('Roadway by Mode'!N:N,'Roadway by Mode'!$C:$C,"="&amp;$C103))</f>
        <v>135.5</v>
      </c>
      <c r="R103" s="203">
        <f>IF($X$2,SUMIFS('Roadway by Mode'!P:P,'Roadway by Mode'!$C:$C,"="&amp;$C103,'Roadway by Mode'!$V:$V,"=No"),SUMIFS('Roadway by Mode'!P:P,'Roadway by Mode'!$C:$C,"="&amp;$C103))</f>
        <v>0</v>
      </c>
      <c r="S103" s="203">
        <f>IF($X$2,SUMIFS('Roadway by Mode'!R:R,'Roadway by Mode'!$C:$C,"="&amp;$C103,'Roadway by Mode'!$V:$V,"=No"),SUMIFS('Roadway by Mode'!R:R,'Roadway by Mode'!$C:$C,"="&amp;$C103))</f>
        <v>8.6000000000000014</v>
      </c>
      <c r="T103" s="203">
        <f>IF($X$2,SUMIFS('Roadway by Mode'!T:T,'Roadway by Mode'!$C:$C,"="&amp;$C103,'Roadway by Mode'!$V:$V,"=No"),SUMIFS('Roadway by Mode'!T:T,'Roadway by Mode'!$C:$C,"="&amp;$C103))</f>
        <v>144.1</v>
      </c>
      <c r="U103" s="64"/>
      <c r="V103" s="64"/>
      <c r="W103" s="64"/>
      <c r="X103" s="64"/>
      <c r="Y103" s="64"/>
      <c r="Z103" s="64"/>
      <c r="AA103" s="64"/>
      <c r="AB103" s="64"/>
    </row>
    <row r="104" spans="1:28">
      <c r="A104" s="99"/>
      <c r="B104" s="99"/>
      <c r="C104" s="238" t="s">
        <v>107</v>
      </c>
      <c r="D104" s="206" t="s">
        <v>859</v>
      </c>
      <c r="E104" s="204">
        <f>IF($X$2,SUMIFS('Track by Mode'!L:L,'Track by Mode'!$C:$C,"="&amp;$C104,'Track by Mode'!$AJ:$AJ,"=No"),SUMIFS('Track by Mode'!L:L,'Track by Mode'!$C:$C,"="&amp;$C104))+IF($X$2,SUMIFS('Roadway by Mode'!L:L,'Roadway by Mode'!$C:$C,"="&amp;$C104,'Roadway by Mode'!$V:$V,"=No"),SUMIFS('Roadway by Mode'!L:L,'Roadway by Mode'!$C:$C,"="&amp;$C104))</f>
        <v>113</v>
      </c>
      <c r="F104" s="203">
        <f>IF($X$2,SUMIFS('Track by Mode'!N:N,'Track by Mode'!$C:$C,"="&amp;$C104,'Track by Mode'!$AJ:$AJ,"=No"),SUMIFS('Track by Mode'!N:N,'Track by Mode'!$C:$C,"="&amp;$C104))</f>
        <v>0</v>
      </c>
      <c r="G104" s="203">
        <f>IF($X$2,SUMIFS('Track by Mode'!P:P,'Track by Mode'!$C:$C,"="&amp;$C104,'Track by Mode'!$AJ:$AJ,"=No"),SUMIFS('Track by Mode'!P:P,'Track by Mode'!$C:$C,"="&amp;$C104))</f>
        <v>0</v>
      </c>
      <c r="H104" s="203">
        <f>IF($X$2,SUMIFS('Track by Mode'!R:R,'Track by Mode'!$C:$C,"="&amp;$C104,'Track by Mode'!$AJ:$AJ,"=No"),SUMIFS('Track by Mode'!R:R,'Track by Mode'!$C:$C,"="&amp;$C104))</f>
        <v>0</v>
      </c>
      <c r="I104" s="203">
        <f>IF($X$2,SUMIFS('Track by Mode'!S:S,'Track by Mode'!$C:$C,"="&amp;$C104,'Track by Mode'!$AJ:$AJ,"=No"),SUMIFS('Track by Mode'!S:S,'Track by Mode'!$C:$C,"="&amp;$C104))</f>
        <v>0</v>
      </c>
      <c r="J104" s="203">
        <f>IF($X$2,SUMIFS('Track by Mode'!U:U,'Track by Mode'!$C:$C,"="&amp;$C104,'Track by Mode'!$AJ:$AJ,"=No"),SUMIFS('Track by Mode'!U:U,'Track by Mode'!$C:$C,"="&amp;$C104))</f>
        <v>0</v>
      </c>
      <c r="K104" s="203">
        <f>IF($X$2,SUMIFS('Track by Mode'!W:W,'Track by Mode'!$C:$C,"="&amp;$C104,'Track by Mode'!$AJ:$AJ,"=No"),SUMIFS('Track by Mode'!W:W,'Track by Mode'!$C:$C,"="&amp;$C104))</f>
        <v>0</v>
      </c>
      <c r="L104" s="203">
        <f>IF($X$2,SUMIFS('Track by Mode'!$Z:$Z,'Track by Mode'!$C:$C,"="&amp;$C104,'Track by Mode'!$AJ:$AJ,"=No"),SUMIFS('Track by Mode'!$Z:$Z,'Track by Mode'!$C:$C,"="&amp;$C104))</f>
        <v>0</v>
      </c>
      <c r="M104" s="204">
        <f>IF($X$2,SUMIFS('Track by Mode'!$AB:$AB,'Track by Mode'!$C:$C,"="&amp;$C104,'Track by Mode'!$AJ:$AJ,"=No"),SUMIFS('Track by Mode'!$AB:$AB,'Track by Mode'!$C:$C,"="&amp;$C104))</f>
        <v>0</v>
      </c>
      <c r="N104" s="204">
        <f>IF($X$2,SUMIFS('Track by Mode'!AD:AD,'Track by Mode'!$C:$C,"="&amp;$C104,'Track by Mode'!$AJ:$AJ,"=No"),SUMIFS('Track by Mode'!AD:AD,'Track by Mode'!$C:$C,"="&amp;$C104))</f>
        <v>0</v>
      </c>
      <c r="O104" s="204">
        <f>IF($X$2,SUMIFS('Track by Mode'!AF:AF,'Track by Mode'!$C:$C,"="&amp;$C104,'Track by Mode'!$AJ:$AJ,"=No"),SUMIFS('Track by Mode'!AF:AF,'Track by Mode'!$C:$C,"="&amp;$C104))</f>
        <v>0</v>
      </c>
      <c r="P104" s="204">
        <f>IF($X$2,SUMIFS('Track by Mode'!AH:AH,'Track by Mode'!$C:$C,"="&amp;$C104,'Track by Mode'!$AJ:$AJ,"=No"),SUMIFS('Track by Mode'!AH:AH,'Track by Mode'!$C:$C,"="&amp;$C104))</f>
        <v>0</v>
      </c>
      <c r="Q104" s="203">
        <f>IF($X$2,SUMIFS('Roadway by Mode'!N:N,'Roadway by Mode'!$C:$C,"="&amp;$C104,'Roadway by Mode'!$V:$V,"=No"),SUMIFS('Roadway by Mode'!N:N,'Roadway by Mode'!$C:$C,"="&amp;$C104))</f>
        <v>0</v>
      </c>
      <c r="R104" s="203">
        <f>IF($X$2,SUMIFS('Roadway by Mode'!P:P,'Roadway by Mode'!$C:$C,"="&amp;$C104,'Roadway by Mode'!$V:$V,"=No"),SUMIFS('Roadway by Mode'!P:P,'Roadway by Mode'!$C:$C,"="&amp;$C104))</f>
        <v>0</v>
      </c>
      <c r="S104" s="203">
        <f>IF($X$2,SUMIFS('Roadway by Mode'!R:R,'Roadway by Mode'!$C:$C,"="&amp;$C104,'Roadway by Mode'!$V:$V,"=No"),SUMIFS('Roadway by Mode'!R:R,'Roadway by Mode'!$C:$C,"="&amp;$C104))</f>
        <v>0</v>
      </c>
      <c r="T104" s="203">
        <f>IF($X$2,SUMIFS('Roadway by Mode'!T:T,'Roadway by Mode'!$C:$C,"="&amp;$C104,'Roadway by Mode'!$V:$V,"=No"),SUMIFS('Roadway by Mode'!T:T,'Roadway by Mode'!$C:$C,"="&amp;$C104))</f>
        <v>0</v>
      </c>
      <c r="U104" s="64"/>
      <c r="V104" s="64"/>
      <c r="W104" s="64"/>
      <c r="X104" s="64"/>
      <c r="Y104" s="64"/>
      <c r="Z104" s="64"/>
      <c r="AA104" s="64"/>
      <c r="AB104" s="64"/>
    </row>
    <row r="105" spans="1:28">
      <c r="A105" s="99"/>
      <c r="B105" s="99"/>
      <c r="C105" s="238" t="s">
        <v>40</v>
      </c>
      <c r="D105" s="206" t="s">
        <v>860</v>
      </c>
      <c r="E105" s="204">
        <f>IF($X$2,SUMIFS('Track by Mode'!L:L,'Track by Mode'!$C:$C,"="&amp;$C105,'Track by Mode'!$AJ:$AJ,"=No"),SUMIFS('Track by Mode'!L:L,'Track by Mode'!$C:$C,"="&amp;$C105))+IF($X$2,SUMIFS('Roadway by Mode'!L:L,'Roadway by Mode'!$C:$C,"="&amp;$C105,'Roadway by Mode'!$V:$V,"=No"),SUMIFS('Roadway by Mode'!L:L,'Roadway by Mode'!$C:$C,"="&amp;$C105))</f>
        <v>915</v>
      </c>
      <c r="F105" s="203">
        <f>IF($X$2,SUMIFS('Track by Mode'!N:N,'Track by Mode'!$C:$C,"="&amp;$C105,'Track by Mode'!$AJ:$AJ,"=No"),SUMIFS('Track by Mode'!N:N,'Track by Mode'!$C:$C,"="&amp;$C105))</f>
        <v>101.73</v>
      </c>
      <c r="G105" s="203">
        <f>IF($X$2,SUMIFS('Track by Mode'!P:P,'Track by Mode'!$C:$C,"="&amp;$C105,'Track by Mode'!$AJ:$AJ,"=No"),SUMIFS('Track by Mode'!P:P,'Track by Mode'!$C:$C,"="&amp;$C105))</f>
        <v>49.78</v>
      </c>
      <c r="H105" s="203">
        <f>IF($X$2,SUMIFS('Track by Mode'!R:R,'Track by Mode'!$C:$C,"="&amp;$C105,'Track by Mode'!$AJ:$AJ,"=No"),SUMIFS('Track by Mode'!R:R,'Track by Mode'!$C:$C,"="&amp;$C105))</f>
        <v>151.51000000000002</v>
      </c>
      <c r="I105" s="203">
        <f>IF($X$2,SUMIFS('Track by Mode'!S:S,'Track by Mode'!$C:$C,"="&amp;$C105,'Track by Mode'!$AJ:$AJ,"=No"),SUMIFS('Track by Mode'!S:S,'Track by Mode'!$C:$C,"="&amp;$C105))</f>
        <v>1.9</v>
      </c>
      <c r="J105" s="203">
        <f>IF($X$2,SUMIFS('Track by Mode'!U:U,'Track by Mode'!$C:$C,"="&amp;$C105,'Track by Mode'!$AJ:$AJ,"=No"),SUMIFS('Track by Mode'!U:U,'Track by Mode'!$C:$C,"="&amp;$C105))</f>
        <v>9.8300000000000018</v>
      </c>
      <c r="K105" s="203">
        <f>IF($X$2,SUMIFS('Track by Mode'!W:W,'Track by Mode'!$C:$C,"="&amp;$C105,'Track by Mode'!$AJ:$AJ,"=No"),SUMIFS('Track by Mode'!W:W,'Track by Mode'!$C:$C,"="&amp;$C105))</f>
        <v>6.1899999999999995</v>
      </c>
      <c r="L105" s="203">
        <f>IF($X$2,SUMIFS('Track by Mode'!$Z:$Z,'Track by Mode'!$C:$C,"="&amp;$C105,'Track by Mode'!$AJ:$AJ,"=No"),SUMIFS('Track by Mode'!$Z:$Z,'Track by Mode'!$C:$C,"="&amp;$C105))</f>
        <v>177</v>
      </c>
      <c r="M105" s="204">
        <f>IF($X$2,SUMIFS('Track by Mode'!$AB:$AB,'Track by Mode'!$C:$C,"="&amp;$C105,'Track by Mode'!$AJ:$AJ,"=No"),SUMIFS('Track by Mode'!$AB:$AB,'Track by Mode'!$C:$C,"="&amp;$C105))</f>
        <v>254</v>
      </c>
      <c r="N105" s="204">
        <f>IF($X$2,SUMIFS('Track by Mode'!AD:AD,'Track by Mode'!$C:$C,"="&amp;$C105,'Track by Mode'!$AJ:$AJ,"=No"),SUMIFS('Track by Mode'!AD:AD,'Track by Mode'!$C:$C,"="&amp;$C105))</f>
        <v>47</v>
      </c>
      <c r="O105" s="204">
        <f>IF($X$2,SUMIFS('Track by Mode'!AF:AF,'Track by Mode'!$C:$C,"="&amp;$C105,'Track by Mode'!$AJ:$AJ,"=No"),SUMIFS('Track by Mode'!AF:AF,'Track by Mode'!$C:$C,"="&amp;$C105))</f>
        <v>12</v>
      </c>
      <c r="P105" s="204">
        <f>IF($X$2,SUMIFS('Track by Mode'!AH:AH,'Track by Mode'!$C:$C,"="&amp;$C105,'Track by Mode'!$AJ:$AJ,"=No"),SUMIFS('Track by Mode'!AH:AH,'Track by Mode'!$C:$C,"="&amp;$C105))</f>
        <v>0</v>
      </c>
      <c r="Q105" s="203">
        <f>IF($X$2,SUMIFS('Roadway by Mode'!N:N,'Roadway by Mode'!$C:$C,"="&amp;$C105,'Roadway by Mode'!$V:$V,"=No"),SUMIFS('Roadway by Mode'!N:N,'Roadway by Mode'!$C:$C,"="&amp;$C105))</f>
        <v>21.7</v>
      </c>
      <c r="R105" s="203">
        <f>IF($X$2,SUMIFS('Roadway by Mode'!P:P,'Roadway by Mode'!$C:$C,"="&amp;$C105,'Roadway by Mode'!$V:$V,"=No"),SUMIFS('Roadway by Mode'!P:P,'Roadway by Mode'!$C:$C,"="&amp;$C105))</f>
        <v>0</v>
      </c>
      <c r="S105" s="203">
        <f>IF($X$2,SUMIFS('Roadway by Mode'!R:R,'Roadway by Mode'!$C:$C,"="&amp;$C105,'Roadway by Mode'!$V:$V,"=No"),SUMIFS('Roadway by Mode'!R:R,'Roadway by Mode'!$C:$C,"="&amp;$C105))</f>
        <v>0.6</v>
      </c>
      <c r="T105" s="203">
        <f>IF($X$2,SUMIFS('Roadway by Mode'!T:T,'Roadway by Mode'!$C:$C,"="&amp;$C105,'Roadway by Mode'!$V:$V,"=No"),SUMIFS('Roadway by Mode'!T:T,'Roadway by Mode'!$C:$C,"="&amp;$C105))</f>
        <v>22.29999999999999</v>
      </c>
      <c r="U105" s="64"/>
      <c r="V105" s="64"/>
      <c r="W105" s="64"/>
      <c r="X105" s="64"/>
      <c r="Y105" s="64"/>
      <c r="Z105" s="64"/>
      <c r="AA105" s="64"/>
      <c r="AB105" s="64"/>
    </row>
    <row r="106" spans="1:28">
      <c r="A106" s="99"/>
      <c r="B106" s="99"/>
      <c r="C106" s="238" t="s">
        <v>41</v>
      </c>
      <c r="D106" s="206" t="s">
        <v>861</v>
      </c>
      <c r="E106" s="204">
        <f>IF($X$2,SUMIFS('Track by Mode'!L:L,'Track by Mode'!$C:$C,"="&amp;$C106,'Track by Mode'!$AJ:$AJ,"=No"),SUMIFS('Track by Mode'!L:L,'Track by Mode'!$C:$C,"="&amp;$C106))+IF($X$2,SUMIFS('Roadway by Mode'!L:L,'Roadway by Mode'!$C:$C,"="&amp;$C106,'Roadway by Mode'!$V:$V,"=No"),SUMIFS('Roadway by Mode'!L:L,'Roadway by Mode'!$C:$C,"="&amp;$C106))</f>
        <v>3371</v>
      </c>
      <c r="F106" s="203">
        <f>IF($X$2,SUMIFS('Track by Mode'!N:N,'Track by Mode'!$C:$C,"="&amp;$C106,'Track by Mode'!$AJ:$AJ,"=No"),SUMIFS('Track by Mode'!N:N,'Track by Mode'!$C:$C,"="&amp;$C106))</f>
        <v>653.88</v>
      </c>
      <c r="G106" s="203">
        <f>IF($X$2,SUMIFS('Track by Mode'!P:P,'Track by Mode'!$C:$C,"="&amp;$C106,'Track by Mode'!$AJ:$AJ,"=No"),SUMIFS('Track by Mode'!P:P,'Track by Mode'!$C:$C,"="&amp;$C106))</f>
        <v>42.58</v>
      </c>
      <c r="H106" s="203">
        <f>IF($X$2,SUMIFS('Track by Mode'!R:R,'Track by Mode'!$C:$C,"="&amp;$C106,'Track by Mode'!$AJ:$AJ,"=No"),SUMIFS('Track by Mode'!R:R,'Track by Mode'!$C:$C,"="&amp;$C106))</f>
        <v>696.46</v>
      </c>
      <c r="I106" s="203">
        <f>IF($X$2,SUMIFS('Track by Mode'!S:S,'Track by Mode'!$C:$C,"="&amp;$C106,'Track by Mode'!$AJ:$AJ,"=No"),SUMIFS('Track by Mode'!S:S,'Track by Mode'!$C:$C,"="&amp;$C106))</f>
        <v>238.01</v>
      </c>
      <c r="J106" s="203">
        <f>IF($X$2,SUMIFS('Track by Mode'!U:U,'Track by Mode'!$C:$C,"="&amp;$C106,'Track by Mode'!$AJ:$AJ,"=No"),SUMIFS('Track by Mode'!U:U,'Track by Mode'!$C:$C,"="&amp;$C106))</f>
        <v>280</v>
      </c>
      <c r="K106" s="203">
        <f>IF($X$2,SUMIFS('Track by Mode'!W:W,'Track by Mode'!$C:$C,"="&amp;$C106,'Track by Mode'!$AJ:$AJ,"=No"),SUMIFS('Track by Mode'!W:W,'Track by Mode'!$C:$C,"="&amp;$C106))</f>
        <v>35.799999999999997</v>
      </c>
      <c r="L106" s="203">
        <f>IF($X$2,SUMIFS('Track by Mode'!$Z:$Z,'Track by Mode'!$C:$C,"="&amp;$C106,'Track by Mode'!$AJ:$AJ,"=No"),SUMIFS('Track by Mode'!$Z:$Z,'Track by Mode'!$C:$C,"="&amp;$C106))</f>
        <v>295</v>
      </c>
      <c r="M106" s="204">
        <f>IF($X$2,SUMIFS('Track by Mode'!$AB:$AB,'Track by Mode'!$C:$C,"="&amp;$C106,'Track by Mode'!$AJ:$AJ,"=No"),SUMIFS('Track by Mode'!$AB:$AB,'Track by Mode'!$C:$C,"="&amp;$C106))</f>
        <v>387</v>
      </c>
      <c r="N106" s="204">
        <f>IF($X$2,SUMIFS('Track by Mode'!AD:AD,'Track by Mode'!$C:$C,"="&amp;$C106,'Track by Mode'!$AJ:$AJ,"=No"),SUMIFS('Track by Mode'!AD:AD,'Track by Mode'!$C:$C,"="&amp;$C106))</f>
        <v>258</v>
      </c>
      <c r="O106" s="204">
        <f>IF($X$2,SUMIFS('Track by Mode'!AF:AF,'Track by Mode'!$C:$C,"="&amp;$C106,'Track by Mode'!$AJ:$AJ,"=No"),SUMIFS('Track by Mode'!AF:AF,'Track by Mode'!$C:$C,"="&amp;$C106))</f>
        <v>4</v>
      </c>
      <c r="P106" s="204">
        <f>IF($X$2,SUMIFS('Track by Mode'!AH:AH,'Track by Mode'!$C:$C,"="&amp;$C106,'Track by Mode'!$AJ:$AJ,"=No"),SUMIFS('Track by Mode'!AH:AH,'Track by Mode'!$C:$C,"="&amp;$C106))</f>
        <v>1</v>
      </c>
      <c r="Q106" s="203">
        <f>IF($X$2,SUMIFS('Roadway by Mode'!N:N,'Roadway by Mode'!$C:$C,"="&amp;$C106,'Roadway by Mode'!$V:$V,"=No"),SUMIFS('Roadway by Mode'!N:N,'Roadway by Mode'!$C:$C,"="&amp;$C106))</f>
        <v>108.69999999999997</v>
      </c>
      <c r="R106" s="203">
        <f>IF($X$2,SUMIFS('Roadway by Mode'!P:P,'Roadway by Mode'!$C:$C,"="&amp;$C106,'Roadway by Mode'!$V:$V,"=No"),SUMIFS('Roadway by Mode'!P:P,'Roadway by Mode'!$C:$C,"="&amp;$C106))</f>
        <v>16.3</v>
      </c>
      <c r="S106" s="203">
        <f>IF($X$2,SUMIFS('Roadway by Mode'!R:R,'Roadway by Mode'!$C:$C,"="&amp;$C106,'Roadway by Mode'!$V:$V,"=No"),SUMIFS('Roadway by Mode'!R:R,'Roadway by Mode'!$C:$C,"="&amp;$C106))</f>
        <v>235</v>
      </c>
      <c r="T106" s="203">
        <f>IF($X$2,SUMIFS('Roadway by Mode'!T:T,'Roadway by Mode'!$C:$C,"="&amp;$C106,'Roadway by Mode'!$V:$V,"=No"),SUMIFS('Roadway by Mode'!T:T,'Roadway by Mode'!$C:$C,"="&amp;$C106))</f>
        <v>360.00000000000006</v>
      </c>
      <c r="U106" s="64"/>
      <c r="V106" s="64"/>
      <c r="W106" s="64"/>
      <c r="X106" s="64"/>
      <c r="Y106" s="64"/>
      <c r="Z106" s="64"/>
      <c r="AA106" s="64"/>
      <c r="AB106" s="64"/>
    </row>
    <row r="107" spans="1:28">
      <c r="A107" s="99"/>
      <c r="B107" s="99"/>
      <c r="C107" s="238" t="s">
        <v>43</v>
      </c>
      <c r="D107" s="206" t="s">
        <v>862</v>
      </c>
      <c r="E107" s="204">
        <f>IF($X$2,SUMIFS('Track by Mode'!L:L,'Track by Mode'!$C:$C,"="&amp;$C107,'Track by Mode'!$AJ:$AJ,"=No"),SUMIFS('Track by Mode'!L:L,'Track by Mode'!$C:$C,"="&amp;$C107))+IF($X$2,SUMIFS('Roadway by Mode'!L:L,'Roadway by Mode'!$C:$C,"="&amp;$C107,'Roadway by Mode'!$V:$V,"=No"),SUMIFS('Roadway by Mode'!L:L,'Roadway by Mode'!$C:$C,"="&amp;$C107))</f>
        <v>144</v>
      </c>
      <c r="F107" s="203">
        <f>IF($X$2,SUMIFS('Track by Mode'!N:N,'Track by Mode'!$C:$C,"="&amp;$C107,'Track by Mode'!$AJ:$AJ,"=No"),SUMIFS('Track by Mode'!N:N,'Track by Mode'!$C:$C,"="&amp;$C107))</f>
        <v>11.63</v>
      </c>
      <c r="G107" s="203">
        <f>IF($X$2,SUMIFS('Track by Mode'!P:P,'Track by Mode'!$C:$C,"="&amp;$C107,'Track by Mode'!$AJ:$AJ,"=No"),SUMIFS('Track by Mode'!P:P,'Track by Mode'!$C:$C,"="&amp;$C107))</f>
        <v>8.98</v>
      </c>
      <c r="H107" s="203">
        <f>IF($X$2,SUMIFS('Track by Mode'!R:R,'Track by Mode'!$C:$C,"="&amp;$C107,'Track by Mode'!$AJ:$AJ,"=No"),SUMIFS('Track by Mode'!R:R,'Track by Mode'!$C:$C,"="&amp;$C107))</f>
        <v>20.61</v>
      </c>
      <c r="I107" s="203">
        <f>IF($X$2,SUMIFS('Track by Mode'!S:S,'Track by Mode'!$C:$C,"="&amp;$C107,'Track by Mode'!$AJ:$AJ,"=No"),SUMIFS('Track by Mode'!S:S,'Track by Mode'!$C:$C,"="&amp;$C107))</f>
        <v>0</v>
      </c>
      <c r="J107" s="203">
        <f>IF($X$2,SUMIFS('Track by Mode'!U:U,'Track by Mode'!$C:$C,"="&amp;$C107,'Track by Mode'!$AJ:$AJ,"=No"),SUMIFS('Track by Mode'!U:U,'Track by Mode'!$C:$C,"="&amp;$C107))</f>
        <v>4.32</v>
      </c>
      <c r="K107" s="203">
        <f>IF($X$2,SUMIFS('Track by Mode'!W:W,'Track by Mode'!$C:$C,"="&amp;$C107,'Track by Mode'!$AJ:$AJ,"=No"),SUMIFS('Track by Mode'!W:W,'Track by Mode'!$C:$C,"="&amp;$C107))</f>
        <v>0.34</v>
      </c>
      <c r="L107" s="203">
        <f>IF($X$2,SUMIFS('Track by Mode'!$Z:$Z,'Track by Mode'!$C:$C,"="&amp;$C107,'Track by Mode'!$AJ:$AJ,"=No"),SUMIFS('Track by Mode'!$Z:$Z,'Track by Mode'!$C:$C,"="&amp;$C107))</f>
        <v>33</v>
      </c>
      <c r="M107" s="204">
        <f>IF($X$2,SUMIFS('Track by Mode'!$AB:$AB,'Track by Mode'!$C:$C,"="&amp;$C107,'Track by Mode'!$AJ:$AJ,"=No"),SUMIFS('Track by Mode'!$AB:$AB,'Track by Mode'!$C:$C,"="&amp;$C107))</f>
        <v>0</v>
      </c>
      <c r="N107" s="204">
        <f>IF($X$2,SUMIFS('Track by Mode'!AD:AD,'Track by Mode'!$C:$C,"="&amp;$C107,'Track by Mode'!$AJ:$AJ,"=No"),SUMIFS('Track by Mode'!AD:AD,'Track by Mode'!$C:$C,"="&amp;$C107))</f>
        <v>2</v>
      </c>
      <c r="O107" s="204">
        <f>IF($X$2,SUMIFS('Track by Mode'!AF:AF,'Track by Mode'!$C:$C,"="&amp;$C107,'Track by Mode'!$AJ:$AJ,"=No"),SUMIFS('Track by Mode'!AF:AF,'Track by Mode'!$C:$C,"="&amp;$C107))</f>
        <v>7</v>
      </c>
      <c r="P107" s="204">
        <f>IF($X$2,SUMIFS('Track by Mode'!AH:AH,'Track by Mode'!$C:$C,"="&amp;$C107,'Track by Mode'!$AJ:$AJ,"=No"),SUMIFS('Track by Mode'!AH:AH,'Track by Mode'!$C:$C,"="&amp;$C107))</f>
        <v>0</v>
      </c>
      <c r="Q107" s="203">
        <f>IF($X$2,SUMIFS('Roadway by Mode'!N:N,'Roadway by Mode'!$C:$C,"="&amp;$C107,'Roadway by Mode'!$V:$V,"=No"),SUMIFS('Roadway by Mode'!N:N,'Roadway by Mode'!$C:$C,"="&amp;$C107))</f>
        <v>31.6</v>
      </c>
      <c r="R107" s="203">
        <f>IF($X$2,SUMIFS('Roadway by Mode'!P:P,'Roadway by Mode'!$C:$C,"="&amp;$C107,'Roadway by Mode'!$V:$V,"=No"),SUMIFS('Roadway by Mode'!P:P,'Roadway by Mode'!$C:$C,"="&amp;$C107))</f>
        <v>0</v>
      </c>
      <c r="S107" s="203">
        <f>IF($X$2,SUMIFS('Roadway by Mode'!R:R,'Roadway by Mode'!$C:$C,"="&amp;$C107,'Roadway by Mode'!$V:$V,"=No"),SUMIFS('Roadway by Mode'!R:R,'Roadway by Mode'!$C:$C,"="&amp;$C107))</f>
        <v>0</v>
      </c>
      <c r="T107" s="203">
        <f>IF($X$2,SUMIFS('Roadway by Mode'!T:T,'Roadway by Mode'!$C:$C,"="&amp;$C107,'Roadway by Mode'!$V:$V,"=No"),SUMIFS('Roadway by Mode'!T:T,'Roadway by Mode'!$C:$C,"="&amp;$C107))</f>
        <v>31.6</v>
      </c>
      <c r="U107" s="64"/>
      <c r="V107" s="64"/>
      <c r="W107" s="64"/>
      <c r="X107" s="64"/>
      <c r="Y107" s="64"/>
      <c r="Z107" s="64"/>
      <c r="AA107" s="64"/>
      <c r="AB107" s="64"/>
    </row>
    <row r="108" spans="1:28">
      <c r="A108" s="99"/>
      <c r="B108" s="99"/>
      <c r="C108" s="238" t="s">
        <v>108</v>
      </c>
      <c r="D108" s="206" t="s">
        <v>863</v>
      </c>
      <c r="E108" s="204">
        <f>IF($X$2,SUMIFS('Track by Mode'!L:L,'Track by Mode'!$C:$C,"="&amp;$C108,'Track by Mode'!$AJ:$AJ,"=No"),SUMIFS('Track by Mode'!L:L,'Track by Mode'!$C:$C,"="&amp;$C108))+IF($X$2,SUMIFS('Roadway by Mode'!L:L,'Roadway by Mode'!$C:$C,"="&amp;$C108,'Roadway by Mode'!$V:$V,"=No"),SUMIFS('Roadway by Mode'!L:L,'Roadway by Mode'!$C:$C,"="&amp;$C108))</f>
        <v>204</v>
      </c>
      <c r="F108" s="203">
        <f>IF($X$2,SUMIFS('Track by Mode'!N:N,'Track by Mode'!$C:$C,"="&amp;$C108,'Track by Mode'!$AJ:$AJ,"=No"),SUMIFS('Track by Mode'!N:N,'Track by Mode'!$C:$C,"="&amp;$C108))</f>
        <v>0</v>
      </c>
      <c r="G108" s="203">
        <f>IF($X$2,SUMIFS('Track by Mode'!P:P,'Track by Mode'!$C:$C,"="&amp;$C108,'Track by Mode'!$AJ:$AJ,"=No"),SUMIFS('Track by Mode'!P:P,'Track by Mode'!$C:$C,"="&amp;$C108))</f>
        <v>0</v>
      </c>
      <c r="H108" s="203">
        <f>IF($X$2,SUMIFS('Track by Mode'!R:R,'Track by Mode'!$C:$C,"="&amp;$C108,'Track by Mode'!$AJ:$AJ,"=No"),SUMIFS('Track by Mode'!R:R,'Track by Mode'!$C:$C,"="&amp;$C108))</f>
        <v>0</v>
      </c>
      <c r="I108" s="203">
        <f>IF($X$2,SUMIFS('Track by Mode'!S:S,'Track by Mode'!$C:$C,"="&amp;$C108,'Track by Mode'!$AJ:$AJ,"=No"),SUMIFS('Track by Mode'!S:S,'Track by Mode'!$C:$C,"="&amp;$C108))</f>
        <v>0</v>
      </c>
      <c r="J108" s="203">
        <f>IF($X$2,SUMIFS('Track by Mode'!U:U,'Track by Mode'!$C:$C,"="&amp;$C108,'Track by Mode'!$AJ:$AJ,"=No"),SUMIFS('Track by Mode'!U:U,'Track by Mode'!$C:$C,"="&amp;$C108))</f>
        <v>0</v>
      </c>
      <c r="K108" s="203">
        <f>IF($X$2,SUMIFS('Track by Mode'!W:W,'Track by Mode'!$C:$C,"="&amp;$C108,'Track by Mode'!$AJ:$AJ,"=No"),SUMIFS('Track by Mode'!W:W,'Track by Mode'!$C:$C,"="&amp;$C108))</f>
        <v>0</v>
      </c>
      <c r="L108" s="203">
        <f>IF($X$2,SUMIFS('Track by Mode'!$Z:$Z,'Track by Mode'!$C:$C,"="&amp;$C108,'Track by Mode'!$AJ:$AJ,"=No"),SUMIFS('Track by Mode'!$Z:$Z,'Track by Mode'!$C:$C,"="&amp;$C108))</f>
        <v>0</v>
      </c>
      <c r="M108" s="204">
        <f>IF($X$2,SUMIFS('Track by Mode'!$AB:$AB,'Track by Mode'!$C:$C,"="&amp;$C108,'Track by Mode'!$AJ:$AJ,"=No"),SUMIFS('Track by Mode'!$AB:$AB,'Track by Mode'!$C:$C,"="&amp;$C108))</f>
        <v>0</v>
      </c>
      <c r="N108" s="204">
        <f>IF($X$2,SUMIFS('Track by Mode'!AD:AD,'Track by Mode'!$C:$C,"="&amp;$C108,'Track by Mode'!$AJ:$AJ,"=No"),SUMIFS('Track by Mode'!AD:AD,'Track by Mode'!$C:$C,"="&amp;$C108))</f>
        <v>0</v>
      </c>
      <c r="O108" s="204">
        <f>IF($X$2,SUMIFS('Track by Mode'!AF:AF,'Track by Mode'!$C:$C,"="&amp;$C108,'Track by Mode'!$AJ:$AJ,"=No"),SUMIFS('Track by Mode'!AF:AF,'Track by Mode'!$C:$C,"="&amp;$C108))</f>
        <v>0</v>
      </c>
      <c r="P108" s="204">
        <f>IF($X$2,SUMIFS('Track by Mode'!AH:AH,'Track by Mode'!$C:$C,"="&amp;$C108,'Track by Mode'!$AJ:$AJ,"=No"),SUMIFS('Track by Mode'!AH:AH,'Track by Mode'!$C:$C,"="&amp;$C108))</f>
        <v>0</v>
      </c>
      <c r="Q108" s="203">
        <f>IF($X$2,SUMIFS('Roadway by Mode'!N:N,'Roadway by Mode'!$C:$C,"="&amp;$C108,'Roadway by Mode'!$V:$V,"=No"),SUMIFS('Roadway by Mode'!N:N,'Roadway by Mode'!$C:$C,"="&amp;$C108))</f>
        <v>0.8</v>
      </c>
      <c r="R108" s="203">
        <f>IF($X$2,SUMIFS('Roadway by Mode'!P:P,'Roadway by Mode'!$C:$C,"="&amp;$C108,'Roadway by Mode'!$V:$V,"=No"),SUMIFS('Roadway by Mode'!P:P,'Roadway by Mode'!$C:$C,"="&amp;$C108))</f>
        <v>0</v>
      </c>
      <c r="S108" s="203">
        <f>IF($X$2,SUMIFS('Roadway by Mode'!R:R,'Roadway by Mode'!$C:$C,"="&amp;$C108,'Roadway by Mode'!$V:$V,"=No"),SUMIFS('Roadway by Mode'!R:R,'Roadway by Mode'!$C:$C,"="&amp;$C108))</f>
        <v>0</v>
      </c>
      <c r="T108" s="203">
        <f>IF($X$2,SUMIFS('Roadway by Mode'!T:T,'Roadway by Mode'!$C:$C,"="&amp;$C108,'Roadway by Mode'!$V:$V,"=No"),SUMIFS('Roadway by Mode'!T:T,'Roadway by Mode'!$C:$C,"="&amp;$C108))</f>
        <v>0.8</v>
      </c>
      <c r="U108" s="64"/>
      <c r="V108" s="64"/>
      <c r="W108" s="64"/>
      <c r="X108" s="64"/>
      <c r="Y108" s="64"/>
      <c r="Z108" s="64"/>
      <c r="AA108" s="64"/>
      <c r="AB108" s="64"/>
    </row>
    <row r="109" spans="1:28">
      <c r="A109" s="99"/>
      <c r="B109" s="99"/>
      <c r="C109" s="238" t="s">
        <v>109</v>
      </c>
      <c r="D109" s="206" t="s">
        <v>864</v>
      </c>
      <c r="E109" s="204">
        <f>IF($X$2,SUMIFS('Track by Mode'!L:L,'Track by Mode'!$C:$C,"="&amp;$C109,'Track by Mode'!$AJ:$AJ,"=No"),SUMIFS('Track by Mode'!L:L,'Track by Mode'!$C:$C,"="&amp;$C109))+IF($X$2,SUMIFS('Roadway by Mode'!L:L,'Roadway by Mode'!$C:$C,"="&amp;$C109,'Roadway by Mode'!$V:$V,"=No"),SUMIFS('Roadway by Mode'!L:L,'Roadway by Mode'!$C:$C,"="&amp;$C109))</f>
        <v>166</v>
      </c>
      <c r="F109" s="203">
        <f>IF($X$2,SUMIFS('Track by Mode'!N:N,'Track by Mode'!$C:$C,"="&amp;$C109,'Track by Mode'!$AJ:$AJ,"=No"),SUMIFS('Track by Mode'!N:N,'Track by Mode'!$C:$C,"="&amp;$C109))</f>
        <v>0</v>
      </c>
      <c r="G109" s="203">
        <f>IF($X$2,SUMIFS('Track by Mode'!P:P,'Track by Mode'!$C:$C,"="&amp;$C109,'Track by Mode'!$AJ:$AJ,"=No"),SUMIFS('Track by Mode'!P:P,'Track by Mode'!$C:$C,"="&amp;$C109))</f>
        <v>0</v>
      </c>
      <c r="H109" s="203">
        <f>IF($X$2,SUMIFS('Track by Mode'!R:R,'Track by Mode'!$C:$C,"="&amp;$C109,'Track by Mode'!$AJ:$AJ,"=No"),SUMIFS('Track by Mode'!R:R,'Track by Mode'!$C:$C,"="&amp;$C109))</f>
        <v>0</v>
      </c>
      <c r="I109" s="203">
        <f>IF($X$2,SUMIFS('Track by Mode'!S:S,'Track by Mode'!$C:$C,"="&amp;$C109,'Track by Mode'!$AJ:$AJ,"=No"),SUMIFS('Track by Mode'!S:S,'Track by Mode'!$C:$C,"="&amp;$C109))</f>
        <v>0</v>
      </c>
      <c r="J109" s="203">
        <f>IF($X$2,SUMIFS('Track by Mode'!U:U,'Track by Mode'!$C:$C,"="&amp;$C109,'Track by Mode'!$AJ:$AJ,"=No"),SUMIFS('Track by Mode'!U:U,'Track by Mode'!$C:$C,"="&amp;$C109))</f>
        <v>0</v>
      </c>
      <c r="K109" s="203">
        <f>IF($X$2,SUMIFS('Track by Mode'!W:W,'Track by Mode'!$C:$C,"="&amp;$C109,'Track by Mode'!$AJ:$AJ,"=No"),SUMIFS('Track by Mode'!W:W,'Track by Mode'!$C:$C,"="&amp;$C109))</f>
        <v>0</v>
      </c>
      <c r="L109" s="203">
        <f>IF($X$2,SUMIFS('Track by Mode'!$Z:$Z,'Track by Mode'!$C:$C,"="&amp;$C109,'Track by Mode'!$AJ:$AJ,"=No"),SUMIFS('Track by Mode'!$Z:$Z,'Track by Mode'!$C:$C,"="&amp;$C109))</f>
        <v>0</v>
      </c>
      <c r="M109" s="204">
        <f>IF($X$2,SUMIFS('Track by Mode'!$AB:$AB,'Track by Mode'!$C:$C,"="&amp;$C109,'Track by Mode'!$AJ:$AJ,"=No"),SUMIFS('Track by Mode'!$AB:$AB,'Track by Mode'!$C:$C,"="&amp;$C109))</f>
        <v>0</v>
      </c>
      <c r="N109" s="204">
        <f>IF($X$2,SUMIFS('Track by Mode'!AD:AD,'Track by Mode'!$C:$C,"="&amp;$C109,'Track by Mode'!$AJ:$AJ,"=No"),SUMIFS('Track by Mode'!AD:AD,'Track by Mode'!$C:$C,"="&amp;$C109))</f>
        <v>0</v>
      </c>
      <c r="O109" s="204">
        <f>IF($X$2,SUMIFS('Track by Mode'!AF:AF,'Track by Mode'!$C:$C,"="&amp;$C109,'Track by Mode'!$AJ:$AJ,"=No"),SUMIFS('Track by Mode'!AF:AF,'Track by Mode'!$C:$C,"="&amp;$C109))</f>
        <v>0</v>
      </c>
      <c r="P109" s="204">
        <f>IF($X$2,SUMIFS('Track by Mode'!AH:AH,'Track by Mode'!$C:$C,"="&amp;$C109,'Track by Mode'!$AJ:$AJ,"=No"),SUMIFS('Track by Mode'!AH:AH,'Track by Mode'!$C:$C,"="&amp;$C109))</f>
        <v>0</v>
      </c>
      <c r="Q109" s="203">
        <f>IF($X$2,SUMIFS('Roadway by Mode'!N:N,'Roadway by Mode'!$C:$C,"="&amp;$C109,'Roadway by Mode'!$V:$V,"=No"),SUMIFS('Roadway by Mode'!N:N,'Roadway by Mode'!$C:$C,"="&amp;$C109))</f>
        <v>0</v>
      </c>
      <c r="R109" s="203">
        <f>IF($X$2,SUMIFS('Roadway by Mode'!P:P,'Roadway by Mode'!$C:$C,"="&amp;$C109,'Roadway by Mode'!$V:$V,"=No"),SUMIFS('Roadway by Mode'!P:P,'Roadway by Mode'!$C:$C,"="&amp;$C109))</f>
        <v>0</v>
      </c>
      <c r="S109" s="203">
        <f>IF($X$2,SUMIFS('Roadway by Mode'!R:R,'Roadway by Mode'!$C:$C,"="&amp;$C109,'Roadway by Mode'!$V:$V,"=No"),SUMIFS('Roadway by Mode'!R:R,'Roadway by Mode'!$C:$C,"="&amp;$C109))</f>
        <v>0</v>
      </c>
      <c r="T109" s="203">
        <f>IF($X$2,SUMIFS('Roadway by Mode'!T:T,'Roadway by Mode'!$C:$C,"="&amp;$C109,'Roadway by Mode'!$V:$V,"=No"),SUMIFS('Roadway by Mode'!T:T,'Roadway by Mode'!$C:$C,"="&amp;$C109))</f>
        <v>0</v>
      </c>
      <c r="U109" s="64"/>
      <c r="V109" s="64"/>
      <c r="W109" s="64"/>
      <c r="X109" s="64"/>
      <c r="Y109" s="64"/>
      <c r="Z109" s="64"/>
      <c r="AA109" s="64"/>
      <c r="AB109" s="64"/>
    </row>
    <row r="110" spans="1:28">
      <c r="A110" s="99"/>
      <c r="B110" s="99"/>
      <c r="C110" s="238" t="s">
        <v>110</v>
      </c>
      <c r="D110" s="206" t="s">
        <v>865</v>
      </c>
      <c r="E110" s="204">
        <f>IF($X$2,SUMIFS('Track by Mode'!L:L,'Track by Mode'!$C:$C,"="&amp;$C110,'Track by Mode'!$AJ:$AJ,"=No"),SUMIFS('Track by Mode'!L:L,'Track by Mode'!$C:$C,"="&amp;$C110))+IF($X$2,SUMIFS('Roadway by Mode'!L:L,'Roadway by Mode'!$C:$C,"="&amp;$C110,'Roadway by Mode'!$V:$V,"=No"),SUMIFS('Roadway by Mode'!L:L,'Roadway by Mode'!$C:$C,"="&amp;$C110))</f>
        <v>19</v>
      </c>
      <c r="F110" s="203">
        <f>IF($X$2,SUMIFS('Track by Mode'!N:N,'Track by Mode'!$C:$C,"="&amp;$C110,'Track by Mode'!$AJ:$AJ,"=No"),SUMIFS('Track by Mode'!N:N,'Track by Mode'!$C:$C,"="&amp;$C110))</f>
        <v>0</v>
      </c>
      <c r="G110" s="203">
        <f>IF($X$2,SUMIFS('Track by Mode'!P:P,'Track by Mode'!$C:$C,"="&amp;$C110,'Track by Mode'!$AJ:$AJ,"=No"),SUMIFS('Track by Mode'!P:P,'Track by Mode'!$C:$C,"="&amp;$C110))</f>
        <v>0</v>
      </c>
      <c r="H110" s="203">
        <f>IF($X$2,SUMIFS('Track by Mode'!R:R,'Track by Mode'!$C:$C,"="&amp;$C110,'Track by Mode'!$AJ:$AJ,"=No"),SUMIFS('Track by Mode'!R:R,'Track by Mode'!$C:$C,"="&amp;$C110))</f>
        <v>0</v>
      </c>
      <c r="I110" s="203">
        <f>IF($X$2,SUMIFS('Track by Mode'!S:S,'Track by Mode'!$C:$C,"="&amp;$C110,'Track by Mode'!$AJ:$AJ,"=No"),SUMIFS('Track by Mode'!S:S,'Track by Mode'!$C:$C,"="&amp;$C110))</f>
        <v>0</v>
      </c>
      <c r="J110" s="203">
        <f>IF($X$2,SUMIFS('Track by Mode'!U:U,'Track by Mode'!$C:$C,"="&amp;$C110,'Track by Mode'!$AJ:$AJ,"=No"),SUMIFS('Track by Mode'!U:U,'Track by Mode'!$C:$C,"="&amp;$C110))</f>
        <v>0</v>
      </c>
      <c r="K110" s="203">
        <f>IF($X$2,SUMIFS('Track by Mode'!W:W,'Track by Mode'!$C:$C,"="&amp;$C110,'Track by Mode'!$AJ:$AJ,"=No"),SUMIFS('Track by Mode'!W:W,'Track by Mode'!$C:$C,"="&amp;$C110))</f>
        <v>0</v>
      </c>
      <c r="L110" s="203">
        <f>IF($X$2,SUMIFS('Track by Mode'!$Z:$Z,'Track by Mode'!$C:$C,"="&amp;$C110,'Track by Mode'!$AJ:$AJ,"=No"),SUMIFS('Track by Mode'!$Z:$Z,'Track by Mode'!$C:$C,"="&amp;$C110))</f>
        <v>0</v>
      </c>
      <c r="M110" s="204">
        <f>IF($X$2,SUMIFS('Track by Mode'!$AB:$AB,'Track by Mode'!$C:$C,"="&amp;$C110,'Track by Mode'!$AJ:$AJ,"=No"),SUMIFS('Track by Mode'!$AB:$AB,'Track by Mode'!$C:$C,"="&amp;$C110))</f>
        <v>0</v>
      </c>
      <c r="N110" s="204">
        <f>IF($X$2,SUMIFS('Track by Mode'!AD:AD,'Track by Mode'!$C:$C,"="&amp;$C110,'Track by Mode'!$AJ:$AJ,"=No"),SUMIFS('Track by Mode'!AD:AD,'Track by Mode'!$C:$C,"="&amp;$C110))</f>
        <v>0</v>
      </c>
      <c r="O110" s="204">
        <f>IF($X$2,SUMIFS('Track by Mode'!AF:AF,'Track by Mode'!$C:$C,"="&amp;$C110,'Track by Mode'!$AJ:$AJ,"=No"),SUMIFS('Track by Mode'!AF:AF,'Track by Mode'!$C:$C,"="&amp;$C110))</f>
        <v>0</v>
      </c>
      <c r="P110" s="204">
        <f>IF($X$2,SUMIFS('Track by Mode'!AH:AH,'Track by Mode'!$C:$C,"="&amp;$C110,'Track by Mode'!$AJ:$AJ,"=No"),SUMIFS('Track by Mode'!AH:AH,'Track by Mode'!$C:$C,"="&amp;$C110))</f>
        <v>0</v>
      </c>
      <c r="Q110" s="203">
        <f>IF($X$2,SUMIFS('Roadway by Mode'!N:N,'Roadway by Mode'!$C:$C,"="&amp;$C110,'Roadway by Mode'!$V:$V,"=No"),SUMIFS('Roadway by Mode'!N:N,'Roadway by Mode'!$C:$C,"="&amp;$C110))</f>
        <v>0</v>
      </c>
      <c r="R110" s="203">
        <f>IF($X$2,SUMIFS('Roadway by Mode'!P:P,'Roadway by Mode'!$C:$C,"="&amp;$C110,'Roadway by Mode'!$V:$V,"=No"),SUMIFS('Roadway by Mode'!P:P,'Roadway by Mode'!$C:$C,"="&amp;$C110))</f>
        <v>0</v>
      </c>
      <c r="S110" s="203">
        <f>IF($X$2,SUMIFS('Roadway by Mode'!R:R,'Roadway by Mode'!$C:$C,"="&amp;$C110,'Roadway by Mode'!$V:$V,"=No"),SUMIFS('Roadway by Mode'!R:R,'Roadway by Mode'!$C:$C,"="&amp;$C110))</f>
        <v>0</v>
      </c>
      <c r="T110" s="203">
        <f>IF($X$2,SUMIFS('Roadway by Mode'!T:T,'Roadway by Mode'!$C:$C,"="&amp;$C110,'Roadway by Mode'!$V:$V,"=No"),SUMIFS('Roadway by Mode'!T:T,'Roadway by Mode'!$C:$C,"="&amp;$C110))</f>
        <v>0</v>
      </c>
      <c r="U110" s="64"/>
      <c r="V110" s="64"/>
      <c r="W110" s="64"/>
      <c r="X110" s="64"/>
      <c r="Y110" s="64"/>
      <c r="Z110" s="64"/>
      <c r="AA110" s="64"/>
      <c r="AB110" s="64"/>
    </row>
    <row r="111" spans="1:28">
      <c r="A111" s="99"/>
      <c r="B111" s="99"/>
      <c r="C111" s="238" t="s">
        <v>44</v>
      </c>
      <c r="D111" s="206" t="s">
        <v>866</v>
      </c>
      <c r="E111" s="204">
        <f>IF($X$2,SUMIFS('Track by Mode'!L:L,'Track by Mode'!$C:$C,"="&amp;$C111,'Track by Mode'!$AJ:$AJ,"=No"),SUMIFS('Track by Mode'!L:L,'Track by Mode'!$C:$C,"="&amp;$C111))+IF($X$2,SUMIFS('Roadway by Mode'!L:L,'Roadway by Mode'!$C:$C,"="&amp;$C111,'Roadway by Mode'!$V:$V,"=No"),SUMIFS('Roadway by Mode'!L:L,'Roadway by Mode'!$C:$C,"="&amp;$C111))</f>
        <v>407</v>
      </c>
      <c r="F111" s="203">
        <f>IF($X$2,SUMIFS('Track by Mode'!N:N,'Track by Mode'!$C:$C,"="&amp;$C111,'Track by Mode'!$AJ:$AJ,"=No"),SUMIFS('Track by Mode'!N:N,'Track by Mode'!$C:$C,"="&amp;$C111))</f>
        <v>36.04</v>
      </c>
      <c r="G111" s="203">
        <f>IF($X$2,SUMIFS('Track by Mode'!P:P,'Track by Mode'!$C:$C,"="&amp;$C111,'Track by Mode'!$AJ:$AJ,"=No"),SUMIFS('Track by Mode'!P:P,'Track by Mode'!$C:$C,"="&amp;$C111))</f>
        <v>6.04</v>
      </c>
      <c r="H111" s="203">
        <f>IF($X$2,SUMIFS('Track by Mode'!R:R,'Track by Mode'!$C:$C,"="&amp;$C111,'Track by Mode'!$AJ:$AJ,"=No"),SUMIFS('Track by Mode'!R:R,'Track by Mode'!$C:$C,"="&amp;$C111))</f>
        <v>42.08</v>
      </c>
      <c r="I111" s="203">
        <f>IF($X$2,SUMIFS('Track by Mode'!S:S,'Track by Mode'!$C:$C,"="&amp;$C111,'Track by Mode'!$AJ:$AJ,"=No"),SUMIFS('Track by Mode'!S:S,'Track by Mode'!$C:$C,"="&amp;$C111))</f>
        <v>0</v>
      </c>
      <c r="J111" s="203">
        <f>IF($X$2,SUMIFS('Track by Mode'!U:U,'Track by Mode'!$C:$C,"="&amp;$C111,'Track by Mode'!$AJ:$AJ,"=No"),SUMIFS('Track by Mode'!U:U,'Track by Mode'!$C:$C,"="&amp;$C111))</f>
        <v>1.18</v>
      </c>
      <c r="K111" s="203">
        <f>IF($X$2,SUMIFS('Track by Mode'!W:W,'Track by Mode'!$C:$C,"="&amp;$C111,'Track by Mode'!$AJ:$AJ,"=No"),SUMIFS('Track by Mode'!W:W,'Track by Mode'!$C:$C,"="&amp;$C111))</f>
        <v>4.3</v>
      </c>
      <c r="L111" s="203">
        <f>IF($X$2,SUMIFS('Track by Mode'!$Z:$Z,'Track by Mode'!$C:$C,"="&amp;$C111,'Track by Mode'!$AJ:$AJ,"=No"),SUMIFS('Track by Mode'!$Z:$Z,'Track by Mode'!$C:$C,"="&amp;$C111))</f>
        <v>44</v>
      </c>
      <c r="M111" s="204">
        <f>IF($X$2,SUMIFS('Track by Mode'!$AB:$AB,'Track by Mode'!$C:$C,"="&amp;$C111,'Track by Mode'!$AJ:$AJ,"=No"),SUMIFS('Track by Mode'!$AB:$AB,'Track by Mode'!$C:$C,"="&amp;$C111))</f>
        <v>89</v>
      </c>
      <c r="N111" s="204">
        <f>IF($X$2,SUMIFS('Track by Mode'!AD:AD,'Track by Mode'!$C:$C,"="&amp;$C111,'Track by Mode'!$AJ:$AJ,"=No"),SUMIFS('Track by Mode'!AD:AD,'Track by Mode'!$C:$C,"="&amp;$C111))</f>
        <v>9</v>
      </c>
      <c r="O111" s="204">
        <f>IF($X$2,SUMIFS('Track by Mode'!AF:AF,'Track by Mode'!$C:$C,"="&amp;$C111,'Track by Mode'!$AJ:$AJ,"=No"),SUMIFS('Track by Mode'!AF:AF,'Track by Mode'!$C:$C,"="&amp;$C111))</f>
        <v>0</v>
      </c>
      <c r="P111" s="204">
        <f>IF($X$2,SUMIFS('Track by Mode'!AH:AH,'Track by Mode'!$C:$C,"="&amp;$C111,'Track by Mode'!$AJ:$AJ,"=No"),SUMIFS('Track by Mode'!AH:AH,'Track by Mode'!$C:$C,"="&amp;$C111))</f>
        <v>0</v>
      </c>
      <c r="Q111" s="203">
        <f>IF($X$2,SUMIFS('Roadway by Mode'!N:N,'Roadway by Mode'!$C:$C,"="&amp;$C111,'Roadway by Mode'!$V:$V,"=No"),SUMIFS('Roadway by Mode'!N:N,'Roadway by Mode'!$C:$C,"="&amp;$C111))</f>
        <v>0</v>
      </c>
      <c r="R111" s="203">
        <f>IF($X$2,SUMIFS('Roadway by Mode'!P:P,'Roadway by Mode'!$C:$C,"="&amp;$C111,'Roadway by Mode'!$V:$V,"=No"),SUMIFS('Roadway by Mode'!P:P,'Roadway by Mode'!$C:$C,"="&amp;$C111))</f>
        <v>0</v>
      </c>
      <c r="S111" s="203">
        <f>IF($X$2,SUMIFS('Roadway by Mode'!R:R,'Roadway by Mode'!$C:$C,"="&amp;$C111,'Roadway by Mode'!$V:$V,"=No"),SUMIFS('Roadway by Mode'!R:R,'Roadway by Mode'!$C:$C,"="&amp;$C111))</f>
        <v>0</v>
      </c>
      <c r="T111" s="203">
        <f>IF($X$2,SUMIFS('Roadway by Mode'!T:T,'Roadway by Mode'!$C:$C,"="&amp;$C111,'Roadway by Mode'!$V:$V,"=No"),SUMIFS('Roadway by Mode'!T:T,'Roadway by Mode'!$C:$C,"="&amp;$C111))</f>
        <v>0</v>
      </c>
      <c r="U111" s="64"/>
      <c r="V111" s="64"/>
      <c r="W111" s="64"/>
      <c r="X111" s="64"/>
      <c r="Y111" s="64"/>
      <c r="Z111" s="64"/>
      <c r="AA111" s="64"/>
      <c r="AB111" s="64"/>
    </row>
    <row r="112" spans="1:28">
      <c r="A112" s="99"/>
      <c r="B112" s="99"/>
      <c r="C112" s="238" t="s">
        <v>45</v>
      </c>
      <c r="D112" s="206" t="s">
        <v>867</v>
      </c>
      <c r="E112" s="204">
        <f>IF($X$2,SUMIFS('Track by Mode'!L:L,'Track by Mode'!$C:$C,"="&amp;$C112,'Track by Mode'!$AJ:$AJ,"=No"),SUMIFS('Track by Mode'!L:L,'Track by Mode'!$C:$C,"="&amp;$C112))+IF($X$2,SUMIFS('Roadway by Mode'!L:L,'Roadway by Mode'!$C:$C,"="&amp;$C112,'Roadway by Mode'!$V:$V,"=No"),SUMIFS('Roadway by Mode'!L:L,'Roadway by Mode'!$C:$C,"="&amp;$C112))</f>
        <v>3251</v>
      </c>
      <c r="F112" s="203">
        <f>IF($X$2,SUMIFS('Track by Mode'!N:N,'Track by Mode'!$C:$C,"="&amp;$C112,'Track by Mode'!$AJ:$AJ,"=No"),SUMIFS('Track by Mode'!N:N,'Track by Mode'!$C:$C,"="&amp;$C112))</f>
        <v>310.93</v>
      </c>
      <c r="G112" s="203">
        <f>IF($X$2,SUMIFS('Track by Mode'!P:P,'Track by Mode'!$C:$C,"="&amp;$C112,'Track by Mode'!$AJ:$AJ,"=No"),SUMIFS('Track by Mode'!P:P,'Track by Mode'!$C:$C,"="&amp;$C112))</f>
        <v>71.72</v>
      </c>
      <c r="H112" s="203">
        <f>IF($X$2,SUMIFS('Track by Mode'!R:R,'Track by Mode'!$C:$C,"="&amp;$C112,'Track by Mode'!$AJ:$AJ,"=No"),SUMIFS('Track by Mode'!R:R,'Track by Mode'!$C:$C,"="&amp;$C112))</f>
        <v>382.64999999999981</v>
      </c>
      <c r="I112" s="203">
        <f>IF($X$2,SUMIFS('Track by Mode'!S:S,'Track by Mode'!$C:$C,"="&amp;$C112,'Track by Mode'!$AJ:$AJ,"=No"),SUMIFS('Track by Mode'!S:S,'Track by Mode'!$C:$C,"="&amp;$C112))</f>
        <v>0</v>
      </c>
      <c r="J112" s="203">
        <f>IF($X$2,SUMIFS('Track by Mode'!U:U,'Track by Mode'!$C:$C,"="&amp;$C112,'Track by Mode'!$AJ:$AJ,"=No"),SUMIFS('Track by Mode'!U:U,'Track by Mode'!$C:$C,"="&amp;$C112))</f>
        <v>31.109999999999996</v>
      </c>
      <c r="K112" s="203">
        <f>IF($X$2,SUMIFS('Track by Mode'!W:W,'Track by Mode'!$C:$C,"="&amp;$C112,'Track by Mode'!$AJ:$AJ,"=No"),SUMIFS('Track by Mode'!W:W,'Track by Mode'!$C:$C,"="&amp;$C112))</f>
        <v>2.08</v>
      </c>
      <c r="L112" s="203">
        <f>IF($X$2,SUMIFS('Track by Mode'!$Z:$Z,'Track by Mode'!$C:$C,"="&amp;$C112,'Track by Mode'!$AJ:$AJ,"=No"),SUMIFS('Track by Mode'!$Z:$Z,'Track by Mode'!$C:$C,"="&amp;$C112))</f>
        <v>178</v>
      </c>
      <c r="M112" s="204">
        <f>IF($X$2,SUMIFS('Track by Mode'!$AB:$AB,'Track by Mode'!$C:$C,"="&amp;$C112,'Track by Mode'!$AJ:$AJ,"=No"),SUMIFS('Track by Mode'!$AB:$AB,'Track by Mode'!$C:$C,"="&amp;$C112))</f>
        <v>529</v>
      </c>
      <c r="N112" s="204">
        <f>IF($X$2,SUMIFS('Track by Mode'!AD:AD,'Track by Mode'!$C:$C,"="&amp;$C112,'Track by Mode'!$AJ:$AJ,"=No"),SUMIFS('Track by Mode'!AD:AD,'Track by Mode'!$C:$C,"="&amp;$C112))</f>
        <v>115</v>
      </c>
      <c r="O112" s="204">
        <f>IF($X$2,SUMIFS('Track by Mode'!AF:AF,'Track by Mode'!$C:$C,"="&amp;$C112,'Track by Mode'!$AJ:$AJ,"=No"),SUMIFS('Track by Mode'!AF:AF,'Track by Mode'!$C:$C,"="&amp;$C112))</f>
        <v>38</v>
      </c>
      <c r="P112" s="204">
        <f>IF($X$2,SUMIFS('Track by Mode'!AH:AH,'Track by Mode'!$C:$C,"="&amp;$C112,'Track by Mode'!$AJ:$AJ,"=No"),SUMIFS('Track by Mode'!AH:AH,'Track by Mode'!$C:$C,"="&amp;$C112))</f>
        <v>1</v>
      </c>
      <c r="Q112" s="203">
        <f>IF($X$2,SUMIFS('Roadway by Mode'!N:N,'Roadway by Mode'!$C:$C,"="&amp;$C112,'Roadway by Mode'!$V:$V,"=No"),SUMIFS('Roadway by Mode'!N:N,'Roadway by Mode'!$C:$C,"="&amp;$C112))</f>
        <v>0</v>
      </c>
      <c r="R112" s="203">
        <f>IF($X$2,SUMIFS('Roadway by Mode'!P:P,'Roadway by Mode'!$C:$C,"="&amp;$C112,'Roadway by Mode'!$V:$V,"=No"),SUMIFS('Roadway by Mode'!P:P,'Roadway by Mode'!$C:$C,"="&amp;$C112))</f>
        <v>50</v>
      </c>
      <c r="S112" s="203">
        <f>IF($X$2,SUMIFS('Roadway by Mode'!R:R,'Roadway by Mode'!$C:$C,"="&amp;$C112,'Roadway by Mode'!$V:$V,"=No"),SUMIFS('Roadway by Mode'!R:R,'Roadway by Mode'!$C:$C,"="&amp;$C112))</f>
        <v>75.900000000000006</v>
      </c>
      <c r="T112" s="203">
        <f>IF($X$2,SUMIFS('Roadway by Mode'!T:T,'Roadway by Mode'!$C:$C,"="&amp;$C112,'Roadway by Mode'!$V:$V,"=No"),SUMIFS('Roadway by Mode'!T:T,'Roadway by Mode'!$C:$C,"="&amp;$C112))</f>
        <v>125.9</v>
      </c>
      <c r="U112" s="64"/>
      <c r="V112" s="64"/>
      <c r="W112" s="64"/>
      <c r="X112" s="64"/>
      <c r="Y112" s="64"/>
      <c r="Z112" s="64"/>
      <c r="AA112" s="64"/>
      <c r="AB112" s="64"/>
    </row>
    <row r="113" spans="1:28">
      <c r="A113" s="99"/>
      <c r="B113" s="99"/>
      <c r="C113" s="238" t="s">
        <v>46</v>
      </c>
      <c r="D113" s="206" t="s">
        <v>868</v>
      </c>
      <c r="E113" s="204">
        <f>IF($X$2,SUMIFS('Track by Mode'!L:L,'Track by Mode'!$C:$C,"="&amp;$C113,'Track by Mode'!$AJ:$AJ,"=No"),SUMIFS('Track by Mode'!L:L,'Track by Mode'!$C:$C,"="&amp;$C113))+IF($X$2,SUMIFS('Roadway by Mode'!L:L,'Roadway by Mode'!$C:$C,"="&amp;$C113,'Roadway by Mode'!$V:$V,"=No"),SUMIFS('Roadway by Mode'!L:L,'Roadway by Mode'!$C:$C,"="&amp;$C113))</f>
        <v>620</v>
      </c>
      <c r="F113" s="203">
        <f>IF($X$2,SUMIFS('Track by Mode'!N:N,'Track by Mode'!$C:$C,"="&amp;$C113,'Track by Mode'!$AJ:$AJ,"=No"),SUMIFS('Track by Mode'!N:N,'Track by Mode'!$C:$C,"="&amp;$C113))</f>
        <v>129</v>
      </c>
      <c r="G113" s="203">
        <f>IF($X$2,SUMIFS('Track by Mode'!P:P,'Track by Mode'!$C:$C,"="&amp;$C113,'Track by Mode'!$AJ:$AJ,"=No"),SUMIFS('Track by Mode'!P:P,'Track by Mode'!$C:$C,"="&amp;$C113))</f>
        <v>66</v>
      </c>
      <c r="H113" s="203">
        <f>IF($X$2,SUMIFS('Track by Mode'!R:R,'Track by Mode'!$C:$C,"="&amp;$C113,'Track by Mode'!$AJ:$AJ,"=No"),SUMIFS('Track by Mode'!R:R,'Track by Mode'!$C:$C,"="&amp;$C113))</f>
        <v>195</v>
      </c>
      <c r="I113" s="203">
        <f>IF($X$2,SUMIFS('Track by Mode'!S:S,'Track by Mode'!$C:$C,"="&amp;$C113,'Track by Mode'!$AJ:$AJ,"=No"),SUMIFS('Track by Mode'!S:S,'Track by Mode'!$C:$C,"="&amp;$C113))</f>
        <v>0</v>
      </c>
      <c r="J113" s="203">
        <f>IF($X$2,SUMIFS('Track by Mode'!U:U,'Track by Mode'!$C:$C,"="&amp;$C113,'Track by Mode'!$AJ:$AJ,"=No"),SUMIFS('Track by Mode'!U:U,'Track by Mode'!$C:$C,"="&amp;$C113))</f>
        <v>41</v>
      </c>
      <c r="K113" s="203">
        <f>IF($X$2,SUMIFS('Track by Mode'!W:W,'Track by Mode'!$C:$C,"="&amp;$C113,'Track by Mode'!$AJ:$AJ,"=No"),SUMIFS('Track by Mode'!W:W,'Track by Mode'!$C:$C,"="&amp;$C113))</f>
        <v>1.55</v>
      </c>
      <c r="L113" s="203">
        <f>IF($X$2,SUMIFS('Track by Mode'!$Z:$Z,'Track by Mode'!$C:$C,"="&amp;$C113,'Track by Mode'!$AJ:$AJ,"=No"),SUMIFS('Track by Mode'!$Z:$Z,'Track by Mode'!$C:$C,"="&amp;$C113))</f>
        <v>104</v>
      </c>
      <c r="M113" s="204">
        <f>IF($X$2,SUMIFS('Track by Mode'!$AB:$AB,'Track by Mode'!$C:$C,"="&amp;$C113,'Track by Mode'!$AJ:$AJ,"=No"),SUMIFS('Track by Mode'!$AB:$AB,'Track by Mode'!$C:$C,"="&amp;$C113))</f>
        <v>210</v>
      </c>
      <c r="N113" s="204">
        <f>IF($X$2,SUMIFS('Track by Mode'!AD:AD,'Track by Mode'!$C:$C,"="&amp;$C113,'Track by Mode'!$AJ:$AJ,"=No"),SUMIFS('Track by Mode'!AD:AD,'Track by Mode'!$C:$C,"="&amp;$C113))</f>
        <v>41</v>
      </c>
      <c r="O113" s="204">
        <f>IF($X$2,SUMIFS('Track by Mode'!AF:AF,'Track by Mode'!$C:$C,"="&amp;$C113,'Track by Mode'!$AJ:$AJ,"=No"),SUMIFS('Track by Mode'!AF:AF,'Track by Mode'!$C:$C,"="&amp;$C113))</f>
        <v>10</v>
      </c>
      <c r="P113" s="204">
        <f>IF($X$2,SUMIFS('Track by Mode'!AH:AH,'Track by Mode'!$C:$C,"="&amp;$C113,'Track by Mode'!$AJ:$AJ,"=No"),SUMIFS('Track by Mode'!AH:AH,'Track by Mode'!$C:$C,"="&amp;$C113))</f>
        <v>2</v>
      </c>
      <c r="Q113" s="203">
        <f>IF($X$2,SUMIFS('Roadway by Mode'!N:N,'Roadway by Mode'!$C:$C,"="&amp;$C113,'Roadway by Mode'!$V:$V,"=No"),SUMIFS('Roadway by Mode'!N:N,'Roadway by Mode'!$C:$C,"="&amp;$C113))</f>
        <v>2.1</v>
      </c>
      <c r="R113" s="203">
        <f>IF($X$2,SUMIFS('Roadway by Mode'!P:P,'Roadway by Mode'!$C:$C,"="&amp;$C113,'Roadway by Mode'!$V:$V,"=No"),SUMIFS('Roadway by Mode'!P:P,'Roadway by Mode'!$C:$C,"="&amp;$C113))</f>
        <v>0</v>
      </c>
      <c r="S113" s="203">
        <f>IF($X$2,SUMIFS('Roadway by Mode'!R:R,'Roadway by Mode'!$C:$C,"="&amp;$C113,'Roadway by Mode'!$V:$V,"=No"),SUMIFS('Roadway by Mode'!R:R,'Roadway by Mode'!$C:$C,"="&amp;$C113))</f>
        <v>0</v>
      </c>
      <c r="T113" s="203">
        <f>IF($X$2,SUMIFS('Roadway by Mode'!T:T,'Roadway by Mode'!$C:$C,"="&amp;$C113,'Roadway by Mode'!$V:$V,"=No"),SUMIFS('Roadway by Mode'!T:T,'Roadway by Mode'!$C:$C,"="&amp;$C113))</f>
        <v>2.1</v>
      </c>
      <c r="U113" s="64"/>
      <c r="V113" s="64"/>
      <c r="W113" s="64"/>
      <c r="X113" s="64"/>
      <c r="Y113" s="64"/>
      <c r="Z113" s="64"/>
      <c r="AA113" s="64"/>
      <c r="AB113" s="64"/>
    </row>
    <row r="114" spans="1:28">
      <c r="A114" s="99"/>
      <c r="B114" s="99"/>
      <c r="C114" s="238" t="s">
        <v>47</v>
      </c>
      <c r="D114" s="206" t="s">
        <v>869</v>
      </c>
      <c r="E114" s="204">
        <f>IF($X$2,SUMIFS('Track by Mode'!L:L,'Track by Mode'!$C:$C,"="&amp;$C114,'Track by Mode'!$AJ:$AJ,"=No"),SUMIFS('Track by Mode'!L:L,'Track by Mode'!$C:$C,"="&amp;$C114))+IF($X$2,SUMIFS('Roadway by Mode'!L:L,'Roadway by Mode'!$C:$C,"="&amp;$C114,'Roadway by Mode'!$V:$V,"=No"),SUMIFS('Roadway by Mode'!L:L,'Roadway by Mode'!$C:$C,"="&amp;$C114))</f>
        <v>1202</v>
      </c>
      <c r="F114" s="203">
        <f>IF($X$2,SUMIFS('Track by Mode'!N:N,'Track by Mode'!$C:$C,"="&amp;$C114,'Track by Mode'!$AJ:$AJ,"=No"),SUMIFS('Track by Mode'!N:N,'Track by Mode'!$C:$C,"="&amp;$C114))</f>
        <v>119.11</v>
      </c>
      <c r="G114" s="203">
        <f>IF($X$2,SUMIFS('Track by Mode'!P:P,'Track by Mode'!$C:$C,"="&amp;$C114,'Track by Mode'!$AJ:$AJ,"=No"),SUMIFS('Track by Mode'!P:P,'Track by Mode'!$C:$C,"="&amp;$C114))</f>
        <v>84.850000000000009</v>
      </c>
      <c r="H114" s="203">
        <f>IF($X$2,SUMIFS('Track by Mode'!R:R,'Track by Mode'!$C:$C,"="&amp;$C114,'Track by Mode'!$AJ:$AJ,"=No"),SUMIFS('Track by Mode'!R:R,'Track by Mode'!$C:$C,"="&amp;$C114))</f>
        <v>203.95999999999989</v>
      </c>
      <c r="I114" s="203">
        <f>IF($X$2,SUMIFS('Track by Mode'!S:S,'Track by Mode'!$C:$C,"="&amp;$C114,'Track by Mode'!$AJ:$AJ,"=No"),SUMIFS('Track by Mode'!S:S,'Track by Mode'!$C:$C,"="&amp;$C114))</f>
        <v>189.5</v>
      </c>
      <c r="J114" s="203">
        <f>IF($X$2,SUMIFS('Track by Mode'!U:U,'Track by Mode'!$C:$C,"="&amp;$C114,'Track by Mode'!$AJ:$AJ,"=No"),SUMIFS('Track by Mode'!U:U,'Track by Mode'!$C:$C,"="&amp;$C114))</f>
        <v>5</v>
      </c>
      <c r="K114" s="203">
        <f>IF($X$2,SUMIFS('Track by Mode'!W:W,'Track by Mode'!$C:$C,"="&amp;$C114,'Track by Mode'!$AJ:$AJ,"=No"),SUMIFS('Track by Mode'!W:W,'Track by Mode'!$C:$C,"="&amp;$C114))</f>
        <v>0</v>
      </c>
      <c r="L114" s="203">
        <f>IF($X$2,SUMIFS('Track by Mode'!$Z:$Z,'Track by Mode'!$C:$C,"="&amp;$C114,'Track by Mode'!$AJ:$AJ,"=No"),SUMIFS('Track by Mode'!$Z:$Z,'Track by Mode'!$C:$C,"="&amp;$C114))</f>
        <v>69</v>
      </c>
      <c r="M114" s="204">
        <f>IF($X$2,SUMIFS('Track by Mode'!$AB:$AB,'Track by Mode'!$C:$C,"="&amp;$C114,'Track by Mode'!$AJ:$AJ,"=No"),SUMIFS('Track by Mode'!$AB:$AB,'Track by Mode'!$C:$C,"="&amp;$C114))</f>
        <v>59</v>
      </c>
      <c r="N114" s="204">
        <f>IF($X$2,SUMIFS('Track by Mode'!AD:AD,'Track by Mode'!$C:$C,"="&amp;$C114,'Track by Mode'!$AJ:$AJ,"=No"),SUMIFS('Track by Mode'!AD:AD,'Track by Mode'!$C:$C,"="&amp;$C114))</f>
        <v>40</v>
      </c>
      <c r="O114" s="204">
        <f>IF($X$2,SUMIFS('Track by Mode'!AF:AF,'Track by Mode'!$C:$C,"="&amp;$C114,'Track by Mode'!$AJ:$AJ,"=No"),SUMIFS('Track by Mode'!AF:AF,'Track by Mode'!$C:$C,"="&amp;$C114))</f>
        <v>0</v>
      </c>
      <c r="P114" s="204">
        <f>IF($X$2,SUMIFS('Track by Mode'!AH:AH,'Track by Mode'!$C:$C,"="&amp;$C114,'Track by Mode'!$AJ:$AJ,"=No"),SUMIFS('Track by Mode'!AH:AH,'Track by Mode'!$C:$C,"="&amp;$C114))</f>
        <v>0</v>
      </c>
      <c r="Q114" s="203">
        <f>IF($X$2,SUMIFS('Roadway by Mode'!N:N,'Roadway by Mode'!$C:$C,"="&amp;$C114,'Roadway by Mode'!$V:$V,"=No"),SUMIFS('Roadway by Mode'!N:N,'Roadway by Mode'!$C:$C,"="&amp;$C114))</f>
        <v>6.6</v>
      </c>
      <c r="R114" s="203">
        <f>IF($X$2,SUMIFS('Roadway by Mode'!P:P,'Roadway by Mode'!$C:$C,"="&amp;$C114,'Roadway by Mode'!$V:$V,"=No"),SUMIFS('Roadway by Mode'!P:P,'Roadway by Mode'!$C:$C,"="&amp;$C114))</f>
        <v>0</v>
      </c>
      <c r="S114" s="203">
        <f>IF($X$2,SUMIFS('Roadway by Mode'!R:R,'Roadway by Mode'!$C:$C,"="&amp;$C114,'Roadway by Mode'!$V:$V,"=No"),SUMIFS('Roadway by Mode'!R:R,'Roadway by Mode'!$C:$C,"="&amp;$C114))</f>
        <v>187.9</v>
      </c>
      <c r="T114" s="203">
        <f>IF($X$2,SUMIFS('Roadway by Mode'!T:T,'Roadway by Mode'!$C:$C,"="&amp;$C114,'Roadway by Mode'!$V:$V,"=No"),SUMIFS('Roadway by Mode'!T:T,'Roadway by Mode'!$C:$C,"="&amp;$C114))</f>
        <v>194.49999999999997</v>
      </c>
      <c r="U114" s="64"/>
      <c r="V114" s="64"/>
      <c r="W114" s="64"/>
      <c r="X114" s="64"/>
      <c r="Y114" s="64"/>
      <c r="Z114" s="64"/>
      <c r="AA114" s="64"/>
      <c r="AB114" s="64"/>
    </row>
    <row r="115" spans="1:28">
      <c r="A115" s="99"/>
      <c r="B115" s="99"/>
      <c r="C115" s="238" t="s">
        <v>870</v>
      </c>
      <c r="D115" s="206" t="s">
        <v>871</v>
      </c>
      <c r="E115" s="204">
        <f>IF($X$2,SUMIFS('Track by Mode'!L:L,'Track by Mode'!$C:$C,"="&amp;$C115,'Track by Mode'!$AJ:$AJ,"=No"),SUMIFS('Track by Mode'!L:L,'Track by Mode'!$C:$C,"="&amp;$C115))+IF($X$2,SUMIFS('Roadway by Mode'!L:L,'Roadway by Mode'!$C:$C,"="&amp;$C115,'Roadway by Mode'!$V:$V,"=No"),SUMIFS('Roadway by Mode'!L:L,'Roadway by Mode'!$C:$C,"="&amp;$C115))</f>
        <v>0</v>
      </c>
      <c r="F115" s="203">
        <f>IF($X$2,SUMIFS('Track by Mode'!N:N,'Track by Mode'!$C:$C,"="&amp;$C115,'Track by Mode'!$AJ:$AJ,"=No"),SUMIFS('Track by Mode'!N:N,'Track by Mode'!$C:$C,"="&amp;$C115))</f>
        <v>0</v>
      </c>
      <c r="G115" s="203">
        <f>IF($X$2,SUMIFS('Track by Mode'!P:P,'Track by Mode'!$C:$C,"="&amp;$C115,'Track by Mode'!$AJ:$AJ,"=No"),SUMIFS('Track by Mode'!P:P,'Track by Mode'!$C:$C,"="&amp;$C115))</f>
        <v>0</v>
      </c>
      <c r="H115" s="203">
        <f>IF($X$2,SUMIFS('Track by Mode'!R:R,'Track by Mode'!$C:$C,"="&amp;$C115,'Track by Mode'!$AJ:$AJ,"=No"),SUMIFS('Track by Mode'!R:R,'Track by Mode'!$C:$C,"="&amp;$C115))</f>
        <v>0</v>
      </c>
      <c r="I115" s="203">
        <f>IF($X$2,SUMIFS('Track by Mode'!S:S,'Track by Mode'!$C:$C,"="&amp;$C115,'Track by Mode'!$AJ:$AJ,"=No"),SUMIFS('Track by Mode'!S:S,'Track by Mode'!$C:$C,"="&amp;$C115))</f>
        <v>0</v>
      </c>
      <c r="J115" s="203">
        <f>IF($X$2,SUMIFS('Track by Mode'!U:U,'Track by Mode'!$C:$C,"="&amp;$C115,'Track by Mode'!$AJ:$AJ,"=No"),SUMIFS('Track by Mode'!U:U,'Track by Mode'!$C:$C,"="&amp;$C115))</f>
        <v>0</v>
      </c>
      <c r="K115" s="203">
        <f>IF($X$2,SUMIFS('Track by Mode'!W:W,'Track by Mode'!$C:$C,"="&amp;$C115,'Track by Mode'!$AJ:$AJ,"=No"),SUMIFS('Track by Mode'!W:W,'Track by Mode'!$C:$C,"="&amp;$C115))</f>
        <v>0</v>
      </c>
      <c r="L115" s="203">
        <f>IF($X$2,SUMIFS('Track by Mode'!$Z:$Z,'Track by Mode'!$C:$C,"="&amp;$C115,'Track by Mode'!$AJ:$AJ,"=No"),SUMIFS('Track by Mode'!$Z:$Z,'Track by Mode'!$C:$C,"="&amp;$C115))</f>
        <v>0</v>
      </c>
      <c r="M115" s="204">
        <f>IF($X$2,SUMIFS('Track by Mode'!$AB:$AB,'Track by Mode'!$C:$C,"="&amp;$C115,'Track by Mode'!$AJ:$AJ,"=No"),SUMIFS('Track by Mode'!$AB:$AB,'Track by Mode'!$C:$C,"="&amp;$C115))</f>
        <v>0</v>
      </c>
      <c r="N115" s="204">
        <f>IF($X$2,SUMIFS('Track by Mode'!AD:AD,'Track by Mode'!$C:$C,"="&amp;$C115,'Track by Mode'!$AJ:$AJ,"=No"),SUMIFS('Track by Mode'!AD:AD,'Track by Mode'!$C:$C,"="&amp;$C115))</f>
        <v>0</v>
      </c>
      <c r="O115" s="204">
        <f>IF($X$2,SUMIFS('Track by Mode'!AF:AF,'Track by Mode'!$C:$C,"="&amp;$C115,'Track by Mode'!$AJ:$AJ,"=No"),SUMIFS('Track by Mode'!AF:AF,'Track by Mode'!$C:$C,"="&amp;$C115))</f>
        <v>0</v>
      </c>
      <c r="P115" s="204">
        <f>IF($X$2,SUMIFS('Track by Mode'!AH:AH,'Track by Mode'!$C:$C,"="&amp;$C115,'Track by Mode'!$AJ:$AJ,"=No"),SUMIFS('Track by Mode'!AH:AH,'Track by Mode'!$C:$C,"="&amp;$C115))</f>
        <v>0</v>
      </c>
      <c r="Q115" s="203">
        <f>IF($X$2,SUMIFS('Roadway by Mode'!N:N,'Roadway by Mode'!$C:$C,"="&amp;$C115,'Roadway by Mode'!$V:$V,"=No"),SUMIFS('Roadway by Mode'!N:N,'Roadway by Mode'!$C:$C,"="&amp;$C115))</f>
        <v>0</v>
      </c>
      <c r="R115" s="203">
        <f>IF($X$2,SUMIFS('Roadway by Mode'!P:P,'Roadway by Mode'!$C:$C,"="&amp;$C115,'Roadway by Mode'!$V:$V,"=No"),SUMIFS('Roadway by Mode'!P:P,'Roadway by Mode'!$C:$C,"="&amp;$C115))</f>
        <v>0</v>
      </c>
      <c r="S115" s="203">
        <f>IF($X$2,SUMIFS('Roadway by Mode'!R:R,'Roadway by Mode'!$C:$C,"="&amp;$C115,'Roadway by Mode'!$V:$V,"=No"),SUMIFS('Roadway by Mode'!R:R,'Roadway by Mode'!$C:$C,"="&amp;$C115))</f>
        <v>0</v>
      </c>
      <c r="T115" s="203">
        <f>IF($X$2,SUMIFS('Roadway by Mode'!T:T,'Roadway by Mode'!$C:$C,"="&amp;$C115,'Roadway by Mode'!$V:$V,"=No"),SUMIFS('Roadway by Mode'!T:T,'Roadway by Mode'!$C:$C,"="&amp;$C115))</f>
        <v>0</v>
      </c>
      <c r="U115" s="64"/>
      <c r="V115" s="64"/>
      <c r="W115" s="64"/>
      <c r="X115" s="64"/>
      <c r="Y115" s="64"/>
      <c r="Z115" s="64"/>
      <c r="AA115" s="64"/>
      <c r="AB115" s="64"/>
    </row>
    <row r="116" spans="1:28">
      <c r="A116" s="99"/>
      <c r="B116" s="99"/>
      <c r="C116" s="238" t="s">
        <v>111</v>
      </c>
      <c r="D116" s="206" t="s">
        <v>872</v>
      </c>
      <c r="E116" s="204">
        <f>IF($X$2,SUMIFS('Track by Mode'!L:L,'Track by Mode'!$C:$C,"="&amp;$C116,'Track by Mode'!$AJ:$AJ,"=No"),SUMIFS('Track by Mode'!L:L,'Track by Mode'!$C:$C,"="&amp;$C116))+IF($X$2,SUMIFS('Roadway by Mode'!L:L,'Roadway by Mode'!$C:$C,"="&amp;$C116,'Roadway by Mode'!$V:$V,"=No"),SUMIFS('Roadway by Mode'!L:L,'Roadway by Mode'!$C:$C,"="&amp;$C116))</f>
        <v>54</v>
      </c>
      <c r="F116" s="203">
        <f>IF($X$2,SUMIFS('Track by Mode'!N:N,'Track by Mode'!$C:$C,"="&amp;$C116,'Track by Mode'!$AJ:$AJ,"=No"),SUMIFS('Track by Mode'!N:N,'Track by Mode'!$C:$C,"="&amp;$C116))</f>
        <v>0</v>
      </c>
      <c r="G116" s="203">
        <f>IF($X$2,SUMIFS('Track by Mode'!P:P,'Track by Mode'!$C:$C,"="&amp;$C116,'Track by Mode'!$AJ:$AJ,"=No"),SUMIFS('Track by Mode'!P:P,'Track by Mode'!$C:$C,"="&amp;$C116))</f>
        <v>0</v>
      </c>
      <c r="H116" s="203">
        <f>IF($X$2,SUMIFS('Track by Mode'!R:R,'Track by Mode'!$C:$C,"="&amp;$C116,'Track by Mode'!$AJ:$AJ,"=No"),SUMIFS('Track by Mode'!R:R,'Track by Mode'!$C:$C,"="&amp;$C116))</f>
        <v>0</v>
      </c>
      <c r="I116" s="203">
        <f>IF($X$2,SUMIFS('Track by Mode'!S:S,'Track by Mode'!$C:$C,"="&amp;$C116,'Track by Mode'!$AJ:$AJ,"=No"),SUMIFS('Track by Mode'!S:S,'Track by Mode'!$C:$C,"="&amp;$C116))</f>
        <v>0</v>
      </c>
      <c r="J116" s="203">
        <f>IF($X$2,SUMIFS('Track by Mode'!U:U,'Track by Mode'!$C:$C,"="&amp;$C116,'Track by Mode'!$AJ:$AJ,"=No"),SUMIFS('Track by Mode'!U:U,'Track by Mode'!$C:$C,"="&amp;$C116))</f>
        <v>0</v>
      </c>
      <c r="K116" s="203">
        <f>IF($X$2,SUMIFS('Track by Mode'!W:W,'Track by Mode'!$C:$C,"="&amp;$C116,'Track by Mode'!$AJ:$AJ,"=No"),SUMIFS('Track by Mode'!W:W,'Track by Mode'!$C:$C,"="&amp;$C116))</f>
        <v>0</v>
      </c>
      <c r="L116" s="203">
        <f>IF($X$2,SUMIFS('Track by Mode'!$Z:$Z,'Track by Mode'!$C:$C,"="&amp;$C116,'Track by Mode'!$AJ:$AJ,"=No"),SUMIFS('Track by Mode'!$Z:$Z,'Track by Mode'!$C:$C,"="&amp;$C116))</f>
        <v>0</v>
      </c>
      <c r="M116" s="204">
        <f>IF($X$2,SUMIFS('Track by Mode'!$AB:$AB,'Track by Mode'!$C:$C,"="&amp;$C116,'Track by Mode'!$AJ:$AJ,"=No"),SUMIFS('Track by Mode'!$AB:$AB,'Track by Mode'!$C:$C,"="&amp;$C116))</f>
        <v>0</v>
      </c>
      <c r="N116" s="204">
        <f>IF($X$2,SUMIFS('Track by Mode'!AD:AD,'Track by Mode'!$C:$C,"="&amp;$C116,'Track by Mode'!$AJ:$AJ,"=No"),SUMIFS('Track by Mode'!AD:AD,'Track by Mode'!$C:$C,"="&amp;$C116))</f>
        <v>0</v>
      </c>
      <c r="O116" s="204">
        <f>IF($X$2,SUMIFS('Track by Mode'!AF:AF,'Track by Mode'!$C:$C,"="&amp;$C116,'Track by Mode'!$AJ:$AJ,"=No"),SUMIFS('Track by Mode'!AF:AF,'Track by Mode'!$C:$C,"="&amp;$C116))</f>
        <v>0</v>
      </c>
      <c r="P116" s="204">
        <f>IF($X$2,SUMIFS('Track by Mode'!AH:AH,'Track by Mode'!$C:$C,"="&amp;$C116,'Track by Mode'!$AJ:$AJ,"=No"),SUMIFS('Track by Mode'!AH:AH,'Track by Mode'!$C:$C,"="&amp;$C116))</f>
        <v>0</v>
      </c>
      <c r="Q116" s="203">
        <f>IF($X$2,SUMIFS('Roadway by Mode'!N:N,'Roadway by Mode'!$C:$C,"="&amp;$C116,'Roadway by Mode'!$V:$V,"=No"),SUMIFS('Roadway by Mode'!N:N,'Roadway by Mode'!$C:$C,"="&amp;$C116))</f>
        <v>0</v>
      </c>
      <c r="R116" s="203">
        <f>IF($X$2,SUMIFS('Roadway by Mode'!P:P,'Roadway by Mode'!$C:$C,"="&amp;$C116,'Roadway by Mode'!$V:$V,"=No"),SUMIFS('Roadway by Mode'!P:P,'Roadway by Mode'!$C:$C,"="&amp;$C116))</f>
        <v>0</v>
      </c>
      <c r="S116" s="203">
        <f>IF($X$2,SUMIFS('Roadway by Mode'!R:R,'Roadway by Mode'!$C:$C,"="&amp;$C116,'Roadway by Mode'!$V:$V,"=No"),SUMIFS('Roadway by Mode'!R:R,'Roadway by Mode'!$C:$C,"="&amp;$C116))</f>
        <v>0</v>
      </c>
      <c r="T116" s="203">
        <f>IF($X$2,SUMIFS('Roadway by Mode'!T:T,'Roadway by Mode'!$C:$C,"="&amp;$C116,'Roadway by Mode'!$V:$V,"=No"),SUMIFS('Roadway by Mode'!T:T,'Roadway by Mode'!$C:$C,"="&amp;$C116))</f>
        <v>0</v>
      </c>
      <c r="U116" s="64"/>
      <c r="V116" s="64"/>
      <c r="W116" s="64"/>
      <c r="X116" s="64"/>
      <c r="Y116" s="64"/>
      <c r="Z116" s="64"/>
      <c r="AA116" s="64"/>
      <c r="AB116" s="64"/>
    </row>
    <row r="117" spans="1:28">
      <c r="A117" s="99"/>
      <c r="B117" s="99"/>
      <c r="C117" s="238" t="s">
        <v>48</v>
      </c>
      <c r="D117" s="206" t="s">
        <v>152</v>
      </c>
      <c r="E117" s="204">
        <f>IF($X$2,SUMIFS('Track by Mode'!L:L,'Track by Mode'!$C:$C,"="&amp;$C117,'Track by Mode'!$AJ:$AJ,"=No"),SUMIFS('Track by Mode'!L:L,'Track by Mode'!$C:$C,"="&amp;$C117))+IF($X$2,SUMIFS('Roadway by Mode'!L:L,'Roadway by Mode'!$C:$C,"="&amp;$C117,'Roadway by Mode'!$V:$V,"=No"),SUMIFS('Roadway by Mode'!L:L,'Roadway by Mode'!$C:$C,"="&amp;$C117))</f>
        <v>2464</v>
      </c>
      <c r="F117" s="203">
        <f>IF($X$2,SUMIFS('Track by Mode'!N:N,'Track by Mode'!$C:$C,"="&amp;$C117,'Track by Mode'!$AJ:$AJ,"=No"),SUMIFS('Track by Mode'!N:N,'Track by Mode'!$C:$C,"="&amp;$C117))</f>
        <v>130.20000000000002</v>
      </c>
      <c r="G117" s="203">
        <f>IF($X$2,SUMIFS('Track by Mode'!P:P,'Track by Mode'!$C:$C,"="&amp;$C117,'Track by Mode'!$AJ:$AJ,"=No"),SUMIFS('Track by Mode'!P:P,'Track by Mode'!$C:$C,"="&amp;$C117))</f>
        <v>81.89</v>
      </c>
      <c r="H117" s="203">
        <f>IF($X$2,SUMIFS('Track by Mode'!R:R,'Track by Mode'!$C:$C,"="&amp;$C117,'Track by Mode'!$AJ:$AJ,"=No"),SUMIFS('Track by Mode'!R:R,'Track by Mode'!$C:$C,"="&amp;$C117))</f>
        <v>212.09</v>
      </c>
      <c r="I117" s="203">
        <f>IF($X$2,SUMIFS('Track by Mode'!S:S,'Track by Mode'!$C:$C,"="&amp;$C117,'Track by Mode'!$AJ:$AJ,"=No"),SUMIFS('Track by Mode'!S:S,'Track by Mode'!$C:$C,"="&amp;$C117))</f>
        <v>157.16999999999999</v>
      </c>
      <c r="J117" s="203">
        <f>IF($X$2,SUMIFS('Track by Mode'!U:U,'Track by Mode'!$C:$C,"="&amp;$C117,'Track by Mode'!$AJ:$AJ,"=No"),SUMIFS('Track by Mode'!U:U,'Track by Mode'!$C:$C,"="&amp;$C117))</f>
        <v>8.15</v>
      </c>
      <c r="K117" s="203">
        <f>IF($X$2,SUMIFS('Track by Mode'!W:W,'Track by Mode'!$C:$C,"="&amp;$C117,'Track by Mode'!$AJ:$AJ,"=No"),SUMIFS('Track by Mode'!W:W,'Track by Mode'!$C:$C,"="&amp;$C117))</f>
        <v>7.0000000000000007E-2</v>
      </c>
      <c r="L117" s="203">
        <f>IF($X$2,SUMIFS('Track by Mode'!$Z:$Z,'Track by Mode'!$C:$C,"="&amp;$C117,'Track by Mode'!$AJ:$AJ,"=No"),SUMIFS('Track by Mode'!$Z:$Z,'Track by Mode'!$C:$C,"="&amp;$C117))</f>
        <v>21</v>
      </c>
      <c r="M117" s="204">
        <f>IF($X$2,SUMIFS('Track by Mode'!$AB:$AB,'Track by Mode'!$C:$C,"="&amp;$C117,'Track by Mode'!$AJ:$AJ,"=No"),SUMIFS('Track by Mode'!$AB:$AB,'Track by Mode'!$C:$C,"="&amp;$C117))</f>
        <v>169</v>
      </c>
      <c r="N117" s="204">
        <f>IF($X$2,SUMIFS('Track by Mode'!AD:AD,'Track by Mode'!$C:$C,"="&amp;$C117,'Track by Mode'!$AJ:$AJ,"=No"),SUMIFS('Track by Mode'!AD:AD,'Track by Mode'!$C:$C,"="&amp;$C117))</f>
        <v>45</v>
      </c>
      <c r="O117" s="204">
        <f>IF($X$2,SUMIFS('Track by Mode'!AF:AF,'Track by Mode'!$C:$C,"="&amp;$C117,'Track by Mode'!$AJ:$AJ,"=No"),SUMIFS('Track by Mode'!AF:AF,'Track by Mode'!$C:$C,"="&amp;$C117))</f>
        <v>10</v>
      </c>
      <c r="P117" s="204">
        <f>IF($X$2,SUMIFS('Track by Mode'!AH:AH,'Track by Mode'!$C:$C,"="&amp;$C117,'Track by Mode'!$AJ:$AJ,"=No"),SUMIFS('Track by Mode'!AH:AH,'Track by Mode'!$C:$C,"="&amp;$C117))</f>
        <v>0</v>
      </c>
      <c r="Q117" s="203">
        <f>IF($X$2,SUMIFS('Roadway by Mode'!N:N,'Roadway by Mode'!$C:$C,"="&amp;$C117,'Roadway by Mode'!$V:$V,"=No"),SUMIFS('Roadway by Mode'!N:N,'Roadway by Mode'!$C:$C,"="&amp;$C117))</f>
        <v>137.70000000000002</v>
      </c>
      <c r="R117" s="203">
        <f>IF($X$2,SUMIFS('Roadway by Mode'!P:P,'Roadway by Mode'!$C:$C,"="&amp;$C117,'Roadway by Mode'!$V:$V,"=No"),SUMIFS('Roadway by Mode'!P:P,'Roadway by Mode'!$C:$C,"="&amp;$C117))</f>
        <v>522.9</v>
      </c>
      <c r="S117" s="203">
        <f>IF($X$2,SUMIFS('Roadway by Mode'!R:R,'Roadway by Mode'!$C:$C,"="&amp;$C117,'Roadway by Mode'!$V:$V,"=No"),SUMIFS('Roadway by Mode'!R:R,'Roadway by Mode'!$C:$C,"="&amp;$C117))</f>
        <v>185.20000000000002</v>
      </c>
      <c r="T117" s="203">
        <f>IF($X$2,SUMIFS('Roadway by Mode'!T:T,'Roadway by Mode'!$C:$C,"="&amp;$C117,'Roadway by Mode'!$V:$V,"=No"),SUMIFS('Roadway by Mode'!T:T,'Roadway by Mode'!$C:$C,"="&amp;$C117))</f>
        <v>845.79999999999984</v>
      </c>
      <c r="U117" s="64"/>
      <c r="V117" s="64"/>
      <c r="W117" s="64"/>
      <c r="X117" s="64"/>
      <c r="Y117" s="64"/>
      <c r="Z117" s="64"/>
      <c r="AA117" s="64"/>
      <c r="AB117" s="64"/>
    </row>
    <row r="118" spans="1:28">
      <c r="A118" s="99"/>
      <c r="B118" s="99"/>
      <c r="C118" s="238" t="s">
        <v>49</v>
      </c>
      <c r="D118" s="206" t="s">
        <v>873</v>
      </c>
      <c r="E118" s="204">
        <f>IF($X$2,SUMIFS('Track by Mode'!L:L,'Track by Mode'!$C:$C,"="&amp;$C118,'Track by Mode'!$AJ:$AJ,"=No"),SUMIFS('Track by Mode'!L:L,'Track by Mode'!$C:$C,"="&amp;$C118))+IF($X$2,SUMIFS('Roadway by Mode'!L:L,'Roadway by Mode'!$C:$C,"="&amp;$C118,'Roadway by Mode'!$V:$V,"=No"),SUMIFS('Roadway by Mode'!L:L,'Roadway by Mode'!$C:$C,"="&amp;$C118))</f>
        <v>725</v>
      </c>
      <c r="F118" s="203">
        <f>IF($X$2,SUMIFS('Track by Mode'!N:N,'Track by Mode'!$C:$C,"="&amp;$C118,'Track by Mode'!$AJ:$AJ,"=No"),SUMIFS('Track by Mode'!N:N,'Track by Mode'!$C:$C,"="&amp;$C118))</f>
        <v>4.8499999999999996</v>
      </c>
      <c r="G118" s="203">
        <f>IF($X$2,SUMIFS('Track by Mode'!P:P,'Track by Mode'!$C:$C,"="&amp;$C118,'Track by Mode'!$AJ:$AJ,"=No"),SUMIFS('Track by Mode'!P:P,'Track by Mode'!$C:$C,"="&amp;$C118))</f>
        <v>0.75</v>
      </c>
      <c r="H118" s="203">
        <f>IF($X$2,SUMIFS('Track by Mode'!R:R,'Track by Mode'!$C:$C,"="&amp;$C118,'Track by Mode'!$AJ:$AJ,"=No"),SUMIFS('Track by Mode'!R:R,'Track by Mode'!$C:$C,"="&amp;$C118))</f>
        <v>5.6</v>
      </c>
      <c r="I118" s="203">
        <f>IF($X$2,SUMIFS('Track by Mode'!S:S,'Track by Mode'!$C:$C,"="&amp;$C118,'Track by Mode'!$AJ:$AJ,"=No"),SUMIFS('Track by Mode'!S:S,'Track by Mode'!$C:$C,"="&amp;$C118))</f>
        <v>0</v>
      </c>
      <c r="J118" s="203">
        <f>IF($X$2,SUMIFS('Track by Mode'!U:U,'Track by Mode'!$C:$C,"="&amp;$C118,'Track by Mode'!$AJ:$AJ,"=No"),SUMIFS('Track by Mode'!U:U,'Track by Mode'!$C:$C,"="&amp;$C118))</f>
        <v>0.44</v>
      </c>
      <c r="K118" s="203">
        <f>IF($X$2,SUMIFS('Track by Mode'!W:W,'Track by Mode'!$C:$C,"="&amp;$C118,'Track by Mode'!$AJ:$AJ,"=No"),SUMIFS('Track by Mode'!W:W,'Track by Mode'!$C:$C,"="&amp;$C118))</f>
        <v>0</v>
      </c>
      <c r="L118" s="203">
        <f>IF($X$2,SUMIFS('Track by Mode'!$Z:$Z,'Track by Mode'!$C:$C,"="&amp;$C118,'Track by Mode'!$AJ:$AJ,"=No"),SUMIFS('Track by Mode'!$Z:$Z,'Track by Mode'!$C:$C,"="&amp;$C118))</f>
        <v>15</v>
      </c>
      <c r="M118" s="204">
        <f>IF($X$2,SUMIFS('Track by Mode'!$AB:$AB,'Track by Mode'!$C:$C,"="&amp;$C118,'Track by Mode'!$AJ:$AJ,"=No"),SUMIFS('Track by Mode'!$AB:$AB,'Track by Mode'!$C:$C,"="&amp;$C118))</f>
        <v>62</v>
      </c>
      <c r="N118" s="204">
        <f>IF($X$2,SUMIFS('Track by Mode'!AD:AD,'Track by Mode'!$C:$C,"="&amp;$C118,'Track by Mode'!$AJ:$AJ,"=No"),SUMIFS('Track by Mode'!AD:AD,'Track by Mode'!$C:$C,"="&amp;$C118))</f>
        <v>0</v>
      </c>
      <c r="O118" s="204">
        <f>IF($X$2,SUMIFS('Track by Mode'!AF:AF,'Track by Mode'!$C:$C,"="&amp;$C118,'Track by Mode'!$AJ:$AJ,"=No"),SUMIFS('Track by Mode'!AF:AF,'Track by Mode'!$C:$C,"="&amp;$C118))</f>
        <v>0</v>
      </c>
      <c r="P118" s="204">
        <f>IF($X$2,SUMIFS('Track by Mode'!AH:AH,'Track by Mode'!$C:$C,"="&amp;$C118,'Track by Mode'!$AJ:$AJ,"=No"),SUMIFS('Track by Mode'!AH:AH,'Track by Mode'!$C:$C,"="&amp;$C118))</f>
        <v>0</v>
      </c>
      <c r="Q118" s="203">
        <f>IF($X$2,SUMIFS('Roadway by Mode'!N:N,'Roadway by Mode'!$C:$C,"="&amp;$C118,'Roadway by Mode'!$V:$V,"=No"),SUMIFS('Roadway by Mode'!N:N,'Roadway by Mode'!$C:$C,"="&amp;$C118))</f>
        <v>23.2</v>
      </c>
      <c r="R118" s="203">
        <f>IF($X$2,SUMIFS('Roadway by Mode'!P:P,'Roadway by Mode'!$C:$C,"="&amp;$C118,'Roadway by Mode'!$V:$V,"=No"),SUMIFS('Roadway by Mode'!P:P,'Roadway by Mode'!$C:$C,"="&amp;$C118))</f>
        <v>0</v>
      </c>
      <c r="S118" s="203">
        <f>IF($X$2,SUMIFS('Roadway by Mode'!R:R,'Roadway by Mode'!$C:$C,"="&amp;$C118,'Roadway by Mode'!$V:$V,"=No"),SUMIFS('Roadway by Mode'!R:R,'Roadway by Mode'!$C:$C,"="&amp;$C118))</f>
        <v>0</v>
      </c>
      <c r="T118" s="203">
        <f>IF($X$2,SUMIFS('Roadway by Mode'!T:T,'Roadway by Mode'!$C:$C,"="&amp;$C118,'Roadway by Mode'!$V:$V,"=No"),SUMIFS('Roadway by Mode'!T:T,'Roadway by Mode'!$C:$C,"="&amp;$C118))</f>
        <v>23.2</v>
      </c>
      <c r="U118" s="64"/>
      <c r="V118" s="64"/>
      <c r="W118" s="64"/>
      <c r="X118" s="64"/>
      <c r="Y118" s="64"/>
      <c r="Z118" s="64"/>
      <c r="AA118" s="64"/>
      <c r="AB118" s="64"/>
    </row>
    <row r="119" spans="1:28">
      <c r="A119" s="99"/>
      <c r="B119" s="99"/>
      <c r="C119" s="238" t="s">
        <v>50</v>
      </c>
      <c r="D119" s="206" t="s">
        <v>874</v>
      </c>
      <c r="E119" s="204">
        <f>IF($X$2,SUMIFS('Track by Mode'!L:L,'Track by Mode'!$C:$C,"="&amp;$C119,'Track by Mode'!$AJ:$AJ,"=No"),SUMIFS('Track by Mode'!L:L,'Track by Mode'!$C:$C,"="&amp;$C119))+IF($X$2,SUMIFS('Roadway by Mode'!L:L,'Roadway by Mode'!$C:$C,"="&amp;$C119,'Roadway by Mode'!$V:$V,"=No"),SUMIFS('Roadway by Mode'!L:L,'Roadway by Mode'!$C:$C,"="&amp;$C119))</f>
        <v>115</v>
      </c>
      <c r="F119" s="203">
        <f>IF($X$2,SUMIFS('Track by Mode'!N:N,'Track by Mode'!$C:$C,"="&amp;$C119,'Track by Mode'!$AJ:$AJ,"=No"),SUMIFS('Track by Mode'!N:N,'Track by Mode'!$C:$C,"="&amp;$C119))</f>
        <v>0</v>
      </c>
      <c r="G119" s="203">
        <f>IF($X$2,SUMIFS('Track by Mode'!P:P,'Track by Mode'!$C:$C,"="&amp;$C119,'Track by Mode'!$AJ:$AJ,"=No"),SUMIFS('Track by Mode'!P:P,'Track by Mode'!$C:$C,"="&amp;$C119))</f>
        <v>0</v>
      </c>
      <c r="H119" s="203">
        <f>IF($X$2,SUMIFS('Track by Mode'!R:R,'Track by Mode'!$C:$C,"="&amp;$C119,'Track by Mode'!$AJ:$AJ,"=No"),SUMIFS('Track by Mode'!R:R,'Track by Mode'!$C:$C,"="&amp;$C119))</f>
        <v>0</v>
      </c>
      <c r="I119" s="203">
        <f>IF($X$2,SUMIFS('Track by Mode'!S:S,'Track by Mode'!$C:$C,"="&amp;$C119,'Track by Mode'!$AJ:$AJ,"=No"),SUMIFS('Track by Mode'!S:S,'Track by Mode'!$C:$C,"="&amp;$C119))</f>
        <v>0</v>
      </c>
      <c r="J119" s="203">
        <f>IF($X$2,SUMIFS('Track by Mode'!U:U,'Track by Mode'!$C:$C,"="&amp;$C119,'Track by Mode'!$AJ:$AJ,"=No"),SUMIFS('Track by Mode'!U:U,'Track by Mode'!$C:$C,"="&amp;$C119))</f>
        <v>0</v>
      </c>
      <c r="K119" s="203">
        <f>IF($X$2,SUMIFS('Track by Mode'!W:W,'Track by Mode'!$C:$C,"="&amp;$C119,'Track by Mode'!$AJ:$AJ,"=No"),SUMIFS('Track by Mode'!W:W,'Track by Mode'!$C:$C,"="&amp;$C119))</f>
        <v>0</v>
      </c>
      <c r="L119" s="203">
        <f>IF($X$2,SUMIFS('Track by Mode'!$Z:$Z,'Track by Mode'!$C:$C,"="&amp;$C119,'Track by Mode'!$AJ:$AJ,"=No"),SUMIFS('Track by Mode'!$Z:$Z,'Track by Mode'!$C:$C,"="&amp;$C119))</f>
        <v>0</v>
      </c>
      <c r="M119" s="204">
        <f>IF($X$2,SUMIFS('Track by Mode'!$AB:$AB,'Track by Mode'!$C:$C,"="&amp;$C119,'Track by Mode'!$AJ:$AJ,"=No"),SUMIFS('Track by Mode'!$AB:$AB,'Track by Mode'!$C:$C,"="&amp;$C119))</f>
        <v>0</v>
      </c>
      <c r="N119" s="204">
        <f>IF($X$2,SUMIFS('Track by Mode'!AD:AD,'Track by Mode'!$C:$C,"="&amp;$C119,'Track by Mode'!$AJ:$AJ,"=No"),SUMIFS('Track by Mode'!AD:AD,'Track by Mode'!$C:$C,"="&amp;$C119))</f>
        <v>0</v>
      </c>
      <c r="O119" s="204">
        <f>IF($X$2,SUMIFS('Track by Mode'!AF:AF,'Track by Mode'!$C:$C,"="&amp;$C119,'Track by Mode'!$AJ:$AJ,"=No"),SUMIFS('Track by Mode'!AF:AF,'Track by Mode'!$C:$C,"="&amp;$C119))</f>
        <v>0</v>
      </c>
      <c r="P119" s="204">
        <f>IF($X$2,SUMIFS('Track by Mode'!AH:AH,'Track by Mode'!$C:$C,"="&amp;$C119,'Track by Mode'!$AJ:$AJ,"=No"),SUMIFS('Track by Mode'!AH:AH,'Track by Mode'!$C:$C,"="&amp;$C119))</f>
        <v>0</v>
      </c>
      <c r="Q119" s="203">
        <f>IF($X$2,SUMIFS('Roadway by Mode'!N:N,'Roadway by Mode'!$C:$C,"="&amp;$C119,'Roadway by Mode'!$V:$V,"=No"),SUMIFS('Roadway by Mode'!N:N,'Roadway by Mode'!$C:$C,"="&amp;$C119))</f>
        <v>0</v>
      </c>
      <c r="R119" s="203">
        <f>IF($X$2,SUMIFS('Roadway by Mode'!P:P,'Roadway by Mode'!$C:$C,"="&amp;$C119,'Roadway by Mode'!$V:$V,"=No"),SUMIFS('Roadway by Mode'!P:P,'Roadway by Mode'!$C:$C,"="&amp;$C119))</f>
        <v>0</v>
      </c>
      <c r="S119" s="203">
        <f>IF($X$2,SUMIFS('Roadway by Mode'!R:R,'Roadway by Mode'!$C:$C,"="&amp;$C119,'Roadway by Mode'!$V:$V,"=No"),SUMIFS('Roadway by Mode'!R:R,'Roadway by Mode'!$C:$C,"="&amp;$C119))</f>
        <v>0</v>
      </c>
      <c r="T119" s="203">
        <f>IF($X$2,SUMIFS('Roadway by Mode'!T:T,'Roadway by Mode'!$C:$C,"="&amp;$C119,'Roadway by Mode'!$V:$V,"=No"),SUMIFS('Roadway by Mode'!T:T,'Roadway by Mode'!$C:$C,"="&amp;$C119))</f>
        <v>0</v>
      </c>
      <c r="U119" s="64"/>
      <c r="V119" s="64"/>
      <c r="W119" s="64"/>
      <c r="X119" s="64"/>
      <c r="Y119" s="64"/>
      <c r="Z119" s="64"/>
      <c r="AA119" s="64"/>
      <c r="AB119" s="64"/>
    </row>
    <row r="120" spans="1:28" ht="13.5" thickBot="1">
      <c r="A120" s="99"/>
      <c r="B120" s="99"/>
      <c r="C120" s="238" t="s">
        <v>875</v>
      </c>
      <c r="D120" s="206" t="s">
        <v>876</v>
      </c>
      <c r="E120" s="204">
        <f>IF($X$2,SUMIFS('Track by Mode'!L:L,'Track by Mode'!$C:$C,"="&amp;$C120,'Track by Mode'!$AJ:$AJ,"=No"),SUMIFS('Track by Mode'!L:L,'Track by Mode'!$C:$C,"="&amp;$C120))+IF($X$2,SUMIFS('Roadway by Mode'!L:L,'Roadway by Mode'!$C:$C,"="&amp;$C120,'Roadway by Mode'!$V:$V,"=No"),SUMIFS('Roadway by Mode'!L:L,'Roadway by Mode'!$C:$C,"="&amp;$C120))</f>
        <v>0</v>
      </c>
      <c r="F120" s="203">
        <f>IF($X$2,SUMIFS('Track by Mode'!N:N,'Track by Mode'!$C:$C,"="&amp;$C120,'Track by Mode'!$AJ:$AJ,"=No"),SUMIFS('Track by Mode'!N:N,'Track by Mode'!$C:$C,"="&amp;$C120))</f>
        <v>0</v>
      </c>
      <c r="G120" s="203">
        <f>IF($X$2,SUMIFS('Track by Mode'!P:P,'Track by Mode'!$C:$C,"="&amp;$C120,'Track by Mode'!$AJ:$AJ,"=No"),SUMIFS('Track by Mode'!P:P,'Track by Mode'!$C:$C,"="&amp;$C120))</f>
        <v>0</v>
      </c>
      <c r="H120" s="203">
        <f>IF($X$2,SUMIFS('Track by Mode'!R:R,'Track by Mode'!$C:$C,"="&amp;$C120,'Track by Mode'!$AJ:$AJ,"=No"),SUMIFS('Track by Mode'!R:R,'Track by Mode'!$C:$C,"="&amp;$C120))</f>
        <v>0</v>
      </c>
      <c r="I120" s="203">
        <f>IF($X$2,SUMIFS('Track by Mode'!S:S,'Track by Mode'!$C:$C,"="&amp;$C120,'Track by Mode'!$AJ:$AJ,"=No"),SUMIFS('Track by Mode'!S:S,'Track by Mode'!$C:$C,"="&amp;$C120))</f>
        <v>0</v>
      </c>
      <c r="J120" s="203">
        <f>IF($X$2,SUMIFS('Track by Mode'!U:U,'Track by Mode'!$C:$C,"="&amp;$C120,'Track by Mode'!$AJ:$AJ,"=No"),SUMIFS('Track by Mode'!U:U,'Track by Mode'!$C:$C,"="&amp;$C120))</f>
        <v>0</v>
      </c>
      <c r="K120" s="203">
        <f>IF($X$2,SUMIFS('Track by Mode'!W:W,'Track by Mode'!$C:$C,"="&amp;$C120,'Track by Mode'!$AJ:$AJ,"=No"),SUMIFS('Track by Mode'!W:W,'Track by Mode'!$C:$C,"="&amp;$C120))</f>
        <v>0</v>
      </c>
      <c r="L120" s="203">
        <f>IF($X$2,SUMIFS('Track by Mode'!$Z:$Z,'Track by Mode'!$C:$C,"="&amp;$C120,'Track by Mode'!$AJ:$AJ,"=No"),SUMIFS('Track by Mode'!$Z:$Z,'Track by Mode'!$C:$C,"="&amp;$C120))</f>
        <v>0</v>
      </c>
      <c r="M120" s="204">
        <f>IF($X$2,SUMIFS('Track by Mode'!$AB:$AB,'Track by Mode'!$C:$C,"="&amp;$C120,'Track by Mode'!$AJ:$AJ,"=No"),SUMIFS('Track by Mode'!$AB:$AB,'Track by Mode'!$C:$C,"="&amp;$C120))</f>
        <v>0</v>
      </c>
      <c r="N120" s="204">
        <f>IF($X$2,SUMIFS('Track by Mode'!AD:AD,'Track by Mode'!$C:$C,"="&amp;$C120,'Track by Mode'!$AJ:$AJ,"=No"),SUMIFS('Track by Mode'!AD:AD,'Track by Mode'!$C:$C,"="&amp;$C120))</f>
        <v>0</v>
      </c>
      <c r="O120" s="204">
        <f>IF($X$2,SUMIFS('Track by Mode'!AF:AF,'Track by Mode'!$C:$C,"="&amp;$C120,'Track by Mode'!$AJ:$AJ,"=No"),SUMIFS('Track by Mode'!AF:AF,'Track by Mode'!$C:$C,"="&amp;$C120))</f>
        <v>0</v>
      </c>
      <c r="P120" s="204">
        <f>IF($X$2,SUMIFS('Track by Mode'!AH:AH,'Track by Mode'!$C:$C,"="&amp;$C120,'Track by Mode'!$AJ:$AJ,"=No"),SUMIFS('Track by Mode'!AH:AH,'Track by Mode'!$C:$C,"="&amp;$C120))</f>
        <v>0</v>
      </c>
      <c r="Q120" s="203">
        <f>IF($X$2,SUMIFS('Roadway by Mode'!N:N,'Roadway by Mode'!$C:$C,"="&amp;$C120,'Roadway by Mode'!$V:$V,"=No"),SUMIFS('Roadway by Mode'!N:N,'Roadway by Mode'!$C:$C,"="&amp;$C120))</f>
        <v>0</v>
      </c>
      <c r="R120" s="203">
        <f>IF($X$2,SUMIFS('Roadway by Mode'!P:P,'Roadway by Mode'!$C:$C,"="&amp;$C120,'Roadway by Mode'!$V:$V,"=No"),SUMIFS('Roadway by Mode'!P:P,'Roadway by Mode'!$C:$C,"="&amp;$C120))</f>
        <v>0</v>
      </c>
      <c r="S120" s="203">
        <f>IF($X$2,SUMIFS('Roadway by Mode'!R:R,'Roadway by Mode'!$C:$C,"="&amp;$C120,'Roadway by Mode'!$V:$V,"=No"),SUMIFS('Roadway by Mode'!R:R,'Roadway by Mode'!$C:$C,"="&amp;$C120))</f>
        <v>0</v>
      </c>
      <c r="T120" s="203">
        <f>IF($X$2,SUMIFS('Roadway by Mode'!T:T,'Roadway by Mode'!$C:$C,"="&amp;$C120,'Roadway by Mode'!$V:$V,"=No"),SUMIFS('Roadway by Mode'!T:T,'Roadway by Mode'!$C:$C,"="&amp;$C120))</f>
        <v>0</v>
      </c>
      <c r="U120" s="64"/>
      <c r="V120" s="64"/>
      <c r="W120" s="64"/>
      <c r="X120" s="64"/>
      <c r="Y120" s="64"/>
      <c r="Z120" s="64"/>
      <c r="AA120" s="64"/>
      <c r="AB120" s="64"/>
    </row>
    <row r="121" spans="1:28" ht="13.5" thickTop="1">
      <c r="A121" s="100"/>
      <c r="B121" s="100"/>
      <c r="C121" s="100"/>
      <c r="D121" s="100"/>
      <c r="E121" s="100"/>
      <c r="F121" s="100"/>
      <c r="G121" s="100"/>
      <c r="H121" s="100"/>
      <c r="I121" s="100"/>
      <c r="J121" s="100"/>
      <c r="K121" s="100"/>
      <c r="L121" s="100"/>
      <c r="M121" s="100"/>
      <c r="N121" s="100"/>
      <c r="O121" s="100"/>
      <c r="P121" s="100"/>
      <c r="Q121" s="100"/>
      <c r="R121" s="100"/>
      <c r="S121" s="100"/>
      <c r="T121" s="100"/>
      <c r="U121" s="60"/>
      <c r="V121" s="60"/>
      <c r="W121" s="60"/>
      <c r="X121" s="60"/>
      <c r="Y121" s="60"/>
      <c r="Z121" s="60"/>
      <c r="AA121" s="60"/>
      <c r="AB121" s="60"/>
    </row>
    <row r="122" spans="1:28">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row>
    <row r="123" spans="1:28">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row>
    <row r="124" spans="1:28">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row>
    <row r="125" spans="1:28">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row>
    <row r="126" spans="1:28">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row>
    <row r="127" spans="1:28">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row>
    <row r="128" spans="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row>
    <row r="129" spans="1:28">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row>
    <row r="130" spans="1:28">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row>
    <row r="131" spans="1:28">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row>
    <row r="132" spans="1:28">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row>
    <row r="133" spans="1:28">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row>
    <row r="134" spans="1:28">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row>
    <row r="135" spans="1:28">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row>
    <row r="136" spans="1:28">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row>
    <row r="137" spans="1:28">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1:2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row>
    <row r="139" spans="1:28">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row>
    <row r="140" spans="1:28">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row>
    <row r="141" spans="1:28">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row>
    <row r="142" spans="1:28">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row>
    <row r="143" spans="1:28">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row>
  </sheetData>
  <sheetProtection algorithmName="SHA-512" hashValue="nKZ2Dq2sRmWb6TjSc6+0ltpmbO2TpY2S085gt+fCFwYXaCvWIWh8z+xSv0gstLPYIThXszmO6aSJkv0H+qvehA==" saltValue="IJVPQjk3urT0RK+JVG6qog==" spinCount="100000" sheet="1" formatCells="0" formatColumns="0" formatRows="0"/>
  <mergeCells count="2">
    <mergeCell ref="A49:C49"/>
    <mergeCell ref="A8:C8"/>
  </mergeCells>
  <pageMargins left="0.7" right="0.7" top="0.75" bottom="0.75" header="0.3" footer="0.3"/>
  <pageSetup orientation="portrait" r:id="rId1"/>
  <ignoredErrors>
    <ignoredError sqref="Q59:T60 Q18:T19 M18:O19 M59:O60" calculatedColumn="1"/>
    <ignoredError sqref="E59:L59 E19:L19 E60 L18" unlockedFormula="1" calculatedColumn="1"/>
    <ignoredError sqref="E5:K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macro="[0]!ThisWorkbook.DropDown1_Change" altText="This drop-down menu includes or excludes &quot;questionable&quot; data from the calculated totals.">
                <anchor moveWithCells="1">
                  <from>
                    <xdr:col>1</xdr:col>
                    <xdr:colOff>142875</xdr:colOff>
                    <xdr:row>2</xdr:row>
                    <xdr:rowOff>104775</xdr:rowOff>
                  </from>
                  <to>
                    <xdr:col>3</xdr:col>
                    <xdr:colOff>485775</xdr:colOff>
                    <xdr:row>2</xdr:row>
                    <xdr:rowOff>381000</xdr:rowOff>
                  </to>
                </anchor>
              </controlPr>
            </control>
          </mc:Choice>
        </mc:AlternateContent>
        <mc:AlternateContent xmlns:mc="http://schemas.openxmlformats.org/markup-compatibility/2006">
          <mc:Choice Requires="x14">
            <control shapeId="2050" r:id="rId5" name="Button 2">
              <controlPr defaultSize="0" print="0" autoFill="0" autoPict="0" macro="[0]!ThisWorkbook.Button2_Click">
                <anchor moveWithCells="1" sizeWithCells="1">
                  <from>
                    <xdr:col>0</xdr:col>
                    <xdr:colOff>28575</xdr:colOff>
                    <xdr:row>17</xdr:row>
                    <xdr:rowOff>9525</xdr:rowOff>
                  </from>
                  <to>
                    <xdr:col>4</xdr:col>
                    <xdr:colOff>0</xdr:colOff>
                    <xdr:row>19</xdr:row>
                    <xdr:rowOff>0</xdr:rowOff>
                  </to>
                </anchor>
              </controlPr>
            </control>
          </mc:Choice>
        </mc:AlternateContent>
        <mc:AlternateContent xmlns:mc="http://schemas.openxmlformats.org/markup-compatibility/2006">
          <mc:Choice Requires="x14">
            <control shapeId="2051" r:id="rId6" name="Button 3">
              <controlPr defaultSize="0" print="0" autoFill="0" autoPict="0" macro="[0]!ThisWorkbook.Button3_Click">
                <anchor moveWithCells="1" sizeWithCells="1">
                  <from>
                    <xdr:col>0</xdr:col>
                    <xdr:colOff>0</xdr:colOff>
                    <xdr:row>58</xdr:row>
                    <xdr:rowOff>0</xdr:rowOff>
                  </from>
                  <to>
                    <xdr:col>4</xdr:col>
                    <xdr:colOff>0</xdr:colOff>
                    <xdr:row>60</xdr:row>
                    <xdr:rowOff>0</xdr:rowOff>
                  </to>
                </anchor>
              </controlPr>
            </control>
          </mc:Choice>
        </mc:AlternateContent>
      </controls>
    </mc:Choice>
  </mc:AlternateContent>
  <tableParts count="5">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Props1.xml><?xml version="1.0" encoding="utf-8"?>
<ds:datastoreItem xmlns:ds="http://schemas.openxmlformats.org/officeDocument/2006/customXml" ds:itemID="{1979A906-1C0E-4E36-A950-73416B2A5468}">
  <ds:schemaRefs>
    <ds:schemaRef ds:uri="http://schemas.microsoft.com/sharepoint/v3/contenttype/forms"/>
  </ds:schemaRefs>
</ds:datastoreItem>
</file>

<file path=customXml/itemProps2.xml><?xml version="1.0" encoding="utf-8"?>
<ds:datastoreItem xmlns:ds="http://schemas.openxmlformats.org/officeDocument/2006/customXml" ds:itemID="{C1B21841-4767-4CE1-A54F-42B8F3208A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FC078A-E34E-4F01-8CD3-3519F1B3831F}">
  <ds:schemaRefs>
    <ds:schemaRef ds:uri="http://schemas.microsoft.com/office/infopath/2007/PartnerControls"/>
    <ds:schemaRef ds:uri="http://schemas.microsoft.com/office/2006/metadata/properties"/>
    <ds:schemaRef ds:uri="http://schemas.openxmlformats.org/package/2006/metadata/core-properties"/>
    <ds:schemaRef ds:uri="http://purl.org/dc/terms/"/>
    <ds:schemaRef ds:uri="http://schemas.microsoft.com/office/2006/documentManagement/types"/>
    <ds:schemaRef ds:uri="8deb4750-5773-4159-bdf5-1d7ad83ac793"/>
    <ds:schemaRef ds:uri="http://purl.org/dc/elements/1.1/"/>
    <ds:schemaRef ds:uri="2ee2ec68-b35e-4792-a967-e57b2bc75ba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Read Me</vt:lpstr>
      <vt:lpstr>Data Dictionary</vt:lpstr>
      <vt:lpstr>Track by Mode</vt:lpstr>
      <vt:lpstr>Roadway by Mode</vt:lpstr>
      <vt:lpstr>Guideway Age Distribution</vt:lpstr>
      <vt:lpstr>Track and Roadway by Agency</vt:lpstr>
      <vt:lpstr>Summary Tables</vt:lpstr>
      <vt:lpstr>TitleRegion1.f3.t4.6</vt:lpstr>
      <vt:lpstr>TitleRegion3.c24.t45.6</vt:lpstr>
      <vt:lpstr>TitleRegion5.d65.t121.6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2014-09-29T16:22:41Z</dcterms:created>
  <dcterms:modified xsi:type="dcterms:W3CDTF">2019-12-18T15:27:54Z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653aa653-e983-4190-944a-62da58882342</vt:lpwstr>
  </property>
  <property fmtid="{D5CDD505-2E9C-101B-9397-08002B2CF9AE}" pid="3" name="ContentTypeId">
    <vt:lpwstr>0x0101009BF60293C9D9284CB7C485BA9D5BD77C</vt:lpwstr>
  </property>
  <property fmtid="{D5CDD505-2E9C-101B-9397-08002B2CF9AE}" pid="4" name="Tags">
    <vt:lpwstr/>
  </property>
</Properties>
</file>