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<sst xmlns="http://schemas.openxmlformats.org/spreadsheetml/2006/main" count="60" uniqueCount="46">
  <si>
    <t>Capital
restant</t>
  </si>
  <si>
    <t>PELs</t>
  </si>
  <si>
    <t>FPI/FCPI</t>
  </si>
  <si>
    <t>Crédits</t>
  </si>
  <si>
    <t>Mensualités</t>
  </si>
  <si>
    <t>Taux
 endettement</t>
  </si>
  <si>
    <t>Commentaires</t>
  </si>
  <si>
    <t xml:space="preserve">PEL Léo </t>
  </si>
  <si>
    <t>PEL Juliette</t>
  </si>
  <si>
    <t>PEL Nina</t>
  </si>
  <si>
    <t>Total PEL</t>
  </si>
  <si>
    <t>Intérets
bruts</t>
  </si>
  <si>
    <t>Intérets
nets (- CSG)</t>
  </si>
  <si>
    <t>Total</t>
  </si>
  <si>
    <t>Maison</t>
  </si>
  <si>
    <t>Piscine</t>
  </si>
  <si>
    <t>immo</t>
  </si>
  <si>
    <t>Segmentation capital</t>
  </si>
  <si>
    <t>Maison + auto</t>
  </si>
  <si>
    <t>Maison + piscine</t>
  </si>
  <si>
    <t>Fin Maison + piscine + voiture</t>
  </si>
  <si>
    <t>2019 (min PEL)</t>
  </si>
  <si>
    <t>Immo + piscine + voiture</t>
  </si>
  <si>
    <t>Etudes Léo</t>
  </si>
  <si>
    <t>Immo + voiture</t>
  </si>
  <si>
    <t>2026 (max PEL)</t>
  </si>
  <si>
    <t>Fin immo + voiture</t>
  </si>
  <si>
    <t>Capital</t>
  </si>
  <si>
    <t>Capital initial</t>
  </si>
  <si>
    <t>PEL</t>
  </si>
  <si>
    <t>Taux</t>
  </si>
  <si>
    <t>Durée min</t>
  </si>
  <si>
    <t>Durée max</t>
  </si>
  <si>
    <t>Crédit piscine</t>
  </si>
  <si>
    <t>Taux (TAEG)</t>
  </si>
  <si>
    <t>Durée</t>
  </si>
  <si>
    <t>Apport initial</t>
  </si>
  <si>
    <t>Mensualité</t>
  </si>
  <si>
    <t>Coût</t>
  </si>
  <si>
    <t>Crédit immo</t>
  </si>
  <si>
    <t>Crédit maison</t>
  </si>
  <si>
    <t>Crédit voiture</t>
  </si>
  <si>
    <t>Revenus</t>
  </si>
  <si>
    <t>Mensuel</t>
  </si>
  <si>
    <t>moins versement PEL + retraite + impots</t>
  </si>
  <si>
    <t>CSG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</si>
</sst>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€-1]"/>
  </numFmts>
  <fonts count="9">
    <font>
      <sz val="10.0"/>
      <color rgb="FF000000"/>
      <name val="Arial"/>
    </font>
    <font>
      <b/>
    </font>
    <font/>
    <font>
      <color rgb="FF00FF00"/>
    </font>
    <font>
      <b/>
      <i/>
    </font>
    <font>
      <i/>
    </font>
    <font>
      <b/>
      <color rgb="FFA4C2F4"/>
    </font>
    <font>
      <color rgb="FFFF0000"/>
    </font>
    <font>
      <i/>
      <color rgb="FF00FF0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0" fontId="1" numFmtId="164" xfId="0" applyAlignment="1" applyBorder="1" applyFont="1" applyNumberFormat="1">
      <alignment readingOrder="0"/>
    </xf>
    <xf borderId="6" fillId="0" fontId="3" numFmtId="164" xfId="0" applyAlignment="1" applyBorder="1" applyFont="1" applyNumberFormat="1">
      <alignment readingOrder="0"/>
    </xf>
    <xf borderId="6" fillId="0" fontId="2" numFmtId="164" xfId="0" applyAlignment="1" applyBorder="1" applyFont="1" applyNumberFormat="1">
      <alignment readingOrder="0"/>
    </xf>
    <xf borderId="6" fillId="0" fontId="2" numFmtId="0" xfId="0" applyBorder="1" applyFont="1"/>
    <xf borderId="6" fillId="0" fontId="4" numFmtId="0" xfId="0" applyAlignment="1" applyBorder="1" applyFont="1">
      <alignment readingOrder="0"/>
    </xf>
    <xf borderId="6" fillId="0" fontId="5" numFmtId="0" xfId="0" applyBorder="1" applyFont="1"/>
    <xf borderId="6" fillId="0" fontId="5" numFmtId="164" xfId="0" applyAlignment="1" applyBorder="1" applyFont="1" applyNumberFormat="1">
      <alignment readingOrder="0"/>
    </xf>
    <xf borderId="6" fillId="0" fontId="2" numFmtId="10" xfId="0" applyBorder="1" applyFont="1" applyNumberFormat="1"/>
    <xf borderId="6" fillId="0" fontId="5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6" numFmtId="0" xfId="0" applyAlignment="1" applyBorder="1" applyFont="1">
      <alignment horizontal="right"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6" fillId="0" fontId="1" numFmtId="0" xfId="0" applyAlignment="1" applyBorder="1" applyFont="1">
      <alignment horizontal="left" readingOrder="0"/>
    </xf>
    <xf borderId="6" fillId="0" fontId="8" numFmtId="164" xfId="0" applyAlignment="1" applyBorder="1" applyFont="1" applyNumberFormat="1">
      <alignment readingOrder="0"/>
    </xf>
    <xf borderId="1" fillId="0" fontId="1" numFmtId="0" xfId="0" applyAlignment="1" applyBorder="1" applyFont="1">
      <alignment horizontal="left" readingOrder="0" vertical="top"/>
    </xf>
    <xf borderId="6" fillId="0" fontId="8" numFmtId="10" xfId="0" applyAlignment="1" applyBorder="1" applyFont="1" applyNumberFormat="1">
      <alignment readingOrder="0"/>
    </xf>
    <xf borderId="7" fillId="0" fontId="2" numFmtId="0" xfId="0" applyBorder="1" applyFont="1"/>
    <xf borderId="6" fillId="0" fontId="8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>
        <color rgb="FFC5392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14"/>
    <col customWidth="1" min="2" max="2" width="13.14"/>
    <col customWidth="1" min="3" max="3" width="12.14"/>
    <col customWidth="1" min="4" max="4" width="11.71"/>
    <col customWidth="1" min="5" max="5" width="12.0"/>
    <col customWidth="1" min="6" max="6" width="13.71"/>
    <col customWidth="1" min="7" max="7" width="11.14"/>
    <col customWidth="1" min="8" max="9" width="12.71"/>
    <col customWidth="1" min="10" max="10" width="12.57"/>
    <col customWidth="1" min="11" max="11" width="13.29"/>
    <col customWidth="1" min="12" max="12" width="11.14"/>
    <col customWidth="1" min="13" max="13" width="12.0"/>
    <col customWidth="1" min="14" max="15" width="12.57"/>
    <col customWidth="1" min="16" max="16" width="26.0"/>
  </cols>
  <sheetData>
    <row r="1">
      <c r="A1" s="1"/>
      <c r="B1" s="1" t="s">
        <v>0</v>
      </c>
      <c r="C1" s="2" t="s">
        <v>1</v>
      </c>
      <c r="D1" s="3"/>
      <c r="E1" s="3"/>
      <c r="F1" s="3"/>
      <c r="G1" s="3"/>
      <c r="H1" s="3"/>
      <c r="I1" s="4"/>
      <c r="J1" s="1" t="s">
        <v>2</v>
      </c>
      <c r="K1" s="2" t="s">
        <v>3</v>
      </c>
      <c r="L1" s="3"/>
      <c r="M1" s="4"/>
      <c r="N1" s="1" t="s">
        <v>4</v>
      </c>
      <c r="O1" s="1" t="s">
        <v>5</v>
      </c>
      <c r="P1" s="1" t="s">
        <v>6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 ht="26.25">
      <c r="A2" s="6"/>
      <c r="B2" s="6"/>
      <c r="C2" s="7" t="s">
        <v>7</v>
      </c>
      <c r="D2" s="7" t="s">
        <v>8</v>
      </c>
      <c r="E2" s="7" t="s">
        <v>9</v>
      </c>
      <c r="F2" s="7" t="s">
        <v>10</v>
      </c>
      <c r="G2" s="8" t="s">
        <v>11</v>
      </c>
      <c r="H2" s="8" t="s">
        <v>12</v>
      </c>
      <c r="I2" s="7" t="s">
        <v>13</v>
      </c>
      <c r="J2" s="6"/>
      <c r="K2" s="7" t="s">
        <v>14</v>
      </c>
      <c r="L2" s="7" t="s">
        <v>15</v>
      </c>
      <c r="M2" s="7" t="s">
        <v>16</v>
      </c>
      <c r="N2" s="6"/>
      <c r="O2" s="6"/>
      <c r="P2" s="6"/>
      <c r="Q2" s="9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>
      <c r="A3" s="10" t="s">
        <v>17</v>
      </c>
      <c r="B3" s="11">
        <f>C18-C3-D3-E3-J3-L3-M3</f>
        <v>2600</v>
      </c>
      <c r="C3" s="12">
        <v>58800.0</v>
      </c>
      <c r="D3" s="12">
        <v>58800.0</v>
      </c>
      <c r="E3" s="12">
        <v>58800.0</v>
      </c>
      <c r="F3" s="12">
        <f>SUM(C3:E3)</f>
        <v>176400</v>
      </c>
      <c r="G3" s="12"/>
      <c r="H3" s="12"/>
      <c r="I3" s="12"/>
      <c r="J3" s="12">
        <v>10000.0</v>
      </c>
      <c r="K3" s="12"/>
      <c r="L3" s="12">
        <v>4000.0</v>
      </c>
      <c r="M3" s="12">
        <f>$C$30</f>
        <v>20000</v>
      </c>
      <c r="N3" s="13"/>
      <c r="O3" s="13"/>
      <c r="P3" s="13"/>
    </row>
    <row r="4">
      <c r="A4" s="14">
        <v>2015.0</v>
      </c>
      <c r="B4" s="15"/>
      <c r="G4" s="16"/>
      <c r="H4" s="16"/>
      <c r="I4" s="16"/>
      <c r="J4" s="16"/>
      <c r="K4" s="12">
        <v>96000.0</v>
      </c>
      <c r="L4" s="15"/>
      <c r="M4" s="16"/>
      <c r="N4" s="16">
        <v>1300.0</v>
      </c>
      <c r="O4" s="17">
        <f t="shared" ref="O4:O5" si="1">N4/$C$35</f>
        <v>0.2131147541</v>
      </c>
      <c r="P4" s="18" t="s">
        <v>18</v>
      </c>
    </row>
    <row r="5">
      <c r="A5" s="14">
        <v>2016.0</v>
      </c>
      <c r="B5" s="15"/>
      <c r="C5" s="12">
        <v>1059.25</v>
      </c>
      <c r="D5" s="12">
        <v>1059.25</v>
      </c>
      <c r="E5" s="12">
        <v>1059.25</v>
      </c>
      <c r="F5" s="12">
        <f>SUM(C5:E5)</f>
        <v>3177.75</v>
      </c>
      <c r="G5" s="16"/>
      <c r="H5" s="16"/>
      <c r="I5" s="16"/>
      <c r="J5" s="16"/>
      <c r="K5" s="15"/>
      <c r="L5" s="15"/>
      <c r="M5" s="16"/>
      <c r="N5" s="16">
        <v>800.0</v>
      </c>
      <c r="O5" s="17">
        <f t="shared" si="1"/>
        <v>0.131147541</v>
      </c>
      <c r="P5" s="18" t="s">
        <v>14</v>
      </c>
    </row>
    <row r="6">
      <c r="A6" s="19"/>
      <c r="B6" s="13"/>
      <c r="C6" s="13"/>
      <c r="D6" s="13"/>
      <c r="E6" s="13"/>
      <c r="F6" s="11">
        <f>F3+F5</f>
        <v>179577.75</v>
      </c>
      <c r="G6" s="12"/>
      <c r="H6" s="12"/>
      <c r="I6" s="12"/>
      <c r="J6" s="12"/>
      <c r="K6" s="12"/>
      <c r="L6" s="12"/>
      <c r="M6" s="12"/>
      <c r="N6" s="12"/>
      <c r="O6" s="17"/>
      <c r="P6" s="20"/>
    </row>
    <row r="7">
      <c r="A7" s="19">
        <v>2017.0</v>
      </c>
      <c r="B7" s="13"/>
      <c r="C7" s="13"/>
      <c r="D7" s="13"/>
      <c r="E7" s="13"/>
      <c r="F7" s="12">
        <f t="shared" ref="F7:F16" si="2">F6+H7+12*135</f>
        <v>184232.614</v>
      </c>
      <c r="G7" s="12">
        <f>(F6)*$C$19</f>
        <v>3591.555</v>
      </c>
      <c r="H7" s="12">
        <f t="shared" ref="H7:H16" si="3">G7-G7*$C$36</f>
        <v>3034.863975</v>
      </c>
      <c r="I7" s="12">
        <f>F7-$F$6</f>
        <v>4654.863975</v>
      </c>
      <c r="J7" s="12"/>
      <c r="K7" s="12"/>
      <c r="L7" s="12">
        <v>34000.0</v>
      </c>
      <c r="M7" s="12"/>
      <c r="N7" s="12">
        <f>$C$25+$C$33</f>
        <v>1426</v>
      </c>
      <c r="O7" s="17">
        <f t="shared" ref="O7:O16" si="4">N7/$C$35</f>
        <v>0.2337704918</v>
      </c>
      <c r="P7" s="20" t="s">
        <v>19</v>
      </c>
    </row>
    <row r="8">
      <c r="A8" s="19">
        <v>2018.0</v>
      </c>
      <c r="B8" s="13"/>
      <c r="C8" s="13"/>
      <c r="D8" s="13"/>
      <c r="E8" s="13"/>
      <c r="F8" s="12">
        <f t="shared" si="2"/>
        <v>188966.1452</v>
      </c>
      <c r="G8" s="12">
        <f t="shared" ref="G8:G16" si="5">F7*$C$19</f>
        <v>3684.65228</v>
      </c>
      <c r="H8" s="12">
        <f t="shared" si="3"/>
        <v>3113.531176</v>
      </c>
      <c r="I8" s="12">
        <f t="shared" ref="I8:I16" si="6">F8-$F$3</f>
        <v>12566.14515</v>
      </c>
      <c r="J8" s="12"/>
      <c r="K8" s="12"/>
      <c r="L8" s="12"/>
      <c r="M8" s="12"/>
      <c r="N8" s="12">
        <f>$C$25+$C$33+$C$34</f>
        <v>1796</v>
      </c>
      <c r="O8" s="17">
        <f t="shared" si="4"/>
        <v>0.2944262295</v>
      </c>
      <c r="P8" s="20" t="s">
        <v>20</v>
      </c>
    </row>
    <row r="9">
      <c r="A9" s="21" t="s">
        <v>21</v>
      </c>
      <c r="B9" s="13"/>
      <c r="C9" s="13"/>
      <c r="D9" s="13"/>
      <c r="E9" s="13"/>
      <c r="F9" s="12">
        <f t="shared" si="2"/>
        <v>193779.673</v>
      </c>
      <c r="G9" s="12">
        <f t="shared" si="5"/>
        <v>3779.322903</v>
      </c>
      <c r="H9" s="12">
        <f t="shared" si="3"/>
        <v>3193.527853</v>
      </c>
      <c r="I9" s="12">
        <f t="shared" si="6"/>
        <v>17379.673</v>
      </c>
      <c r="J9" s="12"/>
      <c r="K9" s="12"/>
      <c r="L9" s="12"/>
      <c r="M9" s="12">
        <v>80000.0</v>
      </c>
      <c r="N9" s="12">
        <f t="shared" ref="N9:N10" si="7">$C$25+$C$31+$C$34</f>
        <v>1959.17</v>
      </c>
      <c r="O9" s="17">
        <f t="shared" si="4"/>
        <v>0.3211754098</v>
      </c>
      <c r="P9" s="20" t="s">
        <v>22</v>
      </c>
      <c r="Q9" s="22" t="s">
        <v>23</v>
      </c>
    </row>
    <row r="10">
      <c r="A10" s="19">
        <v>2020.0</v>
      </c>
      <c r="B10" s="13"/>
      <c r="C10" s="13"/>
      <c r="D10" s="13"/>
      <c r="E10" s="13"/>
      <c r="F10" s="12">
        <f t="shared" si="2"/>
        <v>198674.5495</v>
      </c>
      <c r="G10" s="12">
        <f t="shared" si="5"/>
        <v>3875.59346</v>
      </c>
      <c r="H10" s="12">
        <f t="shared" si="3"/>
        <v>3274.876474</v>
      </c>
      <c r="I10" s="12">
        <f t="shared" si="6"/>
        <v>22274.54948</v>
      </c>
      <c r="J10" s="12"/>
      <c r="K10" s="12"/>
      <c r="L10" s="12"/>
      <c r="M10" s="12"/>
      <c r="N10" s="12">
        <f t="shared" si="7"/>
        <v>1959.17</v>
      </c>
      <c r="O10" s="17">
        <f t="shared" si="4"/>
        <v>0.3211754098</v>
      </c>
      <c r="P10" s="20" t="s">
        <v>22</v>
      </c>
    </row>
    <row r="11">
      <c r="A11" s="19">
        <v>2021.0</v>
      </c>
      <c r="B11" s="13"/>
      <c r="C11" s="13"/>
      <c r="D11" s="13"/>
      <c r="E11" s="13"/>
      <c r="F11" s="12">
        <f t="shared" si="2"/>
        <v>203652.1494</v>
      </c>
      <c r="G11" s="12">
        <f t="shared" si="5"/>
        <v>3973.49099</v>
      </c>
      <c r="H11" s="12">
        <f t="shared" si="3"/>
        <v>3357.599886</v>
      </c>
      <c r="I11" s="12">
        <f t="shared" si="6"/>
        <v>27252.14936</v>
      </c>
      <c r="J11" s="12"/>
      <c r="K11" s="12"/>
      <c r="L11" s="12"/>
      <c r="M11" s="13"/>
      <c r="N11" s="12">
        <f t="shared" ref="N11:N16" si="8">$C$31+$C$34</f>
        <v>1244.17</v>
      </c>
      <c r="O11" s="17">
        <f t="shared" si="4"/>
        <v>0.2039622951</v>
      </c>
      <c r="P11" s="20" t="s">
        <v>24</v>
      </c>
    </row>
    <row r="12">
      <c r="A12" s="19">
        <v>2022.0</v>
      </c>
      <c r="B12" s="13"/>
      <c r="C12" s="13"/>
      <c r="D12" s="13"/>
      <c r="E12" s="13"/>
      <c r="F12" s="12">
        <f t="shared" si="2"/>
        <v>208713.8707</v>
      </c>
      <c r="G12" s="12">
        <f t="shared" si="5"/>
        <v>4073.042987</v>
      </c>
      <c r="H12" s="12">
        <f t="shared" si="3"/>
        <v>3441.721324</v>
      </c>
      <c r="I12" s="12">
        <f t="shared" si="6"/>
        <v>32313.87069</v>
      </c>
      <c r="J12" s="12"/>
      <c r="K12" s="12"/>
      <c r="L12" s="12"/>
      <c r="M12" s="12"/>
      <c r="N12" s="12">
        <f t="shared" si="8"/>
        <v>1244.17</v>
      </c>
      <c r="O12" s="17">
        <f t="shared" si="4"/>
        <v>0.2039622951</v>
      </c>
      <c r="P12" s="20" t="s">
        <v>24</v>
      </c>
    </row>
    <row r="13">
      <c r="A13" s="19">
        <v>2023.0</v>
      </c>
      <c r="B13" s="13"/>
      <c r="C13" s="13"/>
      <c r="D13" s="13"/>
      <c r="E13" s="13"/>
      <c r="F13" s="12">
        <f t="shared" si="2"/>
        <v>213861.1351</v>
      </c>
      <c r="G13" s="12">
        <f t="shared" si="5"/>
        <v>4174.277414</v>
      </c>
      <c r="H13" s="12">
        <f t="shared" si="3"/>
        <v>3527.264415</v>
      </c>
      <c r="I13" s="12">
        <f t="shared" si="6"/>
        <v>37461.1351</v>
      </c>
      <c r="J13" s="12"/>
      <c r="K13" s="12"/>
      <c r="L13" s="12"/>
      <c r="M13" s="12"/>
      <c r="N13" s="12">
        <f t="shared" si="8"/>
        <v>1244.17</v>
      </c>
      <c r="O13" s="17">
        <f t="shared" si="4"/>
        <v>0.2039622951</v>
      </c>
      <c r="P13" s="20" t="s">
        <v>24</v>
      </c>
    </row>
    <row r="14">
      <c r="A14" s="19">
        <v>2024.0</v>
      </c>
      <c r="B14" s="13"/>
      <c r="C14" s="13"/>
      <c r="D14" s="13"/>
      <c r="E14" s="13"/>
      <c r="F14" s="12">
        <f t="shared" si="2"/>
        <v>219095.3883</v>
      </c>
      <c r="G14" s="12">
        <f t="shared" si="5"/>
        <v>4277.222702</v>
      </c>
      <c r="H14" s="12">
        <f t="shared" si="3"/>
        <v>3614.253183</v>
      </c>
      <c r="I14" s="12">
        <f t="shared" si="6"/>
        <v>42695.38829</v>
      </c>
      <c r="J14" s="12"/>
      <c r="K14" s="12"/>
      <c r="L14" s="12"/>
      <c r="M14" s="12"/>
      <c r="N14" s="12">
        <f t="shared" si="8"/>
        <v>1244.17</v>
      </c>
      <c r="O14" s="17">
        <f t="shared" si="4"/>
        <v>0.2039622951</v>
      </c>
      <c r="P14" s="20" t="s">
        <v>24</v>
      </c>
    </row>
    <row r="15">
      <c r="A15" s="19">
        <v>2025.0</v>
      </c>
      <c r="B15" s="13"/>
      <c r="C15" s="13"/>
      <c r="D15" s="13"/>
      <c r="E15" s="13"/>
      <c r="F15" s="12">
        <f t="shared" si="2"/>
        <v>224418.1003</v>
      </c>
      <c r="G15" s="12">
        <f t="shared" si="5"/>
        <v>4381.907766</v>
      </c>
      <c r="H15" s="12">
        <f t="shared" si="3"/>
        <v>3702.712062</v>
      </c>
      <c r="I15" s="12">
        <f t="shared" si="6"/>
        <v>48018.10035</v>
      </c>
      <c r="J15" s="12"/>
      <c r="K15" s="12"/>
      <c r="L15" s="12"/>
      <c r="M15" s="12"/>
      <c r="N15" s="12">
        <f t="shared" si="8"/>
        <v>1244.17</v>
      </c>
      <c r="O15" s="17">
        <f t="shared" si="4"/>
        <v>0.2039622951</v>
      </c>
      <c r="P15" s="20" t="s">
        <v>24</v>
      </c>
    </row>
    <row r="16">
      <c r="A16" s="21" t="s">
        <v>25</v>
      </c>
      <c r="B16" s="13"/>
      <c r="C16" s="13"/>
      <c r="D16" s="13"/>
      <c r="E16" s="13"/>
      <c r="F16" s="12">
        <f t="shared" si="2"/>
        <v>229830.7662</v>
      </c>
      <c r="G16" s="12">
        <f t="shared" si="5"/>
        <v>4488.362007</v>
      </c>
      <c r="H16" s="12">
        <f t="shared" si="3"/>
        <v>3792.665896</v>
      </c>
      <c r="I16" s="12">
        <f t="shared" si="6"/>
        <v>53430.76624</v>
      </c>
      <c r="J16" s="12"/>
      <c r="K16" s="12"/>
      <c r="L16" s="12"/>
      <c r="M16" s="12"/>
      <c r="N16" s="12">
        <f t="shared" si="8"/>
        <v>1244.17</v>
      </c>
      <c r="O16" s="17">
        <f t="shared" si="4"/>
        <v>0.2039622951</v>
      </c>
      <c r="P16" s="20" t="s">
        <v>26</v>
      </c>
    </row>
    <row r="17">
      <c r="A17" s="23"/>
      <c r="B17" s="23"/>
      <c r="H17" s="24">
        <f>SUM(H7:H16)</f>
        <v>34053.01624</v>
      </c>
    </row>
    <row r="18">
      <c r="A18" s="25" t="s">
        <v>27</v>
      </c>
      <c r="B18" s="19" t="s">
        <v>28</v>
      </c>
      <c r="C18" s="26">
        <v>213000.0</v>
      </c>
    </row>
    <row r="19">
      <c r="A19" s="27" t="s">
        <v>29</v>
      </c>
      <c r="B19" s="19" t="s">
        <v>30</v>
      </c>
      <c r="C19" s="28">
        <v>0.02</v>
      </c>
    </row>
    <row r="20">
      <c r="A20" s="29"/>
      <c r="B20" s="19" t="s">
        <v>31</v>
      </c>
      <c r="C20" s="30">
        <v>4.0</v>
      </c>
    </row>
    <row r="21">
      <c r="A21" s="29"/>
      <c r="B21" s="19" t="s">
        <v>32</v>
      </c>
      <c r="C21" s="30">
        <v>10.0</v>
      </c>
    </row>
    <row r="22">
      <c r="A22" s="27" t="s">
        <v>33</v>
      </c>
      <c r="B22" s="19" t="s">
        <v>34</v>
      </c>
      <c r="C22" s="30">
        <v>0.5</v>
      </c>
    </row>
    <row r="23">
      <c r="A23" s="29"/>
      <c r="B23" s="19" t="s">
        <v>35</v>
      </c>
      <c r="C23" s="30">
        <v>4.0</v>
      </c>
    </row>
    <row r="24">
      <c r="A24" s="29"/>
      <c r="B24" s="19" t="s">
        <v>36</v>
      </c>
      <c r="C24" s="26">
        <v>4000.0</v>
      </c>
    </row>
    <row r="25">
      <c r="A25" s="29"/>
      <c r="B25" s="19" t="s">
        <v>37</v>
      </c>
      <c r="C25" s="26">
        <v>715.0</v>
      </c>
    </row>
    <row r="26">
      <c r="A26" s="29"/>
      <c r="B26" s="19"/>
      <c r="C26" s="26"/>
    </row>
    <row r="27">
      <c r="A27" s="29"/>
      <c r="B27" s="19" t="s">
        <v>38</v>
      </c>
      <c r="C27" s="26">
        <v>488.15</v>
      </c>
    </row>
    <row r="28">
      <c r="A28" s="31" t="s">
        <v>39</v>
      </c>
      <c r="B28" s="19" t="s">
        <v>30</v>
      </c>
      <c r="C28" s="28">
        <v>0.0141</v>
      </c>
    </row>
    <row r="29">
      <c r="A29" s="32"/>
      <c r="B29" s="19" t="s">
        <v>35</v>
      </c>
      <c r="C29" s="30">
        <v>8.0</v>
      </c>
    </row>
    <row r="30">
      <c r="A30" s="32"/>
      <c r="B30" s="19" t="s">
        <v>36</v>
      </c>
      <c r="C30" s="26">
        <v>20000.0</v>
      </c>
    </row>
    <row r="31">
      <c r="A31" s="32"/>
      <c r="B31" s="19" t="s">
        <v>37</v>
      </c>
      <c r="C31" s="26">
        <v>874.17</v>
      </c>
    </row>
    <row r="32">
      <c r="A32" s="33"/>
      <c r="B32" s="19" t="s">
        <v>38</v>
      </c>
      <c r="C32" s="26">
        <v>4700.0</v>
      </c>
    </row>
    <row r="33">
      <c r="A33" s="34" t="s">
        <v>40</v>
      </c>
      <c r="B33" s="19" t="s">
        <v>37</v>
      </c>
      <c r="C33" s="26">
        <v>711.0</v>
      </c>
    </row>
    <row r="34">
      <c r="A34" s="34" t="s">
        <v>41</v>
      </c>
      <c r="B34" s="19" t="s">
        <v>4</v>
      </c>
      <c r="C34" s="26">
        <v>370.0</v>
      </c>
    </row>
    <row r="35">
      <c r="A35" s="34" t="s">
        <v>42</v>
      </c>
      <c r="B35" s="19" t="s">
        <v>43</v>
      </c>
      <c r="C35" s="26">
        <f>2300+3800</f>
        <v>6100</v>
      </c>
      <c r="D35" s="35" t="s">
        <v>44</v>
      </c>
    </row>
    <row r="36">
      <c r="A36" s="34" t="s">
        <v>45</v>
      </c>
      <c r="B36" s="19" t="s">
        <v>30</v>
      </c>
      <c r="C36" s="28">
        <v>0.155</v>
      </c>
    </row>
    <row r="37">
      <c r="A37" s="23"/>
    </row>
    <row r="38">
      <c r="A38" s="23"/>
      <c r="B38" s="23"/>
    </row>
    <row r="39">
      <c r="A39" s="23"/>
    </row>
  </sheetData>
  <mergeCells count="10">
    <mergeCell ref="O1:O2"/>
    <mergeCell ref="N1:N2"/>
    <mergeCell ref="B1:B2"/>
    <mergeCell ref="A1:A2"/>
    <mergeCell ref="A22:A27"/>
    <mergeCell ref="A19:A21"/>
    <mergeCell ref="J1:J2"/>
    <mergeCell ref="C1:I1"/>
    <mergeCell ref="P1:P2"/>
    <mergeCell ref="K1:M1"/>
  </mergeCells>
  <conditionalFormatting sqref="O4:O16">
    <cfRule type="cellIs" dxfId="0" priority="1" operator="greaterThan">
      <formula>0.33</formula>
    </cfRule>
  </conditionalFormatting>
  <drawing r:id="rId1"/>
</worksheet>
</file>