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carpace\Project Files\Training\account\account 2025\"/>
    </mc:Choice>
  </mc:AlternateContent>
  <xr:revisionPtr revIDLastSave="0" documentId="13_ncr:1_{1D939571-C498-47CC-B38A-DB4DAD37DE46}" xr6:coauthVersionLast="47" xr6:coauthVersionMax="47" xr10:uidLastSave="{00000000-0000-0000-0000-000000000000}"/>
  <bookViews>
    <workbookView xWindow="-28920" yWindow="585" windowWidth="29040" windowHeight="15720" tabRatio="704" xr2:uid="{00000000-000D-0000-FFFF-FFFF00000000}"/>
  </bookViews>
  <sheets>
    <sheet name="Summary" sheetId="6" r:id="rId1"/>
    <sheet name="IncomeStatement" sheetId="4" r:id="rId2"/>
    <sheet name="BalanceSheet" sheetId="3" r:id="rId3"/>
    <sheet name="CashFlow" sheetId="5" r:id="rId4"/>
    <sheet name="Key Ratios" sheetId="8" r:id="rId5"/>
    <sheet name="ANALYST REPORT" sheetId="10" r:id="rId6"/>
    <sheet name="Screenshots" sheetId="9" r:id="rId7"/>
    <sheet name="Historical Price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8" i="6" l="1"/>
  <c r="AE33" i="6"/>
  <c r="AE34" i="6"/>
  <c r="AE35" i="6"/>
  <c r="AE36" i="6"/>
  <c r="AE39" i="6"/>
  <c r="AE40" i="6"/>
  <c r="AE41" i="6"/>
  <c r="AE42" i="6"/>
  <c r="AE32" i="6"/>
  <c r="L33" i="6"/>
  <c r="L48" i="6" s="1"/>
  <c r="AD34" i="6"/>
  <c r="AD35" i="6"/>
  <c r="AD36" i="6"/>
  <c r="AD39" i="6"/>
  <c r="AD40" i="6"/>
  <c r="AD41" i="6"/>
  <c r="AD42" i="6"/>
  <c r="AD32" i="6"/>
  <c r="G142" i="6" l="1"/>
  <c r="G144" i="6"/>
  <c r="U20" i="7" l="1"/>
  <c r="T20" i="7"/>
  <c r="N20" i="7" a="1"/>
  <c r="N20" i="7" s="1"/>
  <c r="U19" i="7"/>
  <c r="T19" i="7"/>
  <c r="U18" i="7"/>
  <c r="T18" i="7"/>
  <c r="U17" i="7"/>
  <c r="T17" i="7"/>
  <c r="U16" i="7"/>
  <c r="T16" i="7"/>
  <c r="U15" i="7"/>
  <c r="T15" i="7"/>
  <c r="U14" i="7"/>
  <c r="T14" i="7"/>
  <c r="U13" i="7"/>
  <c r="T13" i="7"/>
  <c r="U12" i="7"/>
  <c r="T12" i="7"/>
  <c r="U11" i="7"/>
  <c r="T11" i="7"/>
  <c r="U10" i="7"/>
  <c r="T10" i="7"/>
  <c r="U9" i="7"/>
  <c r="T9" i="7"/>
  <c r="U8" i="7"/>
  <c r="T8" i="7"/>
  <c r="U7" i="7"/>
  <c r="T7" i="7"/>
  <c r="U6" i="7"/>
  <c r="T6" i="7"/>
  <c r="U5" i="7"/>
  <c r="T5" i="7"/>
  <c r="U4" i="7"/>
  <c r="T4" i="7"/>
  <c r="U3" i="7"/>
  <c r="T3" i="7"/>
  <c r="U2" i="7"/>
  <c r="T2" i="7"/>
  <c r="U1" i="7"/>
  <c r="T1" i="7"/>
  <c r="S1" i="7"/>
  <c r="R1" i="7"/>
  <c r="Q1" i="7"/>
  <c r="P1" i="7"/>
  <c r="O1" i="7"/>
  <c r="N1" i="7"/>
  <c r="I1250" i="7"/>
  <c r="I1249" i="7"/>
  <c r="I1248" i="7"/>
  <c r="I1247" i="7"/>
  <c r="I1246" i="7"/>
  <c r="I1245" i="7"/>
  <c r="I1244" i="7"/>
  <c r="I1243" i="7"/>
  <c r="I1242" i="7"/>
  <c r="I1241" i="7"/>
  <c r="I1240" i="7"/>
  <c r="I1239" i="7"/>
  <c r="I1238" i="7"/>
  <c r="I1237" i="7"/>
  <c r="I1236" i="7"/>
  <c r="I1235" i="7"/>
  <c r="I1234" i="7"/>
  <c r="I1233" i="7"/>
  <c r="I1232" i="7"/>
  <c r="I1231" i="7"/>
  <c r="I1230" i="7"/>
  <c r="I1229" i="7"/>
  <c r="I1228" i="7"/>
  <c r="I1227" i="7"/>
  <c r="I1226" i="7"/>
  <c r="I1225" i="7"/>
  <c r="I1224" i="7"/>
  <c r="I1223" i="7"/>
  <c r="I1222" i="7"/>
  <c r="I1221" i="7"/>
  <c r="I1220" i="7"/>
  <c r="I1219" i="7"/>
  <c r="I1218" i="7"/>
  <c r="I1217" i="7"/>
  <c r="I1216" i="7"/>
  <c r="I1215" i="7"/>
  <c r="I1214" i="7"/>
  <c r="I1213" i="7"/>
  <c r="I1212" i="7"/>
  <c r="I1211" i="7"/>
  <c r="I1210" i="7"/>
  <c r="I1209" i="7"/>
  <c r="I1208" i="7"/>
  <c r="I1207" i="7"/>
  <c r="I1206" i="7"/>
  <c r="I1205" i="7"/>
  <c r="I1204" i="7"/>
  <c r="I1203" i="7"/>
  <c r="I1202" i="7"/>
  <c r="I1201" i="7"/>
  <c r="I1200" i="7"/>
  <c r="I1199" i="7"/>
  <c r="I1198" i="7"/>
  <c r="I1197" i="7"/>
  <c r="I1196" i="7"/>
  <c r="I1195" i="7"/>
  <c r="I1194" i="7"/>
  <c r="I1193" i="7"/>
  <c r="I1192" i="7"/>
  <c r="I1191" i="7"/>
  <c r="I1190" i="7"/>
  <c r="I1189" i="7"/>
  <c r="I1188" i="7"/>
  <c r="I1187" i="7"/>
  <c r="I1186" i="7"/>
  <c r="I1185" i="7"/>
  <c r="I1184" i="7"/>
  <c r="I1183" i="7"/>
  <c r="I1182" i="7"/>
  <c r="I1181" i="7"/>
  <c r="I1180" i="7"/>
  <c r="I1179" i="7"/>
  <c r="I1178" i="7"/>
  <c r="I1177" i="7"/>
  <c r="I1176" i="7"/>
  <c r="I1175" i="7"/>
  <c r="I1174" i="7"/>
  <c r="I1173" i="7"/>
  <c r="I1172" i="7"/>
  <c r="I1171" i="7"/>
  <c r="I1170" i="7"/>
  <c r="I1169" i="7"/>
  <c r="I1168" i="7"/>
  <c r="I1167" i="7"/>
  <c r="I1166" i="7"/>
  <c r="I1165" i="7"/>
  <c r="I1164" i="7"/>
  <c r="I1163" i="7"/>
  <c r="I1162" i="7"/>
  <c r="I1161" i="7"/>
  <c r="I1160" i="7"/>
  <c r="I1159" i="7"/>
  <c r="I1158" i="7"/>
  <c r="I1157" i="7"/>
  <c r="I1156" i="7"/>
  <c r="I1155" i="7"/>
  <c r="I1154" i="7"/>
  <c r="I1153" i="7"/>
  <c r="I1152" i="7"/>
  <c r="I1151" i="7"/>
  <c r="I1150" i="7"/>
  <c r="I1149" i="7"/>
  <c r="I1148" i="7"/>
  <c r="I1147" i="7"/>
  <c r="I1146" i="7"/>
  <c r="I1145" i="7"/>
  <c r="I1144" i="7"/>
  <c r="I1143" i="7"/>
  <c r="I1142" i="7"/>
  <c r="I1141" i="7"/>
  <c r="I1140" i="7"/>
  <c r="I1139" i="7"/>
  <c r="I1138" i="7"/>
  <c r="I1137" i="7"/>
  <c r="I1136" i="7"/>
  <c r="I1135" i="7"/>
  <c r="I1134" i="7"/>
  <c r="I1133" i="7"/>
  <c r="I1132" i="7"/>
  <c r="I1131" i="7"/>
  <c r="I1130" i="7"/>
  <c r="I1129" i="7"/>
  <c r="I1128" i="7"/>
  <c r="I1127" i="7"/>
  <c r="I1126" i="7"/>
  <c r="I1125" i="7"/>
  <c r="I1124" i="7"/>
  <c r="I1123" i="7"/>
  <c r="I1122" i="7"/>
  <c r="I1121" i="7"/>
  <c r="I1120" i="7"/>
  <c r="I1119" i="7"/>
  <c r="I1118" i="7"/>
  <c r="I1117" i="7"/>
  <c r="I1116" i="7"/>
  <c r="I1115" i="7"/>
  <c r="I1114" i="7"/>
  <c r="I1113" i="7"/>
  <c r="I1112" i="7"/>
  <c r="I1111" i="7"/>
  <c r="I1110" i="7"/>
  <c r="I1109" i="7"/>
  <c r="I1108" i="7"/>
  <c r="I1107" i="7"/>
  <c r="I1106" i="7"/>
  <c r="I1105" i="7"/>
  <c r="I1104" i="7"/>
  <c r="I1103" i="7"/>
  <c r="I1102" i="7"/>
  <c r="I1101" i="7"/>
  <c r="I1100" i="7"/>
  <c r="I1099" i="7"/>
  <c r="I1098" i="7"/>
  <c r="I1097" i="7"/>
  <c r="I1096" i="7"/>
  <c r="I1095" i="7"/>
  <c r="I1094" i="7"/>
  <c r="I1093" i="7"/>
  <c r="I1092" i="7"/>
  <c r="I1091" i="7"/>
  <c r="I1090" i="7"/>
  <c r="I1089" i="7"/>
  <c r="I1088" i="7"/>
  <c r="I1087" i="7"/>
  <c r="I1086" i="7"/>
  <c r="I1085" i="7"/>
  <c r="I1084" i="7"/>
  <c r="I1083" i="7"/>
  <c r="I1082" i="7"/>
  <c r="I1081" i="7"/>
  <c r="I1080" i="7"/>
  <c r="I1079" i="7"/>
  <c r="I1078" i="7"/>
  <c r="I1077" i="7"/>
  <c r="I1076" i="7"/>
  <c r="I1075" i="7"/>
  <c r="I1074" i="7"/>
  <c r="I1073" i="7"/>
  <c r="I1072" i="7"/>
  <c r="I1071" i="7"/>
  <c r="I1070" i="7"/>
  <c r="I1069" i="7"/>
  <c r="I1068" i="7"/>
  <c r="I1067" i="7"/>
  <c r="I1066" i="7"/>
  <c r="I1065" i="7"/>
  <c r="I1064" i="7"/>
  <c r="I1063" i="7"/>
  <c r="I1062" i="7"/>
  <c r="I1061" i="7"/>
  <c r="I1060" i="7"/>
  <c r="I1059" i="7"/>
  <c r="I1058" i="7"/>
  <c r="I1057" i="7"/>
  <c r="I1056" i="7"/>
  <c r="I1055" i="7"/>
  <c r="I1054" i="7"/>
  <c r="I1053" i="7"/>
  <c r="I1052" i="7"/>
  <c r="I1051" i="7"/>
  <c r="I1050" i="7"/>
  <c r="I1049" i="7"/>
  <c r="I1048" i="7"/>
  <c r="I1047" i="7"/>
  <c r="I1046" i="7"/>
  <c r="I1045" i="7"/>
  <c r="I1044" i="7"/>
  <c r="I1043" i="7"/>
  <c r="I1042" i="7"/>
  <c r="I1041" i="7"/>
  <c r="I1040" i="7"/>
  <c r="I1039" i="7"/>
  <c r="I1038" i="7"/>
  <c r="I1037" i="7"/>
  <c r="I1036" i="7"/>
  <c r="I1035" i="7"/>
  <c r="I1034" i="7"/>
  <c r="I1033" i="7"/>
  <c r="I1032" i="7"/>
  <c r="I1031" i="7"/>
  <c r="I1030" i="7"/>
  <c r="I1029" i="7"/>
  <c r="I1028" i="7"/>
  <c r="I1027" i="7"/>
  <c r="I1026" i="7"/>
  <c r="I1025" i="7"/>
  <c r="I1024" i="7"/>
  <c r="I1023" i="7"/>
  <c r="I1022" i="7"/>
  <c r="I1021" i="7"/>
  <c r="I1020" i="7"/>
  <c r="I1019" i="7"/>
  <c r="I1018" i="7"/>
  <c r="I1017" i="7"/>
  <c r="I1016" i="7"/>
  <c r="I1015" i="7"/>
  <c r="I1014" i="7"/>
  <c r="I1013" i="7"/>
  <c r="I1012" i="7"/>
  <c r="I1011" i="7"/>
  <c r="I1010" i="7"/>
  <c r="I1009" i="7"/>
  <c r="I1008" i="7"/>
  <c r="I1007" i="7"/>
  <c r="I1006" i="7"/>
  <c r="I1005" i="7"/>
  <c r="I1004" i="7"/>
  <c r="I1003" i="7"/>
  <c r="I1002" i="7"/>
  <c r="I1001" i="7"/>
  <c r="I1000" i="7"/>
  <c r="I999" i="7"/>
  <c r="I998" i="7"/>
  <c r="I997" i="7"/>
  <c r="I996" i="7"/>
  <c r="I995" i="7"/>
  <c r="I994" i="7"/>
  <c r="I993" i="7"/>
  <c r="I992" i="7"/>
  <c r="I991" i="7"/>
  <c r="I990" i="7"/>
  <c r="I989" i="7"/>
  <c r="I988" i="7"/>
  <c r="I987" i="7"/>
  <c r="I986" i="7"/>
  <c r="I985" i="7"/>
  <c r="I984" i="7"/>
  <c r="I983" i="7"/>
  <c r="I982" i="7"/>
  <c r="I981" i="7"/>
  <c r="I980" i="7"/>
  <c r="I979" i="7"/>
  <c r="I978" i="7"/>
  <c r="I977" i="7"/>
  <c r="I976" i="7"/>
  <c r="I975" i="7"/>
  <c r="I974" i="7"/>
  <c r="I973" i="7"/>
  <c r="I972" i="7"/>
  <c r="I971" i="7"/>
  <c r="I970" i="7"/>
  <c r="I969" i="7"/>
  <c r="I968" i="7"/>
  <c r="I967" i="7"/>
  <c r="I966" i="7"/>
  <c r="I965" i="7"/>
  <c r="I964" i="7"/>
  <c r="I963" i="7"/>
  <c r="I962" i="7"/>
  <c r="I961" i="7"/>
  <c r="I960" i="7"/>
  <c r="I959" i="7"/>
  <c r="I958" i="7"/>
  <c r="I957" i="7"/>
  <c r="I956" i="7"/>
  <c r="I955" i="7"/>
  <c r="I954" i="7"/>
  <c r="I953" i="7"/>
  <c r="I952" i="7"/>
  <c r="I951" i="7"/>
  <c r="I950" i="7"/>
  <c r="I949" i="7"/>
  <c r="I948" i="7"/>
  <c r="I947" i="7"/>
  <c r="I946" i="7"/>
  <c r="I945" i="7"/>
  <c r="I944" i="7"/>
  <c r="I943" i="7"/>
  <c r="I942" i="7"/>
  <c r="I941" i="7"/>
  <c r="I940" i="7"/>
  <c r="I939" i="7"/>
  <c r="I938" i="7"/>
  <c r="I937" i="7"/>
  <c r="I936" i="7"/>
  <c r="I935" i="7"/>
  <c r="I934" i="7"/>
  <c r="I933" i="7"/>
  <c r="I932" i="7"/>
  <c r="I931" i="7"/>
  <c r="I930" i="7"/>
  <c r="I929" i="7"/>
  <c r="I928" i="7"/>
  <c r="I927" i="7"/>
  <c r="I926" i="7"/>
  <c r="I925" i="7"/>
  <c r="I924" i="7"/>
  <c r="I923" i="7"/>
  <c r="I922" i="7"/>
  <c r="I921" i="7"/>
  <c r="I920" i="7"/>
  <c r="I919" i="7"/>
  <c r="I918" i="7"/>
  <c r="I917" i="7"/>
  <c r="I916" i="7"/>
  <c r="I915" i="7"/>
  <c r="I914" i="7"/>
  <c r="I913" i="7"/>
  <c r="I912" i="7"/>
  <c r="I911" i="7"/>
  <c r="I910" i="7"/>
  <c r="I909" i="7"/>
  <c r="I908" i="7"/>
  <c r="I907" i="7"/>
  <c r="I906" i="7"/>
  <c r="I905" i="7"/>
  <c r="I904" i="7"/>
  <c r="I903" i="7"/>
  <c r="I902" i="7"/>
  <c r="I901" i="7"/>
  <c r="I900" i="7"/>
  <c r="I899" i="7"/>
  <c r="I898" i="7"/>
  <c r="I897" i="7"/>
  <c r="I896" i="7"/>
  <c r="I895" i="7"/>
  <c r="I894" i="7"/>
  <c r="I893" i="7"/>
  <c r="I892" i="7"/>
  <c r="I891" i="7"/>
  <c r="I890" i="7"/>
  <c r="I889" i="7"/>
  <c r="I888" i="7"/>
  <c r="I887" i="7"/>
  <c r="I886" i="7"/>
  <c r="I885" i="7"/>
  <c r="I884" i="7"/>
  <c r="I883" i="7"/>
  <c r="I882" i="7"/>
  <c r="I881" i="7"/>
  <c r="I880" i="7"/>
  <c r="I879" i="7"/>
  <c r="I878" i="7"/>
  <c r="I877" i="7"/>
  <c r="I876" i="7"/>
  <c r="I875" i="7"/>
  <c r="I874" i="7"/>
  <c r="I873" i="7"/>
  <c r="I872" i="7"/>
  <c r="I871" i="7"/>
  <c r="I870" i="7"/>
  <c r="I869" i="7"/>
  <c r="I868" i="7"/>
  <c r="I867" i="7"/>
  <c r="I866" i="7"/>
  <c r="I865" i="7"/>
  <c r="I864" i="7"/>
  <c r="I863" i="7"/>
  <c r="I862" i="7"/>
  <c r="I861" i="7"/>
  <c r="I860" i="7"/>
  <c r="I859" i="7"/>
  <c r="I858" i="7"/>
  <c r="I857" i="7"/>
  <c r="I856" i="7"/>
  <c r="I855" i="7"/>
  <c r="I854" i="7"/>
  <c r="I853" i="7"/>
  <c r="I852" i="7"/>
  <c r="I851" i="7"/>
  <c r="I850" i="7"/>
  <c r="I849" i="7"/>
  <c r="I848" i="7"/>
  <c r="I847" i="7"/>
  <c r="I846" i="7"/>
  <c r="I845" i="7"/>
  <c r="I844" i="7"/>
  <c r="I843" i="7"/>
  <c r="I842" i="7"/>
  <c r="I841" i="7"/>
  <c r="I840" i="7"/>
  <c r="I839" i="7"/>
  <c r="I838" i="7"/>
  <c r="I837" i="7"/>
  <c r="I836" i="7"/>
  <c r="I835" i="7"/>
  <c r="I834" i="7"/>
  <c r="I833" i="7"/>
  <c r="I832" i="7"/>
  <c r="I831" i="7"/>
  <c r="I830" i="7"/>
  <c r="I829" i="7"/>
  <c r="I828" i="7"/>
  <c r="I827" i="7"/>
  <c r="I826" i="7"/>
  <c r="I825" i="7"/>
  <c r="I824" i="7"/>
  <c r="I823" i="7"/>
  <c r="I822" i="7"/>
  <c r="I821" i="7"/>
  <c r="I820" i="7"/>
  <c r="I819" i="7"/>
  <c r="I818" i="7"/>
  <c r="I817" i="7"/>
  <c r="I816" i="7"/>
  <c r="I815" i="7"/>
  <c r="I814" i="7"/>
  <c r="I813" i="7"/>
  <c r="I812" i="7"/>
  <c r="I811" i="7"/>
  <c r="I810" i="7"/>
  <c r="I809" i="7"/>
  <c r="I808" i="7"/>
  <c r="I807" i="7"/>
  <c r="I806" i="7"/>
  <c r="I805" i="7"/>
  <c r="I804" i="7"/>
  <c r="I803" i="7"/>
  <c r="I802" i="7"/>
  <c r="I801" i="7"/>
  <c r="I800" i="7"/>
  <c r="I799" i="7"/>
  <c r="I798" i="7"/>
  <c r="I797" i="7"/>
  <c r="I796" i="7"/>
  <c r="I795" i="7"/>
  <c r="I794" i="7"/>
  <c r="I793" i="7"/>
  <c r="I792" i="7"/>
  <c r="I791" i="7"/>
  <c r="I790" i="7"/>
  <c r="I789" i="7"/>
  <c r="I788" i="7"/>
  <c r="I787" i="7"/>
  <c r="I786" i="7"/>
  <c r="I785" i="7"/>
  <c r="I784" i="7"/>
  <c r="I783" i="7"/>
  <c r="I782" i="7"/>
  <c r="I781" i="7"/>
  <c r="I780" i="7"/>
  <c r="I779" i="7"/>
  <c r="I778" i="7"/>
  <c r="I777" i="7"/>
  <c r="I776" i="7"/>
  <c r="I775" i="7"/>
  <c r="I774" i="7"/>
  <c r="I773" i="7"/>
  <c r="I772" i="7"/>
  <c r="I771" i="7"/>
  <c r="I770" i="7"/>
  <c r="I769" i="7"/>
  <c r="I768" i="7"/>
  <c r="I767" i="7"/>
  <c r="I766" i="7"/>
  <c r="I765" i="7"/>
  <c r="I764" i="7"/>
  <c r="I763" i="7"/>
  <c r="I762" i="7"/>
  <c r="I761" i="7"/>
  <c r="I760" i="7"/>
  <c r="I759" i="7"/>
  <c r="I758" i="7"/>
  <c r="I757" i="7"/>
  <c r="I756" i="7"/>
  <c r="I755" i="7"/>
  <c r="I754" i="7"/>
  <c r="I753" i="7"/>
  <c r="I752" i="7"/>
  <c r="I751" i="7"/>
  <c r="I750" i="7"/>
  <c r="I749" i="7"/>
  <c r="I748" i="7"/>
  <c r="I747" i="7"/>
  <c r="I746" i="7"/>
  <c r="I745" i="7"/>
  <c r="I744" i="7"/>
  <c r="I743" i="7"/>
  <c r="I742" i="7"/>
  <c r="I741" i="7"/>
  <c r="I740" i="7"/>
  <c r="I739" i="7"/>
  <c r="I738" i="7"/>
  <c r="I737" i="7"/>
  <c r="I736" i="7"/>
  <c r="I735" i="7"/>
  <c r="I734" i="7"/>
  <c r="I733" i="7"/>
  <c r="I732" i="7"/>
  <c r="I731" i="7"/>
  <c r="I730" i="7"/>
  <c r="I729" i="7"/>
  <c r="I728" i="7"/>
  <c r="I727" i="7"/>
  <c r="I726" i="7"/>
  <c r="I725" i="7"/>
  <c r="I724" i="7"/>
  <c r="I723" i="7"/>
  <c r="I722" i="7"/>
  <c r="I721" i="7"/>
  <c r="I720" i="7"/>
  <c r="I719" i="7"/>
  <c r="I718" i="7"/>
  <c r="I717" i="7"/>
  <c r="I716" i="7"/>
  <c r="I715" i="7"/>
  <c r="I714" i="7"/>
  <c r="I713" i="7"/>
  <c r="I712" i="7"/>
  <c r="I711" i="7"/>
  <c r="I710" i="7"/>
  <c r="I709" i="7"/>
  <c r="I708" i="7"/>
  <c r="I707" i="7"/>
  <c r="I706" i="7"/>
  <c r="I705" i="7"/>
  <c r="I704" i="7"/>
  <c r="I703" i="7"/>
  <c r="I702" i="7"/>
  <c r="I701" i="7"/>
  <c r="I700" i="7"/>
  <c r="I699" i="7"/>
  <c r="I698" i="7"/>
  <c r="I697" i="7"/>
  <c r="I696" i="7"/>
  <c r="I695" i="7"/>
  <c r="I694" i="7"/>
  <c r="I693" i="7"/>
  <c r="I692" i="7"/>
  <c r="I691" i="7"/>
  <c r="I690" i="7"/>
  <c r="I689" i="7"/>
  <c r="I688" i="7"/>
  <c r="I687" i="7"/>
  <c r="I686" i="7"/>
  <c r="I685" i="7"/>
  <c r="I684" i="7"/>
  <c r="I683" i="7"/>
  <c r="I682" i="7"/>
  <c r="I681" i="7"/>
  <c r="I680" i="7"/>
  <c r="I679" i="7"/>
  <c r="I678" i="7"/>
  <c r="I677" i="7"/>
  <c r="I676" i="7"/>
  <c r="I675" i="7"/>
  <c r="I674" i="7"/>
  <c r="I673" i="7"/>
  <c r="I672" i="7"/>
  <c r="I671" i="7"/>
  <c r="I670" i="7"/>
  <c r="I669" i="7"/>
  <c r="I668" i="7"/>
  <c r="I667" i="7"/>
  <c r="I666" i="7"/>
  <c r="I665" i="7"/>
  <c r="I664" i="7"/>
  <c r="I663" i="7"/>
  <c r="I662" i="7"/>
  <c r="I661" i="7"/>
  <c r="I660" i="7"/>
  <c r="I659" i="7"/>
  <c r="I658" i="7"/>
  <c r="I657" i="7"/>
  <c r="I656" i="7"/>
  <c r="I655" i="7"/>
  <c r="I654" i="7"/>
  <c r="I653" i="7"/>
  <c r="I652" i="7"/>
  <c r="I651" i="7"/>
  <c r="I650" i="7"/>
  <c r="I649" i="7"/>
  <c r="I648" i="7"/>
  <c r="I647" i="7"/>
  <c r="I646" i="7"/>
  <c r="I645" i="7"/>
  <c r="I644" i="7"/>
  <c r="I643" i="7"/>
  <c r="I642" i="7"/>
  <c r="I641" i="7"/>
  <c r="I640" i="7"/>
  <c r="I639" i="7"/>
  <c r="I638" i="7"/>
  <c r="I637" i="7"/>
  <c r="I636" i="7"/>
  <c r="I635" i="7"/>
  <c r="I634" i="7"/>
  <c r="I633" i="7"/>
  <c r="I632" i="7"/>
  <c r="I631" i="7"/>
  <c r="I630" i="7"/>
  <c r="I629" i="7"/>
  <c r="I628" i="7"/>
  <c r="I627" i="7"/>
  <c r="I626" i="7"/>
  <c r="I625" i="7"/>
  <c r="I624" i="7"/>
  <c r="I623" i="7"/>
  <c r="I622" i="7"/>
  <c r="I621" i="7"/>
  <c r="I620" i="7"/>
  <c r="I619" i="7"/>
  <c r="I618" i="7"/>
  <c r="I617" i="7"/>
  <c r="I616" i="7"/>
  <c r="I615" i="7"/>
  <c r="I614" i="7"/>
  <c r="I613" i="7"/>
  <c r="I612" i="7"/>
  <c r="I611" i="7"/>
  <c r="I610" i="7"/>
  <c r="I609" i="7"/>
  <c r="I608" i="7"/>
  <c r="I607" i="7"/>
  <c r="I606" i="7"/>
  <c r="I605" i="7"/>
  <c r="I604" i="7"/>
  <c r="I603" i="7"/>
  <c r="I602" i="7"/>
  <c r="I601" i="7"/>
  <c r="I600" i="7"/>
  <c r="I599" i="7"/>
  <c r="I598" i="7"/>
  <c r="I597" i="7"/>
  <c r="I596" i="7"/>
  <c r="I595" i="7"/>
  <c r="I594" i="7"/>
  <c r="I593" i="7"/>
  <c r="I592" i="7"/>
  <c r="I591" i="7"/>
  <c r="I590" i="7"/>
  <c r="I589" i="7"/>
  <c r="I588" i="7"/>
  <c r="I587" i="7"/>
  <c r="I586" i="7"/>
  <c r="I585" i="7"/>
  <c r="I584" i="7"/>
  <c r="I583" i="7"/>
  <c r="I582" i="7"/>
  <c r="I581" i="7"/>
  <c r="I580" i="7"/>
  <c r="I579" i="7"/>
  <c r="I578" i="7"/>
  <c r="I577" i="7"/>
  <c r="I576" i="7"/>
  <c r="I575" i="7"/>
  <c r="I574" i="7"/>
  <c r="I573" i="7"/>
  <c r="I572" i="7"/>
  <c r="I571" i="7"/>
  <c r="I570" i="7"/>
  <c r="I569" i="7"/>
  <c r="I568" i="7"/>
  <c r="I567" i="7"/>
  <c r="I566" i="7"/>
  <c r="I565" i="7"/>
  <c r="I564" i="7"/>
  <c r="I563" i="7"/>
  <c r="I562" i="7"/>
  <c r="I561" i="7"/>
  <c r="I560" i="7"/>
  <c r="I559" i="7"/>
  <c r="I558" i="7"/>
  <c r="I557" i="7"/>
  <c r="I556" i="7"/>
  <c r="I555" i="7"/>
  <c r="I554" i="7"/>
  <c r="I553" i="7"/>
  <c r="I552" i="7"/>
  <c r="I551" i="7"/>
  <c r="I550" i="7"/>
  <c r="I549" i="7"/>
  <c r="I548" i="7"/>
  <c r="I547" i="7"/>
  <c r="I546" i="7"/>
  <c r="I545" i="7"/>
  <c r="I544" i="7"/>
  <c r="I543" i="7"/>
  <c r="I542" i="7"/>
  <c r="I541" i="7"/>
  <c r="I540" i="7"/>
  <c r="I539" i="7"/>
  <c r="I538" i="7"/>
  <c r="I537" i="7"/>
  <c r="I536" i="7"/>
  <c r="I535" i="7"/>
  <c r="I534" i="7"/>
  <c r="I533" i="7"/>
  <c r="I532" i="7"/>
  <c r="I531" i="7"/>
  <c r="I530" i="7"/>
  <c r="I529" i="7"/>
  <c r="I528" i="7"/>
  <c r="I527" i="7"/>
  <c r="I526" i="7"/>
  <c r="I525" i="7"/>
  <c r="I524" i="7"/>
  <c r="I523" i="7"/>
  <c r="I522" i="7"/>
  <c r="I521" i="7"/>
  <c r="I520" i="7"/>
  <c r="I519" i="7"/>
  <c r="I518" i="7"/>
  <c r="I517" i="7"/>
  <c r="I516" i="7"/>
  <c r="I515" i="7"/>
  <c r="I514" i="7"/>
  <c r="I513" i="7"/>
  <c r="I512" i="7"/>
  <c r="I511" i="7"/>
  <c r="I510" i="7"/>
  <c r="I509" i="7"/>
  <c r="I508" i="7"/>
  <c r="I507" i="7"/>
  <c r="I506" i="7"/>
  <c r="I505" i="7"/>
  <c r="I504" i="7"/>
  <c r="I503" i="7"/>
  <c r="I502" i="7"/>
  <c r="I501" i="7"/>
  <c r="I500" i="7"/>
  <c r="I499" i="7"/>
  <c r="I498" i="7"/>
  <c r="I497" i="7"/>
  <c r="I496" i="7"/>
  <c r="I495" i="7"/>
  <c r="I494" i="7"/>
  <c r="I493" i="7"/>
  <c r="I492" i="7"/>
  <c r="I491" i="7"/>
  <c r="I490" i="7"/>
  <c r="I489" i="7"/>
  <c r="I488" i="7"/>
  <c r="I487" i="7"/>
  <c r="I486" i="7"/>
  <c r="I485" i="7"/>
  <c r="I484" i="7"/>
  <c r="I483" i="7"/>
  <c r="I482" i="7"/>
  <c r="I481" i="7"/>
  <c r="I480" i="7"/>
  <c r="I479" i="7"/>
  <c r="I478" i="7"/>
  <c r="I477" i="7"/>
  <c r="I476" i="7"/>
  <c r="I475" i="7"/>
  <c r="I474" i="7"/>
  <c r="I473" i="7"/>
  <c r="I472" i="7"/>
  <c r="I471" i="7"/>
  <c r="I470" i="7"/>
  <c r="I469" i="7"/>
  <c r="I468" i="7"/>
  <c r="I467" i="7"/>
  <c r="I466" i="7"/>
  <c r="I465" i="7"/>
  <c r="I464" i="7"/>
  <c r="I463" i="7"/>
  <c r="I462" i="7"/>
  <c r="I461" i="7"/>
  <c r="I460" i="7"/>
  <c r="I459" i="7"/>
  <c r="I458" i="7"/>
  <c r="I457" i="7"/>
  <c r="I456" i="7"/>
  <c r="I455" i="7"/>
  <c r="I454" i="7"/>
  <c r="I453" i="7"/>
  <c r="I452" i="7"/>
  <c r="I451" i="7"/>
  <c r="I450" i="7"/>
  <c r="I449" i="7"/>
  <c r="I448" i="7"/>
  <c r="I447" i="7"/>
  <c r="I446" i="7"/>
  <c r="I445" i="7"/>
  <c r="I444" i="7"/>
  <c r="I443" i="7"/>
  <c r="I442" i="7"/>
  <c r="I441" i="7"/>
  <c r="I440" i="7"/>
  <c r="I439" i="7"/>
  <c r="I438" i="7"/>
  <c r="I437" i="7"/>
  <c r="I436" i="7"/>
  <c r="I435" i="7"/>
  <c r="I434" i="7"/>
  <c r="I433" i="7"/>
  <c r="I432" i="7"/>
  <c r="I431" i="7"/>
  <c r="I430" i="7"/>
  <c r="I429" i="7"/>
  <c r="I428" i="7"/>
  <c r="I427" i="7"/>
  <c r="I426" i="7"/>
  <c r="I425" i="7"/>
  <c r="I424" i="7"/>
  <c r="I423" i="7"/>
  <c r="I422" i="7"/>
  <c r="I421" i="7"/>
  <c r="I420" i="7"/>
  <c r="I419" i="7"/>
  <c r="I418" i="7"/>
  <c r="I417" i="7"/>
  <c r="I416" i="7"/>
  <c r="I415" i="7"/>
  <c r="I414" i="7"/>
  <c r="I413" i="7"/>
  <c r="I412" i="7"/>
  <c r="I411" i="7"/>
  <c r="I410" i="7"/>
  <c r="I409" i="7"/>
  <c r="I408" i="7"/>
  <c r="I407" i="7"/>
  <c r="I406" i="7"/>
  <c r="I405" i="7"/>
  <c r="I404" i="7"/>
  <c r="I403" i="7"/>
  <c r="I402" i="7"/>
  <c r="I401" i="7"/>
  <c r="I400" i="7"/>
  <c r="I399" i="7"/>
  <c r="I398" i="7"/>
  <c r="I397" i="7"/>
  <c r="I396" i="7"/>
  <c r="I395" i="7"/>
  <c r="I394" i="7"/>
  <c r="I393" i="7"/>
  <c r="I392" i="7"/>
  <c r="I391" i="7"/>
  <c r="I390" i="7"/>
  <c r="I389" i="7"/>
  <c r="I388" i="7"/>
  <c r="I387" i="7"/>
  <c r="I386" i="7"/>
  <c r="I385" i="7"/>
  <c r="I384" i="7"/>
  <c r="I383" i="7"/>
  <c r="I382" i="7"/>
  <c r="I381" i="7"/>
  <c r="I380" i="7"/>
  <c r="I379" i="7"/>
  <c r="I378" i="7"/>
  <c r="I377" i="7"/>
  <c r="I376" i="7"/>
  <c r="I375" i="7"/>
  <c r="I374" i="7"/>
  <c r="I373" i="7"/>
  <c r="I372" i="7"/>
  <c r="I371" i="7"/>
  <c r="I370" i="7"/>
  <c r="I369" i="7"/>
  <c r="I368" i="7"/>
  <c r="I367" i="7"/>
  <c r="I366" i="7"/>
  <c r="I365" i="7"/>
  <c r="I364" i="7"/>
  <c r="I363" i="7"/>
  <c r="I362" i="7"/>
  <c r="I361" i="7"/>
  <c r="I360" i="7"/>
  <c r="I359" i="7"/>
  <c r="I358" i="7"/>
  <c r="I357" i="7"/>
  <c r="I356" i="7"/>
  <c r="I355" i="7"/>
  <c r="I354" i="7"/>
  <c r="I353" i="7"/>
  <c r="I352" i="7"/>
  <c r="I351" i="7"/>
  <c r="I350" i="7"/>
  <c r="I349" i="7"/>
  <c r="I348" i="7"/>
  <c r="I347" i="7"/>
  <c r="I346" i="7"/>
  <c r="I345" i="7"/>
  <c r="I344" i="7"/>
  <c r="I343" i="7"/>
  <c r="I342" i="7"/>
  <c r="I341" i="7"/>
  <c r="I340" i="7"/>
  <c r="I339" i="7"/>
  <c r="I338" i="7"/>
  <c r="I337" i="7"/>
  <c r="I336" i="7"/>
  <c r="I335" i="7"/>
  <c r="I334" i="7"/>
  <c r="I333" i="7"/>
  <c r="I332" i="7"/>
  <c r="I331" i="7"/>
  <c r="I330" i="7"/>
  <c r="I329" i="7"/>
  <c r="I328" i="7"/>
  <c r="I327" i="7"/>
  <c r="I326" i="7"/>
  <c r="I325" i="7"/>
  <c r="I324" i="7"/>
  <c r="I323" i="7"/>
  <c r="I322" i="7"/>
  <c r="I321" i="7"/>
  <c r="I320" i="7"/>
  <c r="I319" i="7"/>
  <c r="I318" i="7"/>
  <c r="I317" i="7"/>
  <c r="I316" i="7"/>
  <c r="I315" i="7"/>
  <c r="I314" i="7"/>
  <c r="I313" i="7"/>
  <c r="I312" i="7"/>
  <c r="I311" i="7"/>
  <c r="I310" i="7"/>
  <c r="I309" i="7"/>
  <c r="I308" i="7"/>
  <c r="I307" i="7"/>
  <c r="I306" i="7"/>
  <c r="I305" i="7"/>
  <c r="I304" i="7"/>
  <c r="I303" i="7"/>
  <c r="I302" i="7"/>
  <c r="I301" i="7"/>
  <c r="I300" i="7"/>
  <c r="I299" i="7"/>
  <c r="I298" i="7"/>
  <c r="I297" i="7"/>
  <c r="I296" i="7"/>
  <c r="I295" i="7"/>
  <c r="I294" i="7"/>
  <c r="I293" i="7"/>
  <c r="I292" i="7"/>
  <c r="I291" i="7"/>
  <c r="I290" i="7"/>
  <c r="I289" i="7"/>
  <c r="I288" i="7"/>
  <c r="I287" i="7"/>
  <c r="I286" i="7"/>
  <c r="I285" i="7"/>
  <c r="I284" i="7"/>
  <c r="I283" i="7"/>
  <c r="I282" i="7"/>
  <c r="I281" i="7"/>
  <c r="I280" i="7"/>
  <c r="I279" i="7"/>
  <c r="I278" i="7"/>
  <c r="I277" i="7"/>
  <c r="I276" i="7"/>
  <c r="I275" i="7"/>
  <c r="I274" i="7"/>
  <c r="I273" i="7"/>
  <c r="I272" i="7"/>
  <c r="I271" i="7"/>
  <c r="I270" i="7"/>
  <c r="I269" i="7"/>
  <c r="I268" i="7"/>
  <c r="I267" i="7"/>
  <c r="I266" i="7"/>
  <c r="I265" i="7"/>
  <c r="I264" i="7"/>
  <c r="I263" i="7"/>
  <c r="I262" i="7"/>
  <c r="I261" i="7"/>
  <c r="I260" i="7"/>
  <c r="I259" i="7"/>
  <c r="I258" i="7"/>
  <c r="I257" i="7"/>
  <c r="I256" i="7"/>
  <c r="I255" i="7"/>
  <c r="I254" i="7"/>
  <c r="I253" i="7"/>
  <c r="I252" i="7"/>
  <c r="I251" i="7"/>
  <c r="I250" i="7"/>
  <c r="I249" i="7"/>
  <c r="I248" i="7"/>
  <c r="I247" i="7"/>
  <c r="I246" i="7"/>
  <c r="I245" i="7"/>
  <c r="I244" i="7"/>
  <c r="I243" i="7"/>
  <c r="I242" i="7"/>
  <c r="I241" i="7"/>
  <c r="I240" i="7"/>
  <c r="I239" i="7"/>
  <c r="I238" i="7"/>
  <c r="I237" i="7"/>
  <c r="I236" i="7"/>
  <c r="I235" i="7"/>
  <c r="I234" i="7"/>
  <c r="I233" i="7"/>
  <c r="I232" i="7"/>
  <c r="I231" i="7"/>
  <c r="I230" i="7"/>
  <c r="I229" i="7"/>
  <c r="I228" i="7"/>
  <c r="I227" i="7"/>
  <c r="I226" i="7"/>
  <c r="I225" i="7"/>
  <c r="I224" i="7"/>
  <c r="I223" i="7"/>
  <c r="I222" i="7"/>
  <c r="I221" i="7"/>
  <c r="I220" i="7"/>
  <c r="I219" i="7"/>
  <c r="I218" i="7"/>
  <c r="I217" i="7"/>
  <c r="I216" i="7"/>
  <c r="I215" i="7"/>
  <c r="I214" i="7"/>
  <c r="I213" i="7"/>
  <c r="I212" i="7"/>
  <c r="I211" i="7"/>
  <c r="I210" i="7"/>
  <c r="I209" i="7"/>
  <c r="I208" i="7"/>
  <c r="I207" i="7"/>
  <c r="I206" i="7"/>
  <c r="I205" i="7"/>
  <c r="I204" i="7"/>
  <c r="I203" i="7"/>
  <c r="I202" i="7"/>
  <c r="I201" i="7"/>
  <c r="I200" i="7"/>
  <c r="I199" i="7"/>
  <c r="I198" i="7"/>
  <c r="I197" i="7"/>
  <c r="I196" i="7"/>
  <c r="I195" i="7"/>
  <c r="I194" i="7"/>
  <c r="I193" i="7"/>
  <c r="I192" i="7"/>
  <c r="I191" i="7"/>
  <c r="I190" i="7"/>
  <c r="I189" i="7"/>
  <c r="I188" i="7"/>
  <c r="I187" i="7"/>
  <c r="I186" i="7"/>
  <c r="I185" i="7"/>
  <c r="I184" i="7"/>
  <c r="I183" i="7"/>
  <c r="I182" i="7"/>
  <c r="I181" i="7"/>
  <c r="I180" i="7"/>
  <c r="I179" i="7"/>
  <c r="I178" i="7"/>
  <c r="I177" i="7"/>
  <c r="I176" i="7"/>
  <c r="I175" i="7"/>
  <c r="I174" i="7"/>
  <c r="I173" i="7"/>
  <c r="I172" i="7"/>
  <c r="I171" i="7"/>
  <c r="I170" i="7"/>
  <c r="I169" i="7"/>
  <c r="I168" i="7"/>
  <c r="I167" i="7"/>
  <c r="I166" i="7"/>
  <c r="I165" i="7"/>
  <c r="I164" i="7"/>
  <c r="I163" i="7"/>
  <c r="I162" i="7"/>
  <c r="I161" i="7"/>
  <c r="I160" i="7"/>
  <c r="I159" i="7"/>
  <c r="I158" i="7"/>
  <c r="I157" i="7"/>
  <c r="I156" i="7"/>
  <c r="I155" i="7"/>
  <c r="I154" i="7"/>
  <c r="I153" i="7"/>
  <c r="I152" i="7"/>
  <c r="I151" i="7"/>
  <c r="I150" i="7"/>
  <c r="I149" i="7"/>
  <c r="I148" i="7"/>
  <c r="I147" i="7"/>
  <c r="I146" i="7"/>
  <c r="I145" i="7"/>
  <c r="I144" i="7"/>
  <c r="I143" i="7"/>
  <c r="I142" i="7"/>
  <c r="I141" i="7"/>
  <c r="I140" i="7"/>
  <c r="I139" i="7"/>
  <c r="I138" i="7"/>
  <c r="I137" i="7"/>
  <c r="I136" i="7"/>
  <c r="I135" i="7"/>
  <c r="I134" i="7"/>
  <c r="I133" i="7"/>
  <c r="I132" i="7"/>
  <c r="I131" i="7"/>
  <c r="I130" i="7"/>
  <c r="I129" i="7"/>
  <c r="I128" i="7"/>
  <c r="I127" i="7"/>
  <c r="I126" i="7"/>
  <c r="I125" i="7"/>
  <c r="I124" i="7"/>
  <c r="I123" i="7"/>
  <c r="I122" i="7"/>
  <c r="I121" i="7"/>
  <c r="I120" i="7"/>
  <c r="I119" i="7"/>
  <c r="I118" i="7"/>
  <c r="I117" i="7"/>
  <c r="I116" i="7"/>
  <c r="I115" i="7"/>
  <c r="I114" i="7"/>
  <c r="I113" i="7"/>
  <c r="I112" i="7"/>
  <c r="I111" i="7"/>
  <c r="I110" i="7"/>
  <c r="I109" i="7"/>
  <c r="I108" i="7"/>
  <c r="I107" i="7"/>
  <c r="I106" i="7"/>
  <c r="I105" i="7"/>
  <c r="I104" i="7"/>
  <c r="I103" i="7"/>
  <c r="I102" i="7"/>
  <c r="I101" i="7"/>
  <c r="I100" i="7"/>
  <c r="I99" i="7"/>
  <c r="I98" i="7"/>
  <c r="I97" i="7"/>
  <c r="I96" i="7"/>
  <c r="I95" i="7"/>
  <c r="I94" i="7"/>
  <c r="I93" i="7"/>
  <c r="I92" i="7"/>
  <c r="I91" i="7"/>
  <c r="I90" i="7"/>
  <c r="I89" i="7"/>
  <c r="I88" i="7"/>
  <c r="I87" i="7"/>
  <c r="I86" i="7"/>
  <c r="I85" i="7"/>
  <c r="I84" i="7"/>
  <c r="I83" i="7"/>
  <c r="I82" i="7"/>
  <c r="I81" i="7"/>
  <c r="I80" i="7"/>
  <c r="I79" i="7"/>
  <c r="I78" i="7"/>
  <c r="I77" i="7"/>
  <c r="I76" i="7"/>
  <c r="I75" i="7"/>
  <c r="I74" i="7"/>
  <c r="I73" i="7"/>
  <c r="I72" i="7"/>
  <c r="I71" i="7"/>
  <c r="I70" i="7"/>
  <c r="I69" i="7"/>
  <c r="I68" i="7"/>
  <c r="I67" i="7"/>
  <c r="I66" i="7"/>
  <c r="I65" i="7"/>
  <c r="I64" i="7"/>
  <c r="I63" i="7"/>
  <c r="I62" i="7"/>
  <c r="I61" i="7"/>
  <c r="I60" i="7"/>
  <c r="I59" i="7"/>
  <c r="I58" i="7"/>
  <c r="I57" i="7"/>
  <c r="I56" i="7"/>
  <c r="I55" i="7"/>
  <c r="I54" i="7"/>
  <c r="I53" i="7"/>
  <c r="I52" i="7"/>
  <c r="I51" i="7"/>
  <c r="I50" i="7"/>
  <c r="I49" i="7"/>
  <c r="I48" i="7"/>
  <c r="I47" i="7"/>
  <c r="I46" i="7"/>
  <c r="I45" i="7"/>
  <c r="I44" i="7"/>
  <c r="I43" i="7"/>
  <c r="I42" i="7"/>
  <c r="I41" i="7"/>
  <c r="I40" i="7"/>
  <c r="I39" i="7"/>
  <c r="I38" i="7"/>
  <c r="I37" i="7"/>
  <c r="I36" i="7"/>
  <c r="I35" i="7"/>
  <c r="I34" i="7"/>
  <c r="I33" i="7"/>
  <c r="I32" i="7"/>
  <c r="I31" i="7"/>
  <c r="I30" i="7"/>
  <c r="I29" i="7"/>
  <c r="I28" i="7"/>
  <c r="I27" i="7"/>
  <c r="I26" i="7"/>
  <c r="I25" i="7"/>
  <c r="I24" i="7"/>
  <c r="I23" i="7"/>
  <c r="I22" i="7"/>
  <c r="I21" i="7"/>
  <c r="I20" i="7"/>
  <c r="I19" i="7"/>
  <c r="I18" i="7"/>
  <c r="I17" i="7"/>
  <c r="I16" i="7"/>
  <c r="I15" i="7"/>
  <c r="I14" i="7"/>
  <c r="I13" i="7"/>
  <c r="I12" i="7"/>
  <c r="I11" i="7"/>
  <c r="I10" i="7"/>
  <c r="I9" i="7"/>
  <c r="I8" i="7"/>
  <c r="I7" i="7"/>
  <c r="I6" i="7"/>
  <c r="I5" i="7"/>
  <c r="I4" i="7"/>
  <c r="I3" i="7"/>
  <c r="I2" i="7"/>
  <c r="K29" i="6"/>
  <c r="N19" i="7" l="1"/>
  <c r="Q20" i="7"/>
  <c r="P20" i="7"/>
  <c r="L29" i="6"/>
  <c r="J29" i="6"/>
  <c r="I29" i="6"/>
  <c r="N18" i="7" l="1"/>
  <c r="Q19" i="7"/>
  <c r="P19" i="7"/>
  <c r="Y223" i="4"/>
  <c r="X223" i="4"/>
  <c r="W223" i="4"/>
  <c r="V223" i="4"/>
  <c r="U223" i="4"/>
  <c r="T223" i="4"/>
  <c r="S223" i="4"/>
  <c r="R223" i="4"/>
  <c r="Q223" i="4"/>
  <c r="P223" i="4"/>
  <c r="O223" i="4"/>
  <c r="Y222" i="4"/>
  <c r="X222" i="4"/>
  <c r="W222" i="4"/>
  <c r="V222" i="4"/>
  <c r="U222" i="4"/>
  <c r="T222" i="4"/>
  <c r="S222" i="4"/>
  <c r="R222" i="4"/>
  <c r="Q222" i="4"/>
  <c r="P222" i="4"/>
  <c r="O222" i="4"/>
  <c r="Y221" i="4"/>
  <c r="X221" i="4"/>
  <c r="W221" i="4"/>
  <c r="V221" i="4"/>
  <c r="U221" i="4"/>
  <c r="T221" i="4"/>
  <c r="S221" i="4"/>
  <c r="R221" i="4"/>
  <c r="Q221" i="4"/>
  <c r="P221" i="4"/>
  <c r="O221" i="4"/>
  <c r="Y220" i="4"/>
  <c r="X220" i="4"/>
  <c r="W220" i="4"/>
  <c r="V220" i="4"/>
  <c r="U220" i="4"/>
  <c r="T220" i="4"/>
  <c r="S220" i="4"/>
  <c r="R220" i="4"/>
  <c r="Q220" i="4"/>
  <c r="P220" i="4"/>
  <c r="O220" i="4"/>
  <c r="Y219" i="4"/>
  <c r="X219" i="4"/>
  <c r="W219" i="4"/>
  <c r="V219" i="4"/>
  <c r="U219" i="4"/>
  <c r="T219" i="4"/>
  <c r="S219" i="4"/>
  <c r="R219" i="4"/>
  <c r="Q219" i="4"/>
  <c r="P219" i="4"/>
  <c r="O219" i="4"/>
  <c r="Y218" i="4"/>
  <c r="X218" i="4"/>
  <c r="W218" i="4"/>
  <c r="V218" i="4"/>
  <c r="U218" i="4"/>
  <c r="T218" i="4"/>
  <c r="S218" i="4"/>
  <c r="R218" i="4"/>
  <c r="Q218" i="4"/>
  <c r="P218" i="4"/>
  <c r="O218" i="4"/>
  <c r="Y217" i="4"/>
  <c r="X217" i="4"/>
  <c r="W217" i="4"/>
  <c r="V217" i="4"/>
  <c r="U217" i="4"/>
  <c r="T217" i="4"/>
  <c r="S217" i="4"/>
  <c r="R217" i="4"/>
  <c r="Q217" i="4"/>
  <c r="P217" i="4"/>
  <c r="O217" i="4"/>
  <c r="Y216" i="4"/>
  <c r="X216" i="4"/>
  <c r="W216" i="4"/>
  <c r="V216" i="4"/>
  <c r="U216" i="4"/>
  <c r="T216" i="4"/>
  <c r="S216" i="4"/>
  <c r="R216" i="4"/>
  <c r="Q216" i="4"/>
  <c r="P216" i="4"/>
  <c r="O216" i="4"/>
  <c r="Y215" i="4"/>
  <c r="X215" i="4"/>
  <c r="W215" i="4"/>
  <c r="V215" i="4"/>
  <c r="U215" i="4"/>
  <c r="T215" i="4"/>
  <c r="S215" i="4"/>
  <c r="R215" i="4"/>
  <c r="Q215" i="4"/>
  <c r="P215" i="4"/>
  <c r="O215" i="4"/>
  <c r="Y214" i="4"/>
  <c r="X214" i="4"/>
  <c r="W214" i="4"/>
  <c r="V214" i="4"/>
  <c r="U214" i="4"/>
  <c r="T214" i="4"/>
  <c r="S214" i="4"/>
  <c r="R214" i="4"/>
  <c r="Q214" i="4"/>
  <c r="P214" i="4"/>
  <c r="O214" i="4"/>
  <c r="Y213" i="4"/>
  <c r="X213" i="4"/>
  <c r="W213" i="4"/>
  <c r="V213" i="4"/>
  <c r="U213" i="4"/>
  <c r="T213" i="4"/>
  <c r="S213" i="4"/>
  <c r="R213" i="4"/>
  <c r="Q213" i="4"/>
  <c r="P213" i="4"/>
  <c r="O213" i="4"/>
  <c r="Y212" i="4"/>
  <c r="X212" i="4"/>
  <c r="W212" i="4"/>
  <c r="V212" i="4"/>
  <c r="U212" i="4"/>
  <c r="T212" i="4"/>
  <c r="S212" i="4"/>
  <c r="R212" i="4"/>
  <c r="Q212" i="4"/>
  <c r="P212" i="4"/>
  <c r="O212" i="4"/>
  <c r="Y211" i="4"/>
  <c r="X211" i="4"/>
  <c r="W211" i="4"/>
  <c r="V211" i="4"/>
  <c r="U211" i="4"/>
  <c r="T211" i="4"/>
  <c r="S211" i="4"/>
  <c r="R211" i="4"/>
  <c r="Q211" i="4"/>
  <c r="P211" i="4"/>
  <c r="O211" i="4"/>
  <c r="Y210" i="4"/>
  <c r="X210" i="4"/>
  <c r="W210" i="4"/>
  <c r="V210" i="4"/>
  <c r="U210" i="4"/>
  <c r="T210" i="4"/>
  <c r="S210" i="4"/>
  <c r="R210" i="4"/>
  <c r="Q210" i="4"/>
  <c r="P210" i="4"/>
  <c r="O210" i="4"/>
  <c r="Y209" i="4"/>
  <c r="X209" i="4"/>
  <c r="W209" i="4"/>
  <c r="V209" i="4"/>
  <c r="U209" i="4"/>
  <c r="T209" i="4"/>
  <c r="S209" i="4"/>
  <c r="R209" i="4"/>
  <c r="Q209" i="4"/>
  <c r="P209" i="4"/>
  <c r="O209" i="4"/>
  <c r="Y208" i="4"/>
  <c r="X208" i="4"/>
  <c r="W208" i="4"/>
  <c r="V208" i="4"/>
  <c r="U208" i="4"/>
  <c r="T208" i="4"/>
  <c r="S208" i="4"/>
  <c r="R208" i="4"/>
  <c r="Q208" i="4"/>
  <c r="P208" i="4"/>
  <c r="O208" i="4"/>
  <c r="Y207" i="4"/>
  <c r="X207" i="4"/>
  <c r="W207" i="4"/>
  <c r="V207" i="4"/>
  <c r="U207" i="4"/>
  <c r="T207" i="4"/>
  <c r="S207" i="4"/>
  <c r="R207" i="4"/>
  <c r="Q207" i="4"/>
  <c r="P207" i="4"/>
  <c r="O207" i="4"/>
  <c r="Y206" i="4"/>
  <c r="X206" i="4"/>
  <c r="W206" i="4"/>
  <c r="V206" i="4"/>
  <c r="U206" i="4"/>
  <c r="T206" i="4"/>
  <c r="S206" i="4"/>
  <c r="R206" i="4"/>
  <c r="Q206" i="4"/>
  <c r="P206" i="4"/>
  <c r="O206" i="4"/>
  <c r="Y205" i="4"/>
  <c r="X205" i="4"/>
  <c r="W205" i="4"/>
  <c r="V205" i="4"/>
  <c r="U205" i="4"/>
  <c r="T205" i="4"/>
  <c r="S205" i="4"/>
  <c r="R205" i="4"/>
  <c r="Q205" i="4"/>
  <c r="P205" i="4"/>
  <c r="O205" i="4"/>
  <c r="Y204" i="4"/>
  <c r="X204" i="4"/>
  <c r="W204" i="4"/>
  <c r="V204" i="4"/>
  <c r="U204" i="4"/>
  <c r="T204" i="4"/>
  <c r="S204" i="4"/>
  <c r="R204" i="4"/>
  <c r="Q204" i="4"/>
  <c r="P204" i="4"/>
  <c r="O204" i="4"/>
  <c r="Y203" i="4"/>
  <c r="X203" i="4"/>
  <c r="W203" i="4"/>
  <c r="V203" i="4"/>
  <c r="U203" i="4"/>
  <c r="T203" i="4"/>
  <c r="S203" i="4"/>
  <c r="R203" i="4"/>
  <c r="Q203" i="4"/>
  <c r="P203" i="4"/>
  <c r="O203" i="4"/>
  <c r="Y202" i="4"/>
  <c r="X202" i="4"/>
  <c r="W202" i="4"/>
  <c r="V202" i="4"/>
  <c r="U202" i="4"/>
  <c r="T202" i="4"/>
  <c r="S202" i="4"/>
  <c r="R202" i="4"/>
  <c r="Q202" i="4"/>
  <c r="P202" i="4"/>
  <c r="O202" i="4"/>
  <c r="Y201" i="4"/>
  <c r="X201" i="4"/>
  <c r="W201" i="4"/>
  <c r="V201" i="4"/>
  <c r="U201" i="4"/>
  <c r="T201" i="4"/>
  <c r="S201" i="4"/>
  <c r="R201" i="4"/>
  <c r="Q201" i="4"/>
  <c r="P201" i="4"/>
  <c r="O201" i="4"/>
  <c r="Y200" i="4"/>
  <c r="X200" i="4"/>
  <c r="W200" i="4"/>
  <c r="V200" i="4"/>
  <c r="U200" i="4"/>
  <c r="T200" i="4"/>
  <c r="S200" i="4"/>
  <c r="R200" i="4"/>
  <c r="Q200" i="4"/>
  <c r="P200" i="4"/>
  <c r="O200" i="4"/>
  <c r="Y199" i="4"/>
  <c r="X199" i="4"/>
  <c r="W199" i="4"/>
  <c r="V199" i="4"/>
  <c r="U199" i="4"/>
  <c r="T199" i="4"/>
  <c r="S199" i="4"/>
  <c r="R199" i="4"/>
  <c r="Q199" i="4"/>
  <c r="P199" i="4"/>
  <c r="O199" i="4"/>
  <c r="Y198" i="4"/>
  <c r="X198" i="4"/>
  <c r="W198" i="4"/>
  <c r="V198" i="4"/>
  <c r="U198" i="4"/>
  <c r="T198" i="4"/>
  <c r="S198" i="4"/>
  <c r="R198" i="4"/>
  <c r="Q198" i="4"/>
  <c r="P198" i="4"/>
  <c r="O198" i="4"/>
  <c r="Y197" i="4"/>
  <c r="X197" i="4"/>
  <c r="W197" i="4"/>
  <c r="V197" i="4"/>
  <c r="U197" i="4"/>
  <c r="T197" i="4"/>
  <c r="S197" i="4"/>
  <c r="R197" i="4"/>
  <c r="Q197" i="4"/>
  <c r="P197" i="4"/>
  <c r="O197" i="4"/>
  <c r="Y196" i="4"/>
  <c r="X196" i="4"/>
  <c r="W196" i="4"/>
  <c r="V196" i="4"/>
  <c r="U196" i="4"/>
  <c r="T196" i="4"/>
  <c r="S196" i="4"/>
  <c r="R196" i="4"/>
  <c r="Q196" i="4"/>
  <c r="P196" i="4"/>
  <c r="O196" i="4"/>
  <c r="Y195" i="4"/>
  <c r="X195" i="4"/>
  <c r="W195" i="4"/>
  <c r="V195" i="4"/>
  <c r="U195" i="4"/>
  <c r="T195" i="4"/>
  <c r="S195" i="4"/>
  <c r="R195" i="4"/>
  <c r="Q195" i="4"/>
  <c r="P195" i="4"/>
  <c r="O195" i="4"/>
  <c r="Y194" i="4"/>
  <c r="X194" i="4"/>
  <c r="W194" i="4"/>
  <c r="V194" i="4"/>
  <c r="U194" i="4"/>
  <c r="T194" i="4"/>
  <c r="S194" i="4"/>
  <c r="R194" i="4"/>
  <c r="Q194" i="4"/>
  <c r="P194" i="4"/>
  <c r="O194" i="4"/>
  <c r="Y193" i="4"/>
  <c r="X193" i="4"/>
  <c r="W193" i="4"/>
  <c r="V193" i="4"/>
  <c r="U193" i="4"/>
  <c r="T193" i="4"/>
  <c r="S193" i="4"/>
  <c r="R193" i="4"/>
  <c r="Q193" i="4"/>
  <c r="P193" i="4"/>
  <c r="O193" i="4"/>
  <c r="Y192" i="4"/>
  <c r="X192" i="4"/>
  <c r="W192" i="4"/>
  <c r="V192" i="4"/>
  <c r="U192" i="4"/>
  <c r="T192" i="4"/>
  <c r="S192" i="4"/>
  <c r="R192" i="4"/>
  <c r="Q192" i="4"/>
  <c r="P192" i="4"/>
  <c r="O192" i="4"/>
  <c r="Y191" i="4"/>
  <c r="X191" i="4"/>
  <c r="W191" i="4"/>
  <c r="V191" i="4"/>
  <c r="U191" i="4"/>
  <c r="T191" i="4"/>
  <c r="S191" i="4"/>
  <c r="R191" i="4"/>
  <c r="Q191" i="4"/>
  <c r="P191" i="4"/>
  <c r="O191" i="4"/>
  <c r="Y190" i="4"/>
  <c r="X190" i="4"/>
  <c r="W190" i="4"/>
  <c r="V190" i="4"/>
  <c r="U190" i="4"/>
  <c r="T190" i="4"/>
  <c r="S190" i="4"/>
  <c r="R190" i="4"/>
  <c r="Q190" i="4"/>
  <c r="P190" i="4"/>
  <c r="O190" i="4"/>
  <c r="Y189" i="4"/>
  <c r="X189" i="4"/>
  <c r="W189" i="4"/>
  <c r="V189" i="4"/>
  <c r="U189" i="4"/>
  <c r="T189" i="4"/>
  <c r="S189" i="4"/>
  <c r="R189" i="4"/>
  <c r="Q189" i="4"/>
  <c r="P189" i="4"/>
  <c r="O189" i="4"/>
  <c r="Y188" i="4"/>
  <c r="X188" i="4"/>
  <c r="W188" i="4"/>
  <c r="V188" i="4"/>
  <c r="U188" i="4"/>
  <c r="T188" i="4"/>
  <c r="S188" i="4"/>
  <c r="R188" i="4"/>
  <c r="Q188" i="4"/>
  <c r="P188" i="4"/>
  <c r="O188" i="4"/>
  <c r="Y187" i="4"/>
  <c r="X187" i="4"/>
  <c r="W187" i="4"/>
  <c r="V187" i="4"/>
  <c r="U187" i="4"/>
  <c r="T187" i="4"/>
  <c r="S187" i="4"/>
  <c r="R187" i="4"/>
  <c r="Q187" i="4"/>
  <c r="P187" i="4"/>
  <c r="O187" i="4"/>
  <c r="Y186" i="4"/>
  <c r="X186" i="4"/>
  <c r="W186" i="4"/>
  <c r="V186" i="4"/>
  <c r="U186" i="4"/>
  <c r="T186" i="4"/>
  <c r="S186" i="4"/>
  <c r="R186" i="4"/>
  <c r="Q186" i="4"/>
  <c r="P186" i="4"/>
  <c r="O186" i="4"/>
  <c r="Y185" i="4"/>
  <c r="X185" i="4"/>
  <c r="W185" i="4"/>
  <c r="V185" i="4"/>
  <c r="U185" i="4"/>
  <c r="T185" i="4"/>
  <c r="S185" i="4"/>
  <c r="R185" i="4"/>
  <c r="Q185" i="4"/>
  <c r="P185" i="4"/>
  <c r="O185" i="4"/>
  <c r="Y184" i="4"/>
  <c r="X184" i="4"/>
  <c r="W184" i="4"/>
  <c r="V184" i="4"/>
  <c r="U184" i="4"/>
  <c r="T184" i="4"/>
  <c r="S184" i="4"/>
  <c r="R184" i="4"/>
  <c r="Q184" i="4"/>
  <c r="P184" i="4"/>
  <c r="O184" i="4"/>
  <c r="Y183" i="4"/>
  <c r="X183" i="4"/>
  <c r="W183" i="4"/>
  <c r="V183" i="4"/>
  <c r="U183" i="4"/>
  <c r="T183" i="4"/>
  <c r="S183" i="4"/>
  <c r="R183" i="4"/>
  <c r="Q183" i="4"/>
  <c r="P183" i="4"/>
  <c r="O183" i="4"/>
  <c r="Y182" i="4"/>
  <c r="X182" i="4"/>
  <c r="W182" i="4"/>
  <c r="V182" i="4"/>
  <c r="U182" i="4"/>
  <c r="T182" i="4"/>
  <c r="S182" i="4"/>
  <c r="R182" i="4"/>
  <c r="Q182" i="4"/>
  <c r="P182" i="4"/>
  <c r="O182" i="4"/>
  <c r="Y181" i="4"/>
  <c r="X181" i="4"/>
  <c r="W181" i="4"/>
  <c r="V181" i="4"/>
  <c r="U181" i="4"/>
  <c r="T181" i="4"/>
  <c r="S181" i="4"/>
  <c r="R181" i="4"/>
  <c r="Q181" i="4"/>
  <c r="P181" i="4"/>
  <c r="O181" i="4"/>
  <c r="Y180" i="4"/>
  <c r="X180" i="4"/>
  <c r="W180" i="4"/>
  <c r="V180" i="4"/>
  <c r="U180" i="4"/>
  <c r="T180" i="4"/>
  <c r="S180" i="4"/>
  <c r="R180" i="4"/>
  <c r="Q180" i="4"/>
  <c r="P180" i="4"/>
  <c r="O180" i="4"/>
  <c r="Y179" i="4"/>
  <c r="X179" i="4"/>
  <c r="W179" i="4"/>
  <c r="V179" i="4"/>
  <c r="U179" i="4"/>
  <c r="T179" i="4"/>
  <c r="S179" i="4"/>
  <c r="R179" i="4"/>
  <c r="Q179" i="4"/>
  <c r="P179" i="4"/>
  <c r="O179" i="4"/>
  <c r="Y178" i="4"/>
  <c r="X178" i="4"/>
  <c r="W178" i="4"/>
  <c r="V178" i="4"/>
  <c r="U178" i="4"/>
  <c r="T178" i="4"/>
  <c r="S178" i="4"/>
  <c r="R178" i="4"/>
  <c r="Q178" i="4"/>
  <c r="P178" i="4"/>
  <c r="O178" i="4"/>
  <c r="Y177" i="4"/>
  <c r="X177" i="4"/>
  <c r="W177" i="4"/>
  <c r="V177" i="4"/>
  <c r="U177" i="4"/>
  <c r="T177" i="4"/>
  <c r="S177" i="4"/>
  <c r="R177" i="4"/>
  <c r="Q177" i="4"/>
  <c r="P177" i="4"/>
  <c r="O177" i="4"/>
  <c r="Y176" i="4"/>
  <c r="X176" i="4"/>
  <c r="W176" i="4"/>
  <c r="V176" i="4"/>
  <c r="U176" i="4"/>
  <c r="T176" i="4"/>
  <c r="S176" i="4"/>
  <c r="R176" i="4"/>
  <c r="Q176" i="4"/>
  <c r="P176" i="4"/>
  <c r="O176" i="4"/>
  <c r="Y175" i="4"/>
  <c r="X175" i="4"/>
  <c r="W175" i="4"/>
  <c r="V175" i="4"/>
  <c r="U175" i="4"/>
  <c r="T175" i="4"/>
  <c r="S175" i="4"/>
  <c r="R175" i="4"/>
  <c r="Q175" i="4"/>
  <c r="P175" i="4"/>
  <c r="O175" i="4"/>
  <c r="Y174" i="4"/>
  <c r="X174" i="4"/>
  <c r="W174" i="4"/>
  <c r="V174" i="4"/>
  <c r="U174" i="4"/>
  <c r="T174" i="4"/>
  <c r="S174" i="4"/>
  <c r="R174" i="4"/>
  <c r="Q174" i="4"/>
  <c r="P174" i="4"/>
  <c r="O174" i="4"/>
  <c r="Y173" i="4"/>
  <c r="X173" i="4"/>
  <c r="W173" i="4"/>
  <c r="V173" i="4"/>
  <c r="U173" i="4"/>
  <c r="T173" i="4"/>
  <c r="S173" i="4"/>
  <c r="R173" i="4"/>
  <c r="Q173" i="4"/>
  <c r="P173" i="4"/>
  <c r="O173" i="4"/>
  <c r="Y172" i="4"/>
  <c r="X172" i="4"/>
  <c r="W172" i="4"/>
  <c r="V172" i="4"/>
  <c r="U172" i="4"/>
  <c r="T172" i="4"/>
  <c r="S172" i="4"/>
  <c r="R172" i="4"/>
  <c r="Q172" i="4"/>
  <c r="P172" i="4"/>
  <c r="O172" i="4"/>
  <c r="Y171" i="4"/>
  <c r="X171" i="4"/>
  <c r="W171" i="4"/>
  <c r="V171" i="4"/>
  <c r="U171" i="4"/>
  <c r="T171" i="4"/>
  <c r="S171" i="4"/>
  <c r="R171" i="4"/>
  <c r="Q171" i="4"/>
  <c r="P171" i="4"/>
  <c r="O171" i="4"/>
  <c r="Y170" i="4"/>
  <c r="X170" i="4"/>
  <c r="W170" i="4"/>
  <c r="V170" i="4"/>
  <c r="U170" i="4"/>
  <c r="T170" i="4"/>
  <c r="S170" i="4"/>
  <c r="R170" i="4"/>
  <c r="Q170" i="4"/>
  <c r="P170" i="4"/>
  <c r="O170" i="4"/>
  <c r="Y169" i="4"/>
  <c r="X169" i="4"/>
  <c r="W169" i="4"/>
  <c r="V169" i="4"/>
  <c r="U169" i="4"/>
  <c r="T169" i="4"/>
  <c r="S169" i="4"/>
  <c r="R169" i="4"/>
  <c r="Q169" i="4"/>
  <c r="P169" i="4"/>
  <c r="O169" i="4"/>
  <c r="Y168" i="4"/>
  <c r="X168" i="4"/>
  <c r="W168" i="4"/>
  <c r="V168" i="4"/>
  <c r="U168" i="4"/>
  <c r="T168" i="4"/>
  <c r="S168" i="4"/>
  <c r="R168" i="4"/>
  <c r="Q168" i="4"/>
  <c r="P168" i="4"/>
  <c r="O168" i="4"/>
  <c r="Y167" i="4"/>
  <c r="X167" i="4"/>
  <c r="W167" i="4"/>
  <c r="V167" i="4"/>
  <c r="U167" i="4"/>
  <c r="T167" i="4"/>
  <c r="S167" i="4"/>
  <c r="R167" i="4"/>
  <c r="Q167" i="4"/>
  <c r="P167" i="4"/>
  <c r="O167" i="4"/>
  <c r="Y166" i="4"/>
  <c r="X166" i="4"/>
  <c r="W166" i="4"/>
  <c r="V166" i="4"/>
  <c r="U166" i="4"/>
  <c r="T166" i="4"/>
  <c r="S166" i="4"/>
  <c r="R166" i="4"/>
  <c r="Q166" i="4"/>
  <c r="P166" i="4"/>
  <c r="O166" i="4"/>
  <c r="Y165" i="4"/>
  <c r="X165" i="4"/>
  <c r="W165" i="4"/>
  <c r="V165" i="4"/>
  <c r="U165" i="4"/>
  <c r="T165" i="4"/>
  <c r="S165" i="4"/>
  <c r="R165" i="4"/>
  <c r="Q165" i="4"/>
  <c r="P165" i="4"/>
  <c r="O165" i="4"/>
  <c r="Y164" i="4"/>
  <c r="X164" i="4"/>
  <c r="W164" i="4"/>
  <c r="V164" i="4"/>
  <c r="U164" i="4"/>
  <c r="T164" i="4"/>
  <c r="S164" i="4"/>
  <c r="R164" i="4"/>
  <c r="Q164" i="4"/>
  <c r="P164" i="4"/>
  <c r="O164" i="4"/>
  <c r="Y163" i="4"/>
  <c r="X163" i="4"/>
  <c r="W163" i="4"/>
  <c r="V163" i="4"/>
  <c r="U163" i="4"/>
  <c r="T163" i="4"/>
  <c r="S163" i="4"/>
  <c r="R163" i="4"/>
  <c r="Q163" i="4"/>
  <c r="P163" i="4"/>
  <c r="O163" i="4"/>
  <c r="Y162" i="4"/>
  <c r="X162" i="4"/>
  <c r="W162" i="4"/>
  <c r="V162" i="4"/>
  <c r="U162" i="4"/>
  <c r="T162" i="4"/>
  <c r="S162" i="4"/>
  <c r="R162" i="4"/>
  <c r="Q162" i="4"/>
  <c r="P162" i="4"/>
  <c r="O162" i="4"/>
  <c r="Y161" i="4"/>
  <c r="X161" i="4"/>
  <c r="W161" i="4"/>
  <c r="V161" i="4"/>
  <c r="U161" i="4"/>
  <c r="T161" i="4"/>
  <c r="S161" i="4"/>
  <c r="R161" i="4"/>
  <c r="Q161" i="4"/>
  <c r="P161" i="4"/>
  <c r="O161" i="4"/>
  <c r="Y160" i="4"/>
  <c r="X160" i="4"/>
  <c r="W160" i="4"/>
  <c r="V160" i="4"/>
  <c r="U160" i="4"/>
  <c r="T160" i="4"/>
  <c r="S160" i="4"/>
  <c r="R160" i="4"/>
  <c r="Q160" i="4"/>
  <c r="P160" i="4"/>
  <c r="O160" i="4"/>
  <c r="Y159" i="4"/>
  <c r="X159" i="4"/>
  <c r="W159" i="4"/>
  <c r="V159" i="4"/>
  <c r="U159" i="4"/>
  <c r="T159" i="4"/>
  <c r="S159" i="4"/>
  <c r="R159" i="4"/>
  <c r="Q159" i="4"/>
  <c r="P159" i="4"/>
  <c r="O159" i="4"/>
  <c r="Y158" i="4"/>
  <c r="X158" i="4"/>
  <c r="W158" i="4"/>
  <c r="V158" i="4"/>
  <c r="U158" i="4"/>
  <c r="T158" i="4"/>
  <c r="S158" i="4"/>
  <c r="R158" i="4"/>
  <c r="Q158" i="4"/>
  <c r="P158" i="4"/>
  <c r="O158" i="4"/>
  <c r="Y157" i="4"/>
  <c r="X157" i="4"/>
  <c r="W157" i="4"/>
  <c r="V157" i="4"/>
  <c r="U157" i="4"/>
  <c r="T157" i="4"/>
  <c r="S157" i="4"/>
  <c r="R157" i="4"/>
  <c r="Q157" i="4"/>
  <c r="P157" i="4"/>
  <c r="O157" i="4"/>
  <c r="Y156" i="4"/>
  <c r="X156" i="4"/>
  <c r="W156" i="4"/>
  <c r="V156" i="4"/>
  <c r="U156" i="4"/>
  <c r="T156" i="4"/>
  <c r="S156" i="4"/>
  <c r="R156" i="4"/>
  <c r="Q156" i="4"/>
  <c r="P156" i="4"/>
  <c r="O156" i="4"/>
  <c r="Y155" i="4"/>
  <c r="X155" i="4"/>
  <c r="W155" i="4"/>
  <c r="V155" i="4"/>
  <c r="U155" i="4"/>
  <c r="T155" i="4"/>
  <c r="S155" i="4"/>
  <c r="R155" i="4"/>
  <c r="Q155" i="4"/>
  <c r="P155" i="4"/>
  <c r="O155" i="4"/>
  <c r="Y154" i="4"/>
  <c r="X154" i="4"/>
  <c r="W154" i="4"/>
  <c r="V154" i="4"/>
  <c r="U154" i="4"/>
  <c r="T154" i="4"/>
  <c r="S154" i="4"/>
  <c r="R154" i="4"/>
  <c r="Q154" i="4"/>
  <c r="P154" i="4"/>
  <c r="O154" i="4"/>
  <c r="Y153" i="4"/>
  <c r="X153" i="4"/>
  <c r="W153" i="4"/>
  <c r="V153" i="4"/>
  <c r="U153" i="4"/>
  <c r="T153" i="4"/>
  <c r="S153" i="4"/>
  <c r="R153" i="4"/>
  <c r="Q153" i="4"/>
  <c r="P153" i="4"/>
  <c r="O153" i="4"/>
  <c r="Y152" i="4"/>
  <c r="X152" i="4"/>
  <c r="W152" i="4"/>
  <c r="V152" i="4"/>
  <c r="U152" i="4"/>
  <c r="T152" i="4"/>
  <c r="S152" i="4"/>
  <c r="R152" i="4"/>
  <c r="Q152" i="4"/>
  <c r="P152" i="4"/>
  <c r="O152" i="4"/>
  <c r="Y151" i="4"/>
  <c r="X151" i="4"/>
  <c r="W151" i="4"/>
  <c r="V151" i="4"/>
  <c r="U151" i="4"/>
  <c r="T151" i="4"/>
  <c r="S151" i="4"/>
  <c r="R151" i="4"/>
  <c r="Q151" i="4"/>
  <c r="P151" i="4"/>
  <c r="O151" i="4"/>
  <c r="Y150" i="4"/>
  <c r="X150" i="4"/>
  <c r="W150" i="4"/>
  <c r="V150" i="4"/>
  <c r="U150" i="4"/>
  <c r="T150" i="4"/>
  <c r="S150" i="4"/>
  <c r="R150" i="4"/>
  <c r="Q150" i="4"/>
  <c r="P150" i="4"/>
  <c r="O150" i="4"/>
  <c r="Y149" i="4"/>
  <c r="X149" i="4"/>
  <c r="W149" i="4"/>
  <c r="V149" i="4"/>
  <c r="U149" i="4"/>
  <c r="T149" i="4"/>
  <c r="S149" i="4"/>
  <c r="R149" i="4"/>
  <c r="Q149" i="4"/>
  <c r="P149" i="4"/>
  <c r="O149" i="4"/>
  <c r="Y148" i="4"/>
  <c r="X148" i="4"/>
  <c r="W148" i="4"/>
  <c r="V148" i="4"/>
  <c r="U148" i="4"/>
  <c r="T148" i="4"/>
  <c r="S148" i="4"/>
  <c r="R148" i="4"/>
  <c r="Q148" i="4"/>
  <c r="P148" i="4"/>
  <c r="O148" i="4"/>
  <c r="Y147" i="4"/>
  <c r="X147" i="4"/>
  <c r="W147" i="4"/>
  <c r="V147" i="4"/>
  <c r="U147" i="4"/>
  <c r="T147" i="4"/>
  <c r="S147" i="4"/>
  <c r="R147" i="4"/>
  <c r="Q147" i="4"/>
  <c r="P147" i="4"/>
  <c r="O147" i="4"/>
  <c r="Y146" i="4"/>
  <c r="X146" i="4"/>
  <c r="W146" i="4"/>
  <c r="V146" i="4"/>
  <c r="U146" i="4"/>
  <c r="T146" i="4"/>
  <c r="S146" i="4"/>
  <c r="R146" i="4"/>
  <c r="Q146" i="4"/>
  <c r="P146" i="4"/>
  <c r="O146" i="4"/>
  <c r="Y145" i="4"/>
  <c r="X145" i="4"/>
  <c r="W145" i="4"/>
  <c r="V145" i="4"/>
  <c r="U145" i="4"/>
  <c r="T145" i="4"/>
  <c r="S145" i="4"/>
  <c r="R145" i="4"/>
  <c r="Q145" i="4"/>
  <c r="P145" i="4"/>
  <c r="O145" i="4"/>
  <c r="Y144" i="4"/>
  <c r="X144" i="4"/>
  <c r="W144" i="4"/>
  <c r="V144" i="4"/>
  <c r="U144" i="4"/>
  <c r="T144" i="4"/>
  <c r="S144" i="4"/>
  <c r="R144" i="4"/>
  <c r="Q144" i="4"/>
  <c r="P144" i="4"/>
  <c r="O144" i="4"/>
  <c r="Y143" i="4"/>
  <c r="X143" i="4"/>
  <c r="W143" i="4"/>
  <c r="V143" i="4"/>
  <c r="U143" i="4"/>
  <c r="T143" i="4"/>
  <c r="S143" i="4"/>
  <c r="R143" i="4"/>
  <c r="Q143" i="4"/>
  <c r="P143" i="4"/>
  <c r="O143" i="4"/>
  <c r="Y142" i="4"/>
  <c r="X142" i="4"/>
  <c r="W142" i="4"/>
  <c r="V142" i="4"/>
  <c r="U142" i="4"/>
  <c r="T142" i="4"/>
  <c r="S142" i="4"/>
  <c r="R142" i="4"/>
  <c r="Q142" i="4"/>
  <c r="P142" i="4"/>
  <c r="O142" i="4"/>
  <c r="Y141" i="4"/>
  <c r="X141" i="4"/>
  <c r="W141" i="4"/>
  <c r="V141" i="4"/>
  <c r="U141" i="4"/>
  <c r="T141" i="4"/>
  <c r="S141" i="4"/>
  <c r="R141" i="4"/>
  <c r="Q141" i="4"/>
  <c r="P141" i="4"/>
  <c r="O141" i="4"/>
  <c r="Y140" i="4"/>
  <c r="X140" i="4"/>
  <c r="W140" i="4"/>
  <c r="V140" i="4"/>
  <c r="U140" i="4"/>
  <c r="T140" i="4"/>
  <c r="S140" i="4"/>
  <c r="R140" i="4"/>
  <c r="Q140" i="4"/>
  <c r="P140" i="4"/>
  <c r="O140" i="4"/>
  <c r="Y139" i="4"/>
  <c r="X139" i="4"/>
  <c r="W139" i="4"/>
  <c r="V139" i="4"/>
  <c r="U139" i="4"/>
  <c r="T139" i="4"/>
  <c r="S139" i="4"/>
  <c r="R139" i="4"/>
  <c r="Q139" i="4"/>
  <c r="P139" i="4"/>
  <c r="O139" i="4"/>
  <c r="Y138" i="4"/>
  <c r="X138" i="4"/>
  <c r="W138" i="4"/>
  <c r="V138" i="4"/>
  <c r="U138" i="4"/>
  <c r="T138" i="4"/>
  <c r="S138" i="4"/>
  <c r="R138" i="4"/>
  <c r="Q138" i="4"/>
  <c r="P138" i="4"/>
  <c r="O138" i="4"/>
  <c r="Y137" i="4"/>
  <c r="X137" i="4"/>
  <c r="W137" i="4"/>
  <c r="V137" i="4"/>
  <c r="U137" i="4"/>
  <c r="T137" i="4"/>
  <c r="S137" i="4"/>
  <c r="R137" i="4"/>
  <c r="Q137" i="4"/>
  <c r="P137" i="4"/>
  <c r="O137" i="4"/>
  <c r="Y136" i="4"/>
  <c r="X136" i="4"/>
  <c r="W136" i="4"/>
  <c r="V136" i="4"/>
  <c r="U136" i="4"/>
  <c r="T136" i="4"/>
  <c r="S136" i="4"/>
  <c r="R136" i="4"/>
  <c r="Q136" i="4"/>
  <c r="P136" i="4"/>
  <c r="O136" i="4"/>
  <c r="Y135" i="4"/>
  <c r="X135" i="4"/>
  <c r="W135" i="4"/>
  <c r="V135" i="4"/>
  <c r="U135" i="4"/>
  <c r="T135" i="4"/>
  <c r="S135" i="4"/>
  <c r="R135" i="4"/>
  <c r="Q135" i="4"/>
  <c r="P135" i="4"/>
  <c r="O135" i="4"/>
  <c r="Y134" i="4"/>
  <c r="X134" i="4"/>
  <c r="W134" i="4"/>
  <c r="V134" i="4"/>
  <c r="U134" i="4"/>
  <c r="T134" i="4"/>
  <c r="S134" i="4"/>
  <c r="R134" i="4"/>
  <c r="Q134" i="4"/>
  <c r="P134" i="4"/>
  <c r="O134" i="4"/>
  <c r="Y133" i="4"/>
  <c r="X133" i="4"/>
  <c r="W133" i="4"/>
  <c r="V133" i="4"/>
  <c r="U133" i="4"/>
  <c r="T133" i="4"/>
  <c r="S133" i="4"/>
  <c r="R133" i="4"/>
  <c r="Q133" i="4"/>
  <c r="P133" i="4"/>
  <c r="O133" i="4"/>
  <c r="Y132" i="4"/>
  <c r="X132" i="4"/>
  <c r="W132" i="4"/>
  <c r="V132" i="4"/>
  <c r="U132" i="4"/>
  <c r="T132" i="4"/>
  <c r="S132" i="4"/>
  <c r="R132" i="4"/>
  <c r="Q132" i="4"/>
  <c r="P132" i="4"/>
  <c r="O132" i="4"/>
  <c r="Y131" i="4"/>
  <c r="X131" i="4"/>
  <c r="W131" i="4"/>
  <c r="V131" i="4"/>
  <c r="U131" i="4"/>
  <c r="T131" i="4"/>
  <c r="S131" i="4"/>
  <c r="R131" i="4"/>
  <c r="Q131" i="4"/>
  <c r="P131" i="4"/>
  <c r="O131" i="4"/>
  <c r="Y130" i="4"/>
  <c r="X130" i="4"/>
  <c r="W130" i="4"/>
  <c r="V130" i="4"/>
  <c r="U130" i="4"/>
  <c r="T130" i="4"/>
  <c r="S130" i="4"/>
  <c r="R130" i="4"/>
  <c r="Q130" i="4"/>
  <c r="P130" i="4"/>
  <c r="O130" i="4"/>
  <c r="Y129" i="4"/>
  <c r="X129" i="4"/>
  <c r="W129" i="4"/>
  <c r="V129" i="4"/>
  <c r="U129" i="4"/>
  <c r="T129" i="4"/>
  <c r="S129" i="4"/>
  <c r="R129" i="4"/>
  <c r="Q129" i="4"/>
  <c r="P129" i="4"/>
  <c r="O129" i="4"/>
  <c r="Y128" i="4"/>
  <c r="X128" i="4"/>
  <c r="W128" i="4"/>
  <c r="V128" i="4"/>
  <c r="U128" i="4"/>
  <c r="T128" i="4"/>
  <c r="S128" i="4"/>
  <c r="R128" i="4"/>
  <c r="Q128" i="4"/>
  <c r="P128" i="4"/>
  <c r="O128" i="4"/>
  <c r="Y127" i="4"/>
  <c r="X127" i="4"/>
  <c r="W127" i="4"/>
  <c r="V127" i="4"/>
  <c r="U127" i="4"/>
  <c r="T127" i="4"/>
  <c r="S127" i="4"/>
  <c r="R127" i="4"/>
  <c r="Q127" i="4"/>
  <c r="P127" i="4"/>
  <c r="O127" i="4"/>
  <c r="Y126" i="4"/>
  <c r="X126" i="4"/>
  <c r="W126" i="4"/>
  <c r="V126" i="4"/>
  <c r="U126" i="4"/>
  <c r="T126" i="4"/>
  <c r="S126" i="4"/>
  <c r="R126" i="4"/>
  <c r="Q126" i="4"/>
  <c r="P126" i="4"/>
  <c r="O126" i="4"/>
  <c r="Y125" i="4"/>
  <c r="X125" i="4"/>
  <c r="W125" i="4"/>
  <c r="V125" i="4"/>
  <c r="U125" i="4"/>
  <c r="T125" i="4"/>
  <c r="S125" i="4"/>
  <c r="R125" i="4"/>
  <c r="Q125" i="4"/>
  <c r="P125" i="4"/>
  <c r="O125" i="4"/>
  <c r="Y124" i="4"/>
  <c r="X124" i="4"/>
  <c r="W124" i="4"/>
  <c r="V124" i="4"/>
  <c r="U124" i="4"/>
  <c r="T124" i="4"/>
  <c r="S124" i="4"/>
  <c r="R124" i="4"/>
  <c r="Q124" i="4"/>
  <c r="P124" i="4"/>
  <c r="O124" i="4"/>
  <c r="Y123" i="4"/>
  <c r="X123" i="4"/>
  <c r="W123" i="4"/>
  <c r="V123" i="4"/>
  <c r="U123" i="4"/>
  <c r="T123" i="4"/>
  <c r="S123" i="4"/>
  <c r="R123" i="4"/>
  <c r="Q123" i="4"/>
  <c r="P123" i="4"/>
  <c r="O123" i="4"/>
  <c r="Y122" i="4"/>
  <c r="X122" i="4"/>
  <c r="W122" i="4"/>
  <c r="V122" i="4"/>
  <c r="U122" i="4"/>
  <c r="T122" i="4"/>
  <c r="S122" i="4"/>
  <c r="R122" i="4"/>
  <c r="Q122" i="4"/>
  <c r="P122" i="4"/>
  <c r="O122" i="4"/>
  <c r="Y121" i="4"/>
  <c r="X121" i="4"/>
  <c r="W121" i="4"/>
  <c r="V121" i="4"/>
  <c r="U121" i="4"/>
  <c r="T121" i="4"/>
  <c r="S121" i="4"/>
  <c r="R121" i="4"/>
  <c r="Q121" i="4"/>
  <c r="P121" i="4"/>
  <c r="O121" i="4"/>
  <c r="Y120" i="4"/>
  <c r="X120" i="4"/>
  <c r="W120" i="4"/>
  <c r="V120" i="4"/>
  <c r="U120" i="4"/>
  <c r="T120" i="4"/>
  <c r="S120" i="4"/>
  <c r="R120" i="4"/>
  <c r="Q120" i="4"/>
  <c r="P120" i="4"/>
  <c r="O120" i="4"/>
  <c r="Y119" i="4"/>
  <c r="X119" i="4"/>
  <c r="W119" i="4"/>
  <c r="V119" i="4"/>
  <c r="U119" i="4"/>
  <c r="T119" i="4"/>
  <c r="S119" i="4"/>
  <c r="R119" i="4"/>
  <c r="Q119" i="4"/>
  <c r="P119" i="4"/>
  <c r="O119" i="4"/>
  <c r="Y118" i="4"/>
  <c r="X118" i="4"/>
  <c r="W118" i="4"/>
  <c r="V118" i="4"/>
  <c r="U118" i="4"/>
  <c r="T118" i="4"/>
  <c r="S118" i="4"/>
  <c r="R118" i="4"/>
  <c r="Q118" i="4"/>
  <c r="P118" i="4"/>
  <c r="O118" i="4"/>
  <c r="Y117" i="4"/>
  <c r="X117" i="4"/>
  <c r="W117" i="4"/>
  <c r="V117" i="4"/>
  <c r="U117" i="4"/>
  <c r="T117" i="4"/>
  <c r="S117" i="4"/>
  <c r="R117" i="4"/>
  <c r="Q117" i="4"/>
  <c r="P117" i="4"/>
  <c r="O117" i="4"/>
  <c r="Y116" i="4"/>
  <c r="X116" i="4"/>
  <c r="W116" i="4"/>
  <c r="V116" i="4"/>
  <c r="U116" i="4"/>
  <c r="T116" i="4"/>
  <c r="S116" i="4"/>
  <c r="R116" i="4"/>
  <c r="Q116" i="4"/>
  <c r="P116" i="4"/>
  <c r="O116" i="4"/>
  <c r="Y115" i="4"/>
  <c r="X115" i="4"/>
  <c r="W115" i="4"/>
  <c r="V115" i="4"/>
  <c r="U115" i="4"/>
  <c r="T115" i="4"/>
  <c r="S115" i="4"/>
  <c r="R115" i="4"/>
  <c r="Q115" i="4"/>
  <c r="P115" i="4"/>
  <c r="O115" i="4"/>
  <c r="Y114" i="4"/>
  <c r="X114" i="4"/>
  <c r="W114" i="4"/>
  <c r="V114" i="4"/>
  <c r="U114" i="4"/>
  <c r="T114" i="4"/>
  <c r="S114" i="4"/>
  <c r="R114" i="4"/>
  <c r="Q114" i="4"/>
  <c r="P114" i="4"/>
  <c r="O114" i="4"/>
  <c r="Y113" i="4"/>
  <c r="X113" i="4"/>
  <c r="W113" i="4"/>
  <c r="V113" i="4"/>
  <c r="U113" i="4"/>
  <c r="T113" i="4"/>
  <c r="S113" i="4"/>
  <c r="R113" i="4"/>
  <c r="Q113" i="4"/>
  <c r="P113" i="4"/>
  <c r="O113" i="4"/>
  <c r="Y112" i="4"/>
  <c r="X112" i="4"/>
  <c r="W112" i="4"/>
  <c r="V112" i="4"/>
  <c r="U112" i="4"/>
  <c r="T112" i="4"/>
  <c r="S112" i="4"/>
  <c r="R112" i="4"/>
  <c r="Q112" i="4"/>
  <c r="P112" i="4"/>
  <c r="O112" i="4"/>
  <c r="Y111" i="4"/>
  <c r="X111" i="4"/>
  <c r="W111" i="4"/>
  <c r="V111" i="4"/>
  <c r="U111" i="4"/>
  <c r="T111" i="4"/>
  <c r="S111" i="4"/>
  <c r="R111" i="4"/>
  <c r="Q111" i="4"/>
  <c r="P111" i="4"/>
  <c r="O111" i="4"/>
  <c r="Y110" i="4"/>
  <c r="X110" i="4"/>
  <c r="W110" i="4"/>
  <c r="V110" i="4"/>
  <c r="U110" i="4"/>
  <c r="T110" i="4"/>
  <c r="S110" i="4"/>
  <c r="R110" i="4"/>
  <c r="Q110" i="4"/>
  <c r="P110" i="4"/>
  <c r="O110" i="4"/>
  <c r="Y109" i="4"/>
  <c r="X109" i="4"/>
  <c r="W109" i="4"/>
  <c r="V109" i="4"/>
  <c r="U109" i="4"/>
  <c r="T109" i="4"/>
  <c r="S109" i="4"/>
  <c r="R109" i="4"/>
  <c r="Q109" i="4"/>
  <c r="P109" i="4"/>
  <c r="O109" i="4"/>
  <c r="Y108" i="4"/>
  <c r="X108" i="4"/>
  <c r="W108" i="4"/>
  <c r="V108" i="4"/>
  <c r="U108" i="4"/>
  <c r="T108" i="4"/>
  <c r="S108" i="4"/>
  <c r="R108" i="4"/>
  <c r="Q108" i="4"/>
  <c r="P108" i="4"/>
  <c r="O108" i="4"/>
  <c r="Y107" i="4"/>
  <c r="X107" i="4"/>
  <c r="W107" i="4"/>
  <c r="V107" i="4"/>
  <c r="U107" i="4"/>
  <c r="T107" i="4"/>
  <c r="S107" i="4"/>
  <c r="R107" i="4"/>
  <c r="Q107" i="4"/>
  <c r="P107" i="4"/>
  <c r="O107" i="4"/>
  <c r="Y106" i="4"/>
  <c r="X106" i="4"/>
  <c r="W106" i="4"/>
  <c r="V106" i="4"/>
  <c r="U106" i="4"/>
  <c r="T106" i="4"/>
  <c r="S106" i="4"/>
  <c r="R106" i="4"/>
  <c r="Q106" i="4"/>
  <c r="P106" i="4"/>
  <c r="O106" i="4"/>
  <c r="Y105" i="4"/>
  <c r="X105" i="4"/>
  <c r="W105" i="4"/>
  <c r="V105" i="4"/>
  <c r="U105" i="4"/>
  <c r="T105" i="4"/>
  <c r="S105" i="4"/>
  <c r="R105" i="4"/>
  <c r="Q105" i="4"/>
  <c r="P105" i="4"/>
  <c r="O105" i="4"/>
  <c r="Y104" i="4"/>
  <c r="X104" i="4"/>
  <c r="W104" i="4"/>
  <c r="V104" i="4"/>
  <c r="U104" i="4"/>
  <c r="T104" i="4"/>
  <c r="S104" i="4"/>
  <c r="R104" i="4"/>
  <c r="Q104" i="4"/>
  <c r="P104" i="4"/>
  <c r="O104" i="4"/>
  <c r="Y103" i="4"/>
  <c r="X103" i="4"/>
  <c r="W103" i="4"/>
  <c r="V103" i="4"/>
  <c r="U103" i="4"/>
  <c r="T103" i="4"/>
  <c r="S103" i="4"/>
  <c r="R103" i="4"/>
  <c r="Q103" i="4"/>
  <c r="P103" i="4"/>
  <c r="O103" i="4"/>
  <c r="Y102" i="4"/>
  <c r="X102" i="4"/>
  <c r="W102" i="4"/>
  <c r="V102" i="4"/>
  <c r="U102" i="4"/>
  <c r="T102" i="4"/>
  <c r="S102" i="4"/>
  <c r="R102" i="4"/>
  <c r="Q102" i="4"/>
  <c r="P102" i="4"/>
  <c r="O102" i="4"/>
  <c r="Y101" i="4"/>
  <c r="X101" i="4"/>
  <c r="W101" i="4"/>
  <c r="V101" i="4"/>
  <c r="U101" i="4"/>
  <c r="T101" i="4"/>
  <c r="S101" i="4"/>
  <c r="R101" i="4"/>
  <c r="Q101" i="4"/>
  <c r="P101" i="4"/>
  <c r="O101" i="4"/>
  <c r="Y100" i="4"/>
  <c r="X100" i="4"/>
  <c r="W100" i="4"/>
  <c r="V100" i="4"/>
  <c r="U100" i="4"/>
  <c r="T100" i="4"/>
  <c r="S100" i="4"/>
  <c r="R100" i="4"/>
  <c r="Q100" i="4"/>
  <c r="P100" i="4"/>
  <c r="O100" i="4"/>
  <c r="Y99" i="4"/>
  <c r="X99" i="4"/>
  <c r="W99" i="4"/>
  <c r="V99" i="4"/>
  <c r="U99" i="4"/>
  <c r="T99" i="4"/>
  <c r="S99" i="4"/>
  <c r="R99" i="4"/>
  <c r="Q99" i="4"/>
  <c r="P99" i="4"/>
  <c r="O99" i="4"/>
  <c r="Y98" i="4"/>
  <c r="X98" i="4"/>
  <c r="W98" i="4"/>
  <c r="V98" i="4"/>
  <c r="U98" i="4"/>
  <c r="T98" i="4"/>
  <c r="S98" i="4"/>
  <c r="R98" i="4"/>
  <c r="Q98" i="4"/>
  <c r="P98" i="4"/>
  <c r="O98" i="4"/>
  <c r="Y97" i="4"/>
  <c r="X97" i="4"/>
  <c r="W97" i="4"/>
  <c r="V97" i="4"/>
  <c r="U97" i="4"/>
  <c r="T97" i="4"/>
  <c r="S97" i="4"/>
  <c r="R97" i="4"/>
  <c r="Q97" i="4"/>
  <c r="P97" i="4"/>
  <c r="O97" i="4"/>
  <c r="Y96" i="4"/>
  <c r="X96" i="4"/>
  <c r="W96" i="4"/>
  <c r="V96" i="4"/>
  <c r="U96" i="4"/>
  <c r="T96" i="4"/>
  <c r="S96" i="4"/>
  <c r="R96" i="4"/>
  <c r="Q96" i="4"/>
  <c r="P96" i="4"/>
  <c r="O96" i="4"/>
  <c r="Y95" i="4"/>
  <c r="X95" i="4"/>
  <c r="W95" i="4"/>
  <c r="V95" i="4"/>
  <c r="U95" i="4"/>
  <c r="T95" i="4"/>
  <c r="S95" i="4"/>
  <c r="R95" i="4"/>
  <c r="Q95" i="4"/>
  <c r="P95" i="4"/>
  <c r="O95" i="4"/>
  <c r="Y94" i="4"/>
  <c r="X94" i="4"/>
  <c r="W94" i="4"/>
  <c r="V94" i="4"/>
  <c r="U94" i="4"/>
  <c r="T94" i="4"/>
  <c r="S94" i="4"/>
  <c r="R94" i="4"/>
  <c r="Q94" i="4"/>
  <c r="P94" i="4"/>
  <c r="O94" i="4"/>
  <c r="Y93" i="4"/>
  <c r="X93" i="4"/>
  <c r="W93" i="4"/>
  <c r="V93" i="4"/>
  <c r="U93" i="4"/>
  <c r="T93" i="4"/>
  <c r="S93" i="4"/>
  <c r="R93" i="4"/>
  <c r="Q93" i="4"/>
  <c r="P93" i="4"/>
  <c r="O93" i="4"/>
  <c r="Y92" i="4"/>
  <c r="X92" i="4"/>
  <c r="W92" i="4"/>
  <c r="V92" i="4"/>
  <c r="U92" i="4"/>
  <c r="T92" i="4"/>
  <c r="S92" i="4"/>
  <c r="R92" i="4"/>
  <c r="Q92" i="4"/>
  <c r="P92" i="4"/>
  <c r="O92" i="4"/>
  <c r="Y91" i="4"/>
  <c r="X91" i="4"/>
  <c r="W91" i="4"/>
  <c r="V91" i="4"/>
  <c r="U91" i="4"/>
  <c r="T91" i="4"/>
  <c r="S91" i="4"/>
  <c r="R91" i="4"/>
  <c r="Q91" i="4"/>
  <c r="P91" i="4"/>
  <c r="O91" i="4"/>
  <c r="Y90" i="4"/>
  <c r="X90" i="4"/>
  <c r="W90" i="4"/>
  <c r="V90" i="4"/>
  <c r="U90" i="4"/>
  <c r="T90" i="4"/>
  <c r="S90" i="4"/>
  <c r="R90" i="4"/>
  <c r="Q90" i="4"/>
  <c r="P90" i="4"/>
  <c r="O90" i="4"/>
  <c r="Y89" i="4"/>
  <c r="X89" i="4"/>
  <c r="W89" i="4"/>
  <c r="V89" i="4"/>
  <c r="U89" i="4"/>
  <c r="T89" i="4"/>
  <c r="S89" i="4"/>
  <c r="R89" i="4"/>
  <c r="Q89" i="4"/>
  <c r="P89" i="4"/>
  <c r="O89" i="4"/>
  <c r="Y88" i="4"/>
  <c r="X88" i="4"/>
  <c r="W88" i="4"/>
  <c r="V88" i="4"/>
  <c r="U88" i="4"/>
  <c r="T88" i="4"/>
  <c r="S88" i="4"/>
  <c r="R88" i="4"/>
  <c r="Q88" i="4"/>
  <c r="P88" i="4"/>
  <c r="O88" i="4"/>
  <c r="Y87" i="4"/>
  <c r="X87" i="4"/>
  <c r="W87" i="4"/>
  <c r="V87" i="4"/>
  <c r="U87" i="4"/>
  <c r="T87" i="4"/>
  <c r="S87" i="4"/>
  <c r="R87" i="4"/>
  <c r="Q87" i="4"/>
  <c r="P87" i="4"/>
  <c r="O87" i="4"/>
  <c r="Y86" i="4"/>
  <c r="X86" i="4"/>
  <c r="W86" i="4"/>
  <c r="V86" i="4"/>
  <c r="U86" i="4"/>
  <c r="T86" i="4"/>
  <c r="S86" i="4"/>
  <c r="R86" i="4"/>
  <c r="Q86" i="4"/>
  <c r="P86" i="4"/>
  <c r="O86" i="4"/>
  <c r="Y85" i="4"/>
  <c r="X85" i="4"/>
  <c r="W85" i="4"/>
  <c r="V85" i="4"/>
  <c r="U85" i="4"/>
  <c r="T85" i="4"/>
  <c r="S85" i="4"/>
  <c r="R85" i="4"/>
  <c r="Q85" i="4"/>
  <c r="P85" i="4"/>
  <c r="O85" i="4"/>
  <c r="Y84" i="4"/>
  <c r="X84" i="4"/>
  <c r="W84" i="4"/>
  <c r="V84" i="4"/>
  <c r="U84" i="4"/>
  <c r="T84" i="4"/>
  <c r="S84" i="4"/>
  <c r="R84" i="4"/>
  <c r="Q84" i="4"/>
  <c r="P84" i="4"/>
  <c r="O84" i="4"/>
  <c r="Y83" i="4"/>
  <c r="X83" i="4"/>
  <c r="W83" i="4"/>
  <c r="V83" i="4"/>
  <c r="U83" i="4"/>
  <c r="T83" i="4"/>
  <c r="S83" i="4"/>
  <c r="R83" i="4"/>
  <c r="Q83" i="4"/>
  <c r="P83" i="4"/>
  <c r="O83" i="4"/>
  <c r="Y82" i="4"/>
  <c r="X82" i="4"/>
  <c r="W82" i="4"/>
  <c r="V82" i="4"/>
  <c r="U82" i="4"/>
  <c r="T82" i="4"/>
  <c r="S82" i="4"/>
  <c r="R82" i="4"/>
  <c r="Q82" i="4"/>
  <c r="P82" i="4"/>
  <c r="O82" i="4"/>
  <c r="Y81" i="4"/>
  <c r="X81" i="4"/>
  <c r="W81" i="4"/>
  <c r="V81" i="4"/>
  <c r="U81" i="4"/>
  <c r="T81" i="4"/>
  <c r="S81" i="4"/>
  <c r="R81" i="4"/>
  <c r="Q81" i="4"/>
  <c r="P81" i="4"/>
  <c r="O81" i="4"/>
  <c r="Y80" i="4"/>
  <c r="X80" i="4"/>
  <c r="W80" i="4"/>
  <c r="V80" i="4"/>
  <c r="U80" i="4"/>
  <c r="T80" i="4"/>
  <c r="S80" i="4"/>
  <c r="R80" i="4"/>
  <c r="Q80" i="4"/>
  <c r="P80" i="4"/>
  <c r="O80" i="4"/>
  <c r="Y79" i="4"/>
  <c r="X79" i="4"/>
  <c r="W79" i="4"/>
  <c r="V79" i="4"/>
  <c r="U79" i="4"/>
  <c r="T79" i="4"/>
  <c r="S79" i="4"/>
  <c r="R79" i="4"/>
  <c r="Q79" i="4"/>
  <c r="P79" i="4"/>
  <c r="O79" i="4"/>
  <c r="Y78" i="4"/>
  <c r="X78" i="4"/>
  <c r="W78" i="4"/>
  <c r="V78" i="4"/>
  <c r="U78" i="4"/>
  <c r="T78" i="4"/>
  <c r="S78" i="4"/>
  <c r="R78" i="4"/>
  <c r="Q78" i="4"/>
  <c r="P78" i="4"/>
  <c r="O78" i="4"/>
  <c r="Y77" i="4"/>
  <c r="X77" i="4"/>
  <c r="W77" i="4"/>
  <c r="V77" i="4"/>
  <c r="U77" i="4"/>
  <c r="T77" i="4"/>
  <c r="S77" i="4"/>
  <c r="R77" i="4"/>
  <c r="Q77" i="4"/>
  <c r="P77" i="4"/>
  <c r="O77" i="4"/>
  <c r="Y76" i="4"/>
  <c r="X76" i="4"/>
  <c r="W76" i="4"/>
  <c r="V76" i="4"/>
  <c r="U76" i="4"/>
  <c r="T76" i="4"/>
  <c r="S76" i="4"/>
  <c r="R76" i="4"/>
  <c r="Q76" i="4"/>
  <c r="P76" i="4"/>
  <c r="O76" i="4"/>
  <c r="Y75" i="4"/>
  <c r="X75" i="4"/>
  <c r="W75" i="4"/>
  <c r="V75" i="4"/>
  <c r="U75" i="4"/>
  <c r="T75" i="4"/>
  <c r="S75" i="4"/>
  <c r="R75" i="4"/>
  <c r="Q75" i="4"/>
  <c r="P75" i="4"/>
  <c r="O75" i="4"/>
  <c r="Y74" i="4"/>
  <c r="X74" i="4"/>
  <c r="W74" i="4"/>
  <c r="V74" i="4"/>
  <c r="U74" i="4"/>
  <c r="T74" i="4"/>
  <c r="S74" i="4"/>
  <c r="R74" i="4"/>
  <c r="Q74" i="4"/>
  <c r="P74" i="4"/>
  <c r="O74" i="4"/>
  <c r="Y73" i="4"/>
  <c r="X73" i="4"/>
  <c r="W73" i="4"/>
  <c r="V73" i="4"/>
  <c r="U73" i="4"/>
  <c r="T73" i="4"/>
  <c r="S73" i="4"/>
  <c r="R73" i="4"/>
  <c r="Q73" i="4"/>
  <c r="P73" i="4"/>
  <c r="O73" i="4"/>
  <c r="Y72" i="4"/>
  <c r="X72" i="4"/>
  <c r="W72" i="4"/>
  <c r="V72" i="4"/>
  <c r="U72" i="4"/>
  <c r="T72" i="4"/>
  <c r="S72" i="4"/>
  <c r="R72" i="4"/>
  <c r="Q72" i="4"/>
  <c r="P72" i="4"/>
  <c r="O72" i="4"/>
  <c r="Y71" i="4"/>
  <c r="X71" i="4"/>
  <c r="W71" i="4"/>
  <c r="V71" i="4"/>
  <c r="U71" i="4"/>
  <c r="T71" i="4"/>
  <c r="S71" i="4"/>
  <c r="R71" i="4"/>
  <c r="Q71" i="4"/>
  <c r="P71" i="4"/>
  <c r="O71" i="4"/>
  <c r="Y70" i="4"/>
  <c r="X70" i="4"/>
  <c r="W70" i="4"/>
  <c r="V70" i="4"/>
  <c r="U70" i="4"/>
  <c r="T70" i="4"/>
  <c r="S70" i="4"/>
  <c r="R70" i="4"/>
  <c r="Q70" i="4"/>
  <c r="P70" i="4"/>
  <c r="O70" i="4"/>
  <c r="Y69" i="4"/>
  <c r="X69" i="4"/>
  <c r="W69" i="4"/>
  <c r="V69" i="4"/>
  <c r="U69" i="4"/>
  <c r="T69" i="4"/>
  <c r="S69" i="4"/>
  <c r="R69" i="4"/>
  <c r="Q69" i="4"/>
  <c r="P69" i="4"/>
  <c r="O69" i="4"/>
  <c r="Y68" i="4"/>
  <c r="X68" i="4"/>
  <c r="W68" i="4"/>
  <c r="V68" i="4"/>
  <c r="U68" i="4"/>
  <c r="T68" i="4"/>
  <c r="S68" i="4"/>
  <c r="R68" i="4"/>
  <c r="Q68" i="4"/>
  <c r="P68" i="4"/>
  <c r="O68" i="4"/>
  <c r="Y67" i="4"/>
  <c r="X67" i="4"/>
  <c r="W67" i="4"/>
  <c r="V67" i="4"/>
  <c r="U67" i="4"/>
  <c r="T67" i="4"/>
  <c r="S67" i="4"/>
  <c r="R67" i="4"/>
  <c r="Q67" i="4"/>
  <c r="P67" i="4"/>
  <c r="O67" i="4"/>
  <c r="Y66" i="4"/>
  <c r="X66" i="4"/>
  <c r="W66" i="4"/>
  <c r="V66" i="4"/>
  <c r="U66" i="4"/>
  <c r="T66" i="4"/>
  <c r="S66" i="4"/>
  <c r="R66" i="4"/>
  <c r="Q66" i="4"/>
  <c r="P66" i="4"/>
  <c r="O66" i="4"/>
  <c r="Y65" i="4"/>
  <c r="X65" i="4"/>
  <c r="W65" i="4"/>
  <c r="V65" i="4"/>
  <c r="U65" i="4"/>
  <c r="T65" i="4"/>
  <c r="S65" i="4"/>
  <c r="R65" i="4"/>
  <c r="Q65" i="4"/>
  <c r="P65" i="4"/>
  <c r="O65" i="4"/>
  <c r="Y64" i="4"/>
  <c r="X64" i="4"/>
  <c r="W64" i="4"/>
  <c r="V64" i="4"/>
  <c r="U64" i="4"/>
  <c r="T64" i="4"/>
  <c r="S64" i="4"/>
  <c r="R64" i="4"/>
  <c r="Q64" i="4"/>
  <c r="P64" i="4"/>
  <c r="O64" i="4"/>
  <c r="Y63" i="4"/>
  <c r="X63" i="4"/>
  <c r="W63" i="4"/>
  <c r="V63" i="4"/>
  <c r="U63" i="4"/>
  <c r="T63" i="4"/>
  <c r="S63" i="4"/>
  <c r="R63" i="4"/>
  <c r="Q63" i="4"/>
  <c r="P63" i="4"/>
  <c r="O63" i="4"/>
  <c r="Y62" i="4"/>
  <c r="X62" i="4"/>
  <c r="W62" i="4"/>
  <c r="V62" i="4"/>
  <c r="U62" i="4"/>
  <c r="T62" i="4"/>
  <c r="S62" i="4"/>
  <c r="R62" i="4"/>
  <c r="Q62" i="4"/>
  <c r="P62" i="4"/>
  <c r="O62" i="4"/>
  <c r="Y61" i="4"/>
  <c r="X61" i="4"/>
  <c r="W61" i="4"/>
  <c r="V61" i="4"/>
  <c r="U61" i="4"/>
  <c r="T61" i="4"/>
  <c r="S61" i="4"/>
  <c r="R61" i="4"/>
  <c r="Q61" i="4"/>
  <c r="P61" i="4"/>
  <c r="O61" i="4"/>
  <c r="Y60" i="4"/>
  <c r="X60" i="4"/>
  <c r="W60" i="4"/>
  <c r="V60" i="4"/>
  <c r="U60" i="4"/>
  <c r="T60" i="4"/>
  <c r="S60" i="4"/>
  <c r="R60" i="4"/>
  <c r="Q60" i="4"/>
  <c r="P60" i="4"/>
  <c r="O60" i="4"/>
  <c r="Y59" i="4"/>
  <c r="X59" i="4"/>
  <c r="W59" i="4"/>
  <c r="V59" i="4"/>
  <c r="U59" i="4"/>
  <c r="T59" i="4"/>
  <c r="S59" i="4"/>
  <c r="R59" i="4"/>
  <c r="Q59" i="4"/>
  <c r="P59" i="4"/>
  <c r="O59" i="4"/>
  <c r="Y58" i="4"/>
  <c r="X58" i="4"/>
  <c r="W58" i="4"/>
  <c r="V58" i="4"/>
  <c r="U58" i="4"/>
  <c r="T58" i="4"/>
  <c r="S58" i="4"/>
  <c r="R58" i="4"/>
  <c r="Q58" i="4"/>
  <c r="P58" i="4"/>
  <c r="O58" i="4"/>
  <c r="Y57" i="4"/>
  <c r="X57" i="4"/>
  <c r="W57" i="4"/>
  <c r="V57" i="4"/>
  <c r="U57" i="4"/>
  <c r="T57" i="4"/>
  <c r="S57" i="4"/>
  <c r="R57" i="4"/>
  <c r="Q57" i="4"/>
  <c r="P57" i="4"/>
  <c r="O57" i="4"/>
  <c r="Y56" i="4"/>
  <c r="X56" i="4"/>
  <c r="W56" i="4"/>
  <c r="V56" i="4"/>
  <c r="U56" i="4"/>
  <c r="T56" i="4"/>
  <c r="S56" i="4"/>
  <c r="R56" i="4"/>
  <c r="Q56" i="4"/>
  <c r="P56" i="4"/>
  <c r="O56" i="4"/>
  <c r="Y55" i="4"/>
  <c r="X55" i="4"/>
  <c r="W55" i="4"/>
  <c r="V55" i="4"/>
  <c r="U55" i="4"/>
  <c r="T55" i="4"/>
  <c r="S55" i="4"/>
  <c r="R55" i="4"/>
  <c r="Q55" i="4"/>
  <c r="P55" i="4"/>
  <c r="O55" i="4"/>
  <c r="Y54" i="4"/>
  <c r="X54" i="4"/>
  <c r="W54" i="4"/>
  <c r="V54" i="4"/>
  <c r="U54" i="4"/>
  <c r="T54" i="4"/>
  <c r="S54" i="4"/>
  <c r="R54" i="4"/>
  <c r="Q54" i="4"/>
  <c r="P54" i="4"/>
  <c r="O54" i="4"/>
  <c r="Y53" i="4"/>
  <c r="X53" i="4"/>
  <c r="W53" i="4"/>
  <c r="V53" i="4"/>
  <c r="U53" i="4"/>
  <c r="T53" i="4"/>
  <c r="S53" i="4"/>
  <c r="R53" i="4"/>
  <c r="Q53" i="4"/>
  <c r="P53" i="4"/>
  <c r="O53" i="4"/>
  <c r="Y52" i="4"/>
  <c r="X52" i="4"/>
  <c r="W52" i="4"/>
  <c r="V52" i="4"/>
  <c r="U52" i="4"/>
  <c r="T52" i="4"/>
  <c r="S52" i="4"/>
  <c r="R52" i="4"/>
  <c r="Q52" i="4"/>
  <c r="P52" i="4"/>
  <c r="O52" i="4"/>
  <c r="Y51" i="4"/>
  <c r="X51" i="4"/>
  <c r="W51" i="4"/>
  <c r="V51" i="4"/>
  <c r="U51" i="4"/>
  <c r="T51" i="4"/>
  <c r="S51" i="4"/>
  <c r="R51" i="4"/>
  <c r="Q51" i="4"/>
  <c r="P51" i="4"/>
  <c r="O51" i="4"/>
  <c r="Y50" i="4"/>
  <c r="X50" i="4"/>
  <c r="W50" i="4"/>
  <c r="V50" i="4"/>
  <c r="U50" i="4"/>
  <c r="T50" i="4"/>
  <c r="S50" i="4"/>
  <c r="R50" i="4"/>
  <c r="Q50" i="4"/>
  <c r="P50" i="4"/>
  <c r="O50" i="4"/>
  <c r="Y49" i="4"/>
  <c r="X49" i="4"/>
  <c r="W49" i="4"/>
  <c r="V49" i="4"/>
  <c r="U49" i="4"/>
  <c r="T49" i="4"/>
  <c r="S49" i="4"/>
  <c r="R49" i="4"/>
  <c r="Q49" i="4"/>
  <c r="P49" i="4"/>
  <c r="O49" i="4"/>
  <c r="Y48" i="4"/>
  <c r="X48" i="4"/>
  <c r="W48" i="4"/>
  <c r="V48" i="4"/>
  <c r="U48" i="4"/>
  <c r="T48" i="4"/>
  <c r="S48" i="4"/>
  <c r="R48" i="4"/>
  <c r="Q48" i="4"/>
  <c r="P48" i="4"/>
  <c r="O48" i="4"/>
  <c r="Y47" i="4"/>
  <c r="X47" i="4"/>
  <c r="W47" i="4"/>
  <c r="V47" i="4"/>
  <c r="U47" i="4"/>
  <c r="T47" i="4"/>
  <c r="S47" i="4"/>
  <c r="R47" i="4"/>
  <c r="Q47" i="4"/>
  <c r="P47" i="4"/>
  <c r="O47" i="4"/>
  <c r="Y46" i="4"/>
  <c r="X46" i="4"/>
  <c r="W46" i="4"/>
  <c r="V46" i="4"/>
  <c r="U46" i="4"/>
  <c r="T46" i="4"/>
  <c r="S46" i="4"/>
  <c r="R46" i="4"/>
  <c r="Q46" i="4"/>
  <c r="P46" i="4"/>
  <c r="O46" i="4"/>
  <c r="Y45" i="4"/>
  <c r="X45" i="4"/>
  <c r="W45" i="4"/>
  <c r="V45" i="4"/>
  <c r="U45" i="4"/>
  <c r="T45" i="4"/>
  <c r="S45" i="4"/>
  <c r="R45" i="4"/>
  <c r="Q45" i="4"/>
  <c r="P45" i="4"/>
  <c r="O45" i="4"/>
  <c r="Y44" i="4"/>
  <c r="X44" i="4"/>
  <c r="W44" i="4"/>
  <c r="V44" i="4"/>
  <c r="U44" i="4"/>
  <c r="T44" i="4"/>
  <c r="S44" i="4"/>
  <c r="R44" i="4"/>
  <c r="Q44" i="4"/>
  <c r="P44" i="4"/>
  <c r="O44" i="4"/>
  <c r="Y43" i="4"/>
  <c r="X43" i="4"/>
  <c r="W43" i="4"/>
  <c r="V43" i="4"/>
  <c r="U43" i="4"/>
  <c r="T43" i="4"/>
  <c r="S43" i="4"/>
  <c r="R43" i="4"/>
  <c r="Q43" i="4"/>
  <c r="P43" i="4"/>
  <c r="O43" i="4"/>
  <c r="Y42" i="4"/>
  <c r="X42" i="4"/>
  <c r="W42" i="4"/>
  <c r="V42" i="4"/>
  <c r="U42" i="4"/>
  <c r="T42" i="4"/>
  <c r="S42" i="4"/>
  <c r="R42" i="4"/>
  <c r="Q42" i="4"/>
  <c r="P42" i="4"/>
  <c r="O42" i="4"/>
  <c r="Y41" i="4"/>
  <c r="X41" i="4"/>
  <c r="W41" i="4"/>
  <c r="V41" i="4"/>
  <c r="U41" i="4"/>
  <c r="T41" i="4"/>
  <c r="S41" i="4"/>
  <c r="R41" i="4"/>
  <c r="Q41" i="4"/>
  <c r="P41" i="4"/>
  <c r="O41" i="4"/>
  <c r="Y40" i="4"/>
  <c r="X40" i="4"/>
  <c r="W40" i="4"/>
  <c r="V40" i="4"/>
  <c r="U40" i="4"/>
  <c r="T40" i="4"/>
  <c r="S40" i="4"/>
  <c r="R40" i="4"/>
  <c r="Q40" i="4"/>
  <c r="P40" i="4"/>
  <c r="O40" i="4"/>
  <c r="Y39" i="4"/>
  <c r="X39" i="4"/>
  <c r="W39" i="4"/>
  <c r="V39" i="4"/>
  <c r="U39" i="4"/>
  <c r="T39" i="4"/>
  <c r="S39" i="4"/>
  <c r="R39" i="4"/>
  <c r="Q39" i="4"/>
  <c r="P39" i="4"/>
  <c r="O39" i="4"/>
  <c r="Y38" i="4"/>
  <c r="X38" i="4"/>
  <c r="W38" i="4"/>
  <c r="V38" i="4"/>
  <c r="U38" i="4"/>
  <c r="T38" i="4"/>
  <c r="S38" i="4"/>
  <c r="R38" i="4"/>
  <c r="Q38" i="4"/>
  <c r="P38" i="4"/>
  <c r="O38" i="4"/>
  <c r="Y37" i="4"/>
  <c r="X37" i="4"/>
  <c r="W37" i="4"/>
  <c r="V37" i="4"/>
  <c r="U37" i="4"/>
  <c r="T37" i="4"/>
  <c r="S37" i="4"/>
  <c r="R37" i="4"/>
  <c r="Q37" i="4"/>
  <c r="P37" i="4"/>
  <c r="O37" i="4"/>
  <c r="Y36" i="4"/>
  <c r="X36" i="4"/>
  <c r="W36" i="4"/>
  <c r="V36" i="4"/>
  <c r="U36" i="4"/>
  <c r="T36" i="4"/>
  <c r="S36" i="4"/>
  <c r="R36" i="4"/>
  <c r="Q36" i="4"/>
  <c r="P36" i="4"/>
  <c r="O36" i="4"/>
  <c r="Y35" i="4"/>
  <c r="X35" i="4"/>
  <c r="W35" i="4"/>
  <c r="V35" i="4"/>
  <c r="U35" i="4"/>
  <c r="T35" i="4"/>
  <c r="S35" i="4"/>
  <c r="R35" i="4"/>
  <c r="Q35" i="4"/>
  <c r="P35" i="4"/>
  <c r="O35" i="4"/>
  <c r="Y34" i="4"/>
  <c r="X34" i="4"/>
  <c r="W34" i="4"/>
  <c r="V34" i="4"/>
  <c r="U34" i="4"/>
  <c r="T34" i="4"/>
  <c r="S34" i="4"/>
  <c r="R34" i="4"/>
  <c r="Q34" i="4"/>
  <c r="P34" i="4"/>
  <c r="O34" i="4"/>
  <c r="Y33" i="4"/>
  <c r="X33" i="4"/>
  <c r="W33" i="4"/>
  <c r="V33" i="4"/>
  <c r="U33" i="4"/>
  <c r="T33" i="4"/>
  <c r="S33" i="4"/>
  <c r="R33" i="4"/>
  <c r="Q33" i="4"/>
  <c r="P33" i="4"/>
  <c r="O33" i="4"/>
  <c r="Y32" i="4"/>
  <c r="X32" i="4"/>
  <c r="W32" i="4"/>
  <c r="V32" i="4"/>
  <c r="U32" i="4"/>
  <c r="T32" i="4"/>
  <c r="S32" i="4"/>
  <c r="R32" i="4"/>
  <c r="Q32" i="4"/>
  <c r="P32" i="4"/>
  <c r="O32" i="4"/>
  <c r="Y31" i="4"/>
  <c r="X31" i="4"/>
  <c r="W31" i="4"/>
  <c r="V31" i="4"/>
  <c r="U31" i="4"/>
  <c r="T31" i="4"/>
  <c r="S31" i="4"/>
  <c r="R31" i="4"/>
  <c r="Q31" i="4"/>
  <c r="P31" i="4"/>
  <c r="O31" i="4"/>
  <c r="Y30" i="4"/>
  <c r="X30" i="4"/>
  <c r="W30" i="4"/>
  <c r="V30" i="4"/>
  <c r="U30" i="4"/>
  <c r="T30" i="4"/>
  <c r="S30" i="4"/>
  <c r="R30" i="4"/>
  <c r="Q30" i="4"/>
  <c r="P30" i="4"/>
  <c r="O30" i="4"/>
  <c r="Y29" i="4"/>
  <c r="X29" i="4"/>
  <c r="W29" i="4"/>
  <c r="V29" i="4"/>
  <c r="U29" i="4"/>
  <c r="T29" i="4"/>
  <c r="S29" i="4"/>
  <c r="R29" i="4"/>
  <c r="Q29" i="4"/>
  <c r="P29" i="4"/>
  <c r="O29" i="4"/>
  <c r="Y28" i="4"/>
  <c r="X28" i="4"/>
  <c r="W28" i="4"/>
  <c r="V28" i="4"/>
  <c r="U28" i="4"/>
  <c r="T28" i="4"/>
  <c r="S28" i="4"/>
  <c r="R28" i="4"/>
  <c r="Q28" i="4"/>
  <c r="P28" i="4"/>
  <c r="O28" i="4"/>
  <c r="Y27" i="4"/>
  <c r="X27" i="4"/>
  <c r="W27" i="4"/>
  <c r="V27" i="4"/>
  <c r="U27" i="4"/>
  <c r="T27" i="4"/>
  <c r="S27" i="4"/>
  <c r="R27" i="4"/>
  <c r="Q27" i="4"/>
  <c r="P27" i="4"/>
  <c r="O27" i="4"/>
  <c r="Y26" i="4"/>
  <c r="X26" i="4"/>
  <c r="W26" i="4"/>
  <c r="V26" i="4"/>
  <c r="U26" i="4"/>
  <c r="T26" i="4"/>
  <c r="S26" i="4"/>
  <c r="R26" i="4"/>
  <c r="Q26" i="4"/>
  <c r="P26" i="4"/>
  <c r="O26" i="4"/>
  <c r="Y25" i="4"/>
  <c r="X25" i="4"/>
  <c r="W25" i="4"/>
  <c r="V25" i="4"/>
  <c r="U25" i="4"/>
  <c r="T25" i="4"/>
  <c r="S25" i="4"/>
  <c r="R25" i="4"/>
  <c r="Q25" i="4"/>
  <c r="P25" i="4"/>
  <c r="O25" i="4"/>
  <c r="Y24" i="4"/>
  <c r="X24" i="4"/>
  <c r="W24" i="4"/>
  <c r="V24" i="4"/>
  <c r="U24" i="4"/>
  <c r="T24" i="4"/>
  <c r="S24" i="4"/>
  <c r="R24" i="4"/>
  <c r="Q24" i="4"/>
  <c r="P24" i="4"/>
  <c r="O24" i="4"/>
  <c r="Y23" i="4"/>
  <c r="X23" i="4"/>
  <c r="W23" i="4"/>
  <c r="V23" i="4"/>
  <c r="U23" i="4"/>
  <c r="T23" i="4"/>
  <c r="S23" i="4"/>
  <c r="R23" i="4"/>
  <c r="Q23" i="4"/>
  <c r="P23" i="4"/>
  <c r="O23" i="4"/>
  <c r="Y22" i="4"/>
  <c r="X22" i="4"/>
  <c r="W22" i="4"/>
  <c r="V22" i="4"/>
  <c r="U22" i="4"/>
  <c r="T22" i="4"/>
  <c r="S22" i="4"/>
  <c r="R22" i="4"/>
  <c r="Q22" i="4"/>
  <c r="P22" i="4"/>
  <c r="O22" i="4"/>
  <c r="Y21" i="4"/>
  <c r="X21" i="4"/>
  <c r="W21" i="4"/>
  <c r="V21" i="4"/>
  <c r="U21" i="4"/>
  <c r="T21" i="4"/>
  <c r="S21" i="4"/>
  <c r="R21" i="4"/>
  <c r="Q21" i="4"/>
  <c r="P21" i="4"/>
  <c r="O21" i="4"/>
  <c r="Y20" i="4"/>
  <c r="X20" i="4"/>
  <c r="W20" i="4"/>
  <c r="V20" i="4"/>
  <c r="U20" i="4"/>
  <c r="T20" i="4"/>
  <c r="S20" i="4"/>
  <c r="R20" i="4"/>
  <c r="Q20" i="4"/>
  <c r="P20" i="4"/>
  <c r="O20" i="4"/>
  <c r="Y19" i="4"/>
  <c r="X19" i="4"/>
  <c r="W19" i="4"/>
  <c r="V19" i="4"/>
  <c r="U19" i="4"/>
  <c r="T19" i="4"/>
  <c r="S19" i="4"/>
  <c r="R19" i="4"/>
  <c r="Q19" i="4"/>
  <c r="P19" i="4"/>
  <c r="O19" i="4"/>
  <c r="Y18" i="4"/>
  <c r="X18" i="4"/>
  <c r="W18" i="4"/>
  <c r="V18" i="4"/>
  <c r="U18" i="4"/>
  <c r="T18" i="4"/>
  <c r="S18" i="4"/>
  <c r="R18" i="4"/>
  <c r="Q18" i="4"/>
  <c r="P18" i="4"/>
  <c r="O18" i="4"/>
  <c r="Y17" i="4"/>
  <c r="X17" i="4"/>
  <c r="W17" i="4"/>
  <c r="V17" i="4"/>
  <c r="U17" i="4"/>
  <c r="T17" i="4"/>
  <c r="S17" i="4"/>
  <c r="R17" i="4"/>
  <c r="Q17" i="4"/>
  <c r="P17" i="4"/>
  <c r="O17" i="4"/>
  <c r="Y16" i="4"/>
  <c r="X16" i="4"/>
  <c r="W16" i="4"/>
  <c r="V16" i="4"/>
  <c r="U16" i="4"/>
  <c r="T16" i="4"/>
  <c r="S16" i="4"/>
  <c r="R16" i="4"/>
  <c r="Q16" i="4"/>
  <c r="P16" i="4"/>
  <c r="O16" i="4"/>
  <c r="Y15" i="4"/>
  <c r="X15" i="4"/>
  <c r="W15" i="4"/>
  <c r="V15" i="4"/>
  <c r="U15" i="4"/>
  <c r="T15" i="4"/>
  <c r="S15" i="4"/>
  <c r="R15" i="4"/>
  <c r="Q15" i="4"/>
  <c r="P15" i="4"/>
  <c r="O15" i="4"/>
  <c r="Y14" i="4"/>
  <c r="X14" i="4"/>
  <c r="W14" i="4"/>
  <c r="V14" i="4"/>
  <c r="U14" i="4"/>
  <c r="T14" i="4"/>
  <c r="S14" i="4"/>
  <c r="R14" i="4"/>
  <c r="Q14" i="4"/>
  <c r="P14" i="4"/>
  <c r="O14" i="4"/>
  <c r="Y13" i="4"/>
  <c r="X13" i="4"/>
  <c r="W13" i="4"/>
  <c r="V13" i="4"/>
  <c r="U13" i="4"/>
  <c r="T13" i="4"/>
  <c r="S13" i="4"/>
  <c r="R13" i="4"/>
  <c r="Q13" i="4"/>
  <c r="P13" i="4"/>
  <c r="O13" i="4"/>
  <c r="Y12" i="4"/>
  <c r="X12" i="4"/>
  <c r="W12" i="4"/>
  <c r="V12" i="4"/>
  <c r="U12" i="4"/>
  <c r="T12" i="4"/>
  <c r="S12" i="4"/>
  <c r="R12" i="4"/>
  <c r="Q12" i="4"/>
  <c r="P12" i="4"/>
  <c r="O12" i="4"/>
  <c r="Y11" i="4"/>
  <c r="X11" i="4"/>
  <c r="W11" i="4"/>
  <c r="V11" i="4"/>
  <c r="U11" i="4"/>
  <c r="T11" i="4"/>
  <c r="S11" i="4"/>
  <c r="R11" i="4"/>
  <c r="Q11" i="4"/>
  <c r="P11" i="4"/>
  <c r="O11" i="4"/>
  <c r="Y10" i="4"/>
  <c r="X10" i="4"/>
  <c r="W10" i="4"/>
  <c r="V10" i="4"/>
  <c r="U10" i="4"/>
  <c r="T10" i="4"/>
  <c r="S10" i="4"/>
  <c r="R10" i="4"/>
  <c r="Q10" i="4"/>
  <c r="P10" i="4"/>
  <c r="O10" i="4"/>
  <c r="Y9" i="4"/>
  <c r="X9" i="4"/>
  <c r="W9" i="4"/>
  <c r="V9" i="4"/>
  <c r="U9" i="4"/>
  <c r="T9" i="4"/>
  <c r="S9" i="4"/>
  <c r="R9" i="4"/>
  <c r="Q9" i="4"/>
  <c r="P9" i="4"/>
  <c r="O9" i="4"/>
  <c r="Y8" i="4"/>
  <c r="X8" i="4"/>
  <c r="W8" i="4"/>
  <c r="V8" i="4"/>
  <c r="U8" i="4"/>
  <c r="T8" i="4"/>
  <c r="S8" i="4"/>
  <c r="R8" i="4"/>
  <c r="Q8" i="4"/>
  <c r="P8" i="4"/>
  <c r="O8" i="4"/>
  <c r="Y7" i="4"/>
  <c r="X7" i="4"/>
  <c r="W7" i="4"/>
  <c r="V7" i="4"/>
  <c r="U7" i="4"/>
  <c r="T7" i="4"/>
  <c r="S7" i="4"/>
  <c r="R7" i="4"/>
  <c r="Q7" i="4"/>
  <c r="P7" i="4"/>
  <c r="O7" i="4"/>
  <c r="Y6" i="4"/>
  <c r="X6" i="4"/>
  <c r="W6" i="4"/>
  <c r="V6" i="4"/>
  <c r="U6" i="4"/>
  <c r="T6" i="4"/>
  <c r="S6" i="4"/>
  <c r="R6" i="4"/>
  <c r="Q6" i="4"/>
  <c r="P6" i="4"/>
  <c r="O6" i="4"/>
  <c r="Y5" i="4"/>
  <c r="X5" i="4"/>
  <c r="W5" i="4"/>
  <c r="V5" i="4"/>
  <c r="U5" i="4"/>
  <c r="T5" i="4"/>
  <c r="S5" i="4"/>
  <c r="R5" i="4"/>
  <c r="Q5" i="4"/>
  <c r="P5" i="4"/>
  <c r="O5" i="4"/>
  <c r="Y4" i="4"/>
  <c r="X4" i="4"/>
  <c r="W4" i="4"/>
  <c r="V4" i="4"/>
  <c r="U4" i="4"/>
  <c r="T4" i="4"/>
  <c r="S4" i="4"/>
  <c r="R4" i="4"/>
  <c r="Q4" i="4"/>
  <c r="P4" i="4"/>
  <c r="O4" i="4"/>
  <c r="Y3" i="4"/>
  <c r="X3" i="4"/>
  <c r="W3" i="4"/>
  <c r="V3" i="4"/>
  <c r="U3" i="4"/>
  <c r="T3" i="4"/>
  <c r="S3" i="4"/>
  <c r="R3" i="4"/>
  <c r="Q3" i="4"/>
  <c r="P3" i="4"/>
  <c r="O3" i="4"/>
  <c r="Y2" i="4"/>
  <c r="X2" i="4"/>
  <c r="W2" i="4"/>
  <c r="V2" i="4"/>
  <c r="U2" i="4"/>
  <c r="T2" i="4"/>
  <c r="S2" i="4"/>
  <c r="R2" i="4"/>
  <c r="Q2" i="4"/>
  <c r="P2" i="4"/>
  <c r="O2" i="4"/>
  <c r="Y1" i="4"/>
  <c r="X1" i="4"/>
  <c r="W1" i="4"/>
  <c r="V1" i="4"/>
  <c r="U1" i="4"/>
  <c r="T1" i="4"/>
  <c r="S1" i="4"/>
  <c r="R1" i="4"/>
  <c r="Q1" i="4"/>
  <c r="P1" i="4"/>
  <c r="N17" i="7" l="1"/>
  <c r="Q18" i="7"/>
  <c r="P18" i="7"/>
  <c r="G141" i="6"/>
  <c r="N16" i="7" l="1"/>
  <c r="Q17" i="7"/>
  <c r="P17" i="7"/>
  <c r="N15" i="7" l="1"/>
  <c r="Q16" i="7"/>
  <c r="P16" i="7"/>
  <c r="K131" i="6"/>
  <c r="K129" i="6"/>
  <c r="N14" i="7" l="1"/>
  <c r="P15" i="7"/>
  <c r="Q15" i="7"/>
  <c r="L131" i="6"/>
  <c r="L129" i="6"/>
  <c r="L127" i="6"/>
  <c r="E90" i="6"/>
  <c r="N13" i="7" l="1"/>
  <c r="Q14" i="7"/>
  <c r="P14" i="7"/>
  <c r="B30" i="6"/>
  <c r="N12" i="7" l="1"/>
  <c r="P13" i="7"/>
  <c r="Q13" i="7"/>
  <c r="I4" i="6"/>
  <c r="D4" i="6"/>
  <c r="F4" i="6"/>
  <c r="B4" i="6"/>
  <c r="A4" i="6"/>
  <c r="N11" i="7" l="1"/>
  <c r="Q12" i="7"/>
  <c r="P12" i="7"/>
  <c r="P32" i="6"/>
  <c r="AB32" i="6" s="1"/>
  <c r="N10" i="7" l="1"/>
  <c r="P11" i="7"/>
  <c r="Q11" i="7"/>
  <c r="Q32" i="6"/>
  <c r="N9" i="7" l="1"/>
  <c r="Q10" i="7"/>
  <c r="P10" i="7"/>
  <c r="AH32" i="6"/>
  <c r="N8" i="7" l="1"/>
  <c r="P9" i="7"/>
  <c r="Q9" i="7"/>
  <c r="C41" i="6"/>
  <c r="N7" i="7" l="1"/>
  <c r="Q8" i="7"/>
  <c r="P8" i="7"/>
  <c r="C40" i="6"/>
  <c r="P7" i="7" l="1"/>
  <c r="N6" i="7"/>
  <c r="Q7" i="7"/>
  <c r="C39" i="6"/>
  <c r="N5" i="7" l="1"/>
  <c r="Q6" i="7"/>
  <c r="P6" i="7"/>
  <c r="C38" i="6"/>
  <c r="P5" i="7" l="1"/>
  <c r="N4" i="7"/>
  <c r="Q5" i="7"/>
  <c r="C37" i="6"/>
  <c r="O224" i="4"/>
  <c r="P224" i="4"/>
  <c r="Q224" i="4"/>
  <c r="R224" i="4"/>
  <c r="S224" i="4"/>
  <c r="T224" i="4"/>
  <c r="U224" i="4"/>
  <c r="V224" i="4"/>
  <c r="W224" i="4"/>
  <c r="X224" i="4"/>
  <c r="Y224" i="4"/>
  <c r="O225" i="4"/>
  <c r="P225" i="4"/>
  <c r="Q225" i="4"/>
  <c r="R225" i="4"/>
  <c r="S225" i="4"/>
  <c r="T225" i="4"/>
  <c r="U225" i="4"/>
  <c r="V225" i="4"/>
  <c r="W225" i="4"/>
  <c r="X225" i="4"/>
  <c r="Y225" i="4"/>
  <c r="N3" i="7" l="1"/>
  <c r="Q4" i="7"/>
  <c r="P4" i="7"/>
  <c r="C36" i="6"/>
  <c r="F129" i="6"/>
  <c r="F130" i="6" s="1"/>
  <c r="F131" i="6" s="1"/>
  <c r="F132" i="6" s="1"/>
  <c r="F133" i="6" s="1"/>
  <c r="F134" i="6" s="1"/>
  <c r="F135" i="6" s="1"/>
  <c r="F136" i="6" s="1"/>
  <c r="F137" i="6" s="1"/>
  <c r="B128" i="6"/>
  <c r="B129" i="6" s="1"/>
  <c r="B130" i="6" s="1"/>
  <c r="B131" i="6" s="1"/>
  <c r="B132" i="6" s="1"/>
  <c r="B133" i="6" s="1"/>
  <c r="B134" i="6" s="1"/>
  <c r="B135" i="6" s="1"/>
  <c r="B136" i="6" s="1"/>
  <c r="B137" i="6" s="1"/>
  <c r="H113" i="6"/>
  <c r="E79" i="6"/>
  <c r="D33" i="6"/>
  <c r="N2" i="7" l="1"/>
  <c r="P3" i="7"/>
  <c r="Q3" i="7"/>
  <c r="O33" i="6"/>
  <c r="F33" i="6"/>
  <c r="P33" i="6" s="1"/>
  <c r="E33" i="6"/>
  <c r="K33" i="6"/>
  <c r="I33" i="6"/>
  <c r="J33" i="6"/>
  <c r="D34" i="6"/>
  <c r="C35" i="6"/>
  <c r="Y32" i="6"/>
  <c r="W32" i="6"/>
  <c r="R32" i="6"/>
  <c r="V32" i="6"/>
  <c r="Z32" i="6"/>
  <c r="G42" i="6" l="1"/>
  <c r="G36" i="6"/>
  <c r="H41" i="6"/>
  <c r="H35" i="6"/>
  <c r="H40" i="6"/>
  <c r="H39" i="6"/>
  <c r="G41" i="6"/>
  <c r="G35" i="6"/>
  <c r="H34" i="6"/>
  <c r="H38" i="6"/>
  <c r="G37" i="6"/>
  <c r="H36" i="6"/>
  <c r="G40" i="6"/>
  <c r="G34" i="6"/>
  <c r="G38" i="6"/>
  <c r="H37" i="6"/>
  <c r="H42" i="6"/>
  <c r="G39" i="6"/>
  <c r="Q2" i="7"/>
  <c r="P2" i="7"/>
  <c r="W33" i="6"/>
  <c r="Y33" i="6"/>
  <c r="AD33" i="6" s="1"/>
  <c r="V33" i="6"/>
  <c r="AB33" i="6"/>
  <c r="Z33" i="6"/>
  <c r="K34" i="6"/>
  <c r="O34" i="6"/>
  <c r="E34" i="6"/>
  <c r="F34" i="6"/>
  <c r="P34" i="6" s="1"/>
  <c r="Z34" i="6" s="1"/>
  <c r="L34" i="6"/>
  <c r="I34" i="6"/>
  <c r="J34" i="6"/>
  <c r="D35" i="6"/>
  <c r="C34" i="6"/>
  <c r="AA32" i="6"/>
  <c r="X32" i="6"/>
  <c r="S32" i="6"/>
  <c r="T37" i="6" l="1"/>
  <c r="E35" i="6"/>
  <c r="O35" i="6"/>
  <c r="K35" i="6"/>
  <c r="F35" i="6"/>
  <c r="P35" i="6" s="1"/>
  <c r="Z35" i="6" s="1"/>
  <c r="I35" i="6"/>
  <c r="J35" i="6"/>
  <c r="L35" i="6"/>
  <c r="V34" i="6"/>
  <c r="Y34" i="6"/>
  <c r="D36" i="6"/>
  <c r="W34" i="6"/>
  <c r="AB34" i="6"/>
  <c r="C33" i="6"/>
  <c r="H33" i="6" l="1"/>
  <c r="G33" i="6"/>
  <c r="T42" i="6"/>
  <c r="T39" i="6"/>
  <c r="T38" i="6"/>
  <c r="T35" i="6"/>
  <c r="T41" i="6"/>
  <c r="T40" i="6"/>
  <c r="T36" i="6"/>
  <c r="F36" i="6"/>
  <c r="P36" i="6" s="1"/>
  <c r="Z36" i="6" s="1"/>
  <c r="K36" i="6"/>
  <c r="E36" i="6"/>
  <c r="O36" i="6"/>
  <c r="L36" i="6"/>
  <c r="I36" i="6"/>
  <c r="J36" i="6"/>
  <c r="W35" i="6"/>
  <c r="Q35" i="6"/>
  <c r="AB35" i="6"/>
  <c r="V35" i="6"/>
  <c r="Y35" i="6"/>
  <c r="AA35" i="6" s="1"/>
  <c r="Q34" i="6"/>
  <c r="X34" i="6" s="1"/>
  <c r="AA34" i="6"/>
  <c r="D37" i="6"/>
  <c r="C32" i="6"/>
  <c r="T34" i="6"/>
  <c r="H32" i="6" l="1"/>
  <c r="G32" i="6"/>
  <c r="U35" i="6"/>
  <c r="E46" i="6"/>
  <c r="AG35" i="6"/>
  <c r="F37" i="6"/>
  <c r="P37" i="6" s="1"/>
  <c r="K37" i="6"/>
  <c r="O37" i="6"/>
  <c r="E37" i="6"/>
  <c r="I37" i="6"/>
  <c r="J37" i="6"/>
  <c r="L37" i="6"/>
  <c r="AH35" i="6"/>
  <c r="X35" i="6"/>
  <c r="U34" i="6"/>
  <c r="V36" i="6"/>
  <c r="D38" i="6"/>
  <c r="Q36" i="6"/>
  <c r="U36" i="6" s="1"/>
  <c r="AC35" i="6"/>
  <c r="W36" i="6"/>
  <c r="Y36" i="6"/>
  <c r="AA36" i="6" s="1"/>
  <c r="AG36" i="6" s="1"/>
  <c r="AB36" i="6"/>
  <c r="AH34" i="6"/>
  <c r="AF44" i="6"/>
  <c r="U44" i="6"/>
  <c r="K44" i="6"/>
  <c r="AH44" i="6"/>
  <c r="D67" i="6" s="1"/>
  <c r="S44" i="6"/>
  <c r="X44" i="6"/>
  <c r="R44" i="6"/>
  <c r="Q44" i="6"/>
  <c r="R46" i="6"/>
  <c r="AG44" i="6"/>
  <c r="AE44" i="6"/>
  <c r="C65" i="6" s="1"/>
  <c r="AD44" i="6"/>
  <c r="F56" i="6" s="1"/>
  <c r="F58" i="6" s="1"/>
  <c r="B43" i="6"/>
  <c r="AF33" i="6"/>
  <c r="Q33" i="6"/>
  <c r="AA33" i="6"/>
  <c r="AG34" i="6"/>
  <c r="T33" i="6"/>
  <c r="U33" i="6" s="1"/>
  <c r="AC34" i="6" l="1"/>
  <c r="E38" i="6"/>
  <c r="K38" i="6"/>
  <c r="F38" i="6"/>
  <c r="O38" i="6"/>
  <c r="I38" i="6"/>
  <c r="J38" i="6"/>
  <c r="L38" i="6"/>
  <c r="X36" i="6"/>
  <c r="W37" i="6"/>
  <c r="D39" i="6"/>
  <c r="P38" i="6"/>
  <c r="X33" i="6"/>
  <c r="AH33" i="6"/>
  <c r="AC33" i="6"/>
  <c r="Q37" i="6"/>
  <c r="Z37" i="6"/>
  <c r="Y37" i="6"/>
  <c r="C43" i="6"/>
  <c r="AA44" i="6"/>
  <c r="E45" i="6"/>
  <c r="V37" i="6"/>
  <c r="AB37" i="6"/>
  <c r="AH36" i="6"/>
  <c r="AC36" i="6"/>
  <c r="T32" i="6"/>
  <c r="U32" i="6" s="1"/>
  <c r="AG33" i="6"/>
  <c r="AD37" i="6" l="1"/>
  <c r="AE37" i="6"/>
  <c r="U37" i="6"/>
  <c r="O39" i="6"/>
  <c r="E39" i="6"/>
  <c r="F39" i="6"/>
  <c r="P39" i="6" s="1"/>
  <c r="K39" i="6"/>
  <c r="J39" i="6"/>
  <c r="L39" i="6"/>
  <c r="I39" i="6"/>
  <c r="AA37" i="6"/>
  <c r="AG37" i="6" s="1"/>
  <c r="Y38" i="6"/>
  <c r="AC37" i="6"/>
  <c r="AH37" i="6"/>
  <c r="X37" i="6"/>
  <c r="D40" i="6"/>
  <c r="W38" i="6"/>
  <c r="V38" i="6"/>
  <c r="Q38" i="6"/>
  <c r="AB38" i="6"/>
  <c r="Z38" i="6"/>
  <c r="AG32" i="6"/>
  <c r="Q48" i="6" l="1"/>
  <c r="AD38" i="6"/>
  <c r="AE38" i="6"/>
  <c r="AE48" i="6"/>
  <c r="AD48" i="6"/>
  <c r="U38" i="6"/>
  <c r="O40" i="6"/>
  <c r="E40" i="6"/>
  <c r="F40" i="6"/>
  <c r="P40" i="6" s="1"/>
  <c r="Z40" i="6" s="1"/>
  <c r="K40" i="6"/>
  <c r="J40" i="6"/>
  <c r="L40" i="6"/>
  <c r="I40" i="6"/>
  <c r="AA38" i="6"/>
  <c r="V39" i="6"/>
  <c r="Y39" i="6"/>
  <c r="Z39" i="6"/>
  <c r="X38" i="6"/>
  <c r="AB39" i="6"/>
  <c r="D41" i="6"/>
  <c r="AC38" i="6"/>
  <c r="AH38" i="6"/>
  <c r="Q39" i="6"/>
  <c r="W39" i="6"/>
  <c r="AG38" i="6" l="1"/>
  <c r="AA48" i="6"/>
  <c r="U39" i="6"/>
  <c r="O41" i="6"/>
  <c r="F41" i="6"/>
  <c r="P41" i="6" s="1"/>
  <c r="E41" i="6"/>
  <c r="K41" i="6"/>
  <c r="J41" i="6"/>
  <c r="L41" i="6"/>
  <c r="I41" i="6"/>
  <c r="AA39" i="6"/>
  <c r="AB40" i="6"/>
  <c r="W40" i="6"/>
  <c r="V40" i="6"/>
  <c r="X39" i="6"/>
  <c r="D42" i="6"/>
  <c r="Q40" i="6"/>
  <c r="U40" i="6" s="1"/>
  <c r="Y40" i="6"/>
  <c r="AA40" i="6" s="1"/>
  <c r="AG40" i="6" s="1"/>
  <c r="AH39" i="6"/>
  <c r="AC39" i="6"/>
  <c r="K42" i="6" l="1"/>
  <c r="F42" i="6"/>
  <c r="P42" i="6" s="1"/>
  <c r="O42" i="6"/>
  <c r="E42" i="6"/>
  <c r="L42" i="6"/>
  <c r="I42" i="6"/>
  <c r="J42" i="6"/>
  <c r="Y41" i="6"/>
  <c r="AG39" i="6"/>
  <c r="W41" i="6"/>
  <c r="V41" i="6"/>
  <c r="Q41" i="6"/>
  <c r="U41" i="6" s="1"/>
  <c r="Z41" i="6"/>
  <c r="AH40" i="6"/>
  <c r="AC40" i="6"/>
  <c r="X40" i="6"/>
  <c r="AB41" i="6"/>
  <c r="AA41" i="6" l="1"/>
  <c r="AG41" i="6" s="1"/>
  <c r="X41" i="6"/>
  <c r="AH41" i="6"/>
  <c r="Z42" i="6"/>
  <c r="H72" i="6" a="1"/>
  <c r="H72" i="6" s="1"/>
  <c r="P4" i="6" s="1"/>
  <c r="W42" i="6"/>
  <c r="V42" i="6"/>
  <c r="Y42" i="6"/>
  <c r="Q42" i="6"/>
  <c r="U42" i="6" s="1"/>
  <c r="E43" i="6"/>
  <c r="AC41" i="6"/>
  <c r="AB42" i="6"/>
  <c r="N52" i="6" l="1"/>
  <c r="N53" i="6" s="1"/>
  <c r="Q43" i="6"/>
  <c r="AA42" i="6"/>
  <c r="AA47" i="6" s="1"/>
  <c r="AH42" i="6"/>
  <c r="AH43" i="6" s="1"/>
  <c r="C67" i="6" s="1"/>
  <c r="N4" i="6" s="1"/>
  <c r="U43" i="6"/>
  <c r="F91" i="6"/>
  <c r="D46" i="6"/>
  <c r="F94" i="6"/>
  <c r="AC42" i="6"/>
  <c r="D45" i="6" a="1"/>
  <c r="D45" i="6" s="1"/>
  <c r="AD43" i="6"/>
  <c r="E56" i="6" s="1"/>
  <c r="AE43" i="6"/>
  <c r="D65" i="6" s="1"/>
  <c r="M4" i="6" s="1"/>
  <c r="X42" i="6"/>
  <c r="X43" i="6" s="1"/>
  <c r="I69" i="6"/>
  <c r="O4" i="6" s="1"/>
  <c r="AA46" i="6" l="1"/>
  <c r="AG42" i="6"/>
  <c r="AG43" i="6" s="1"/>
  <c r="H103" i="6"/>
  <c r="AA43" i="6" a="1"/>
  <c r="AA43" i="6" s="1"/>
  <c r="K4" i="6"/>
  <c r="H98" i="6"/>
  <c r="H108" i="6" s="1"/>
  <c r="D47" i="6"/>
  <c r="J4" i="6" s="1"/>
  <c r="F92" i="6"/>
  <c r="H118" i="6"/>
  <c r="H119" i="6" s="1"/>
  <c r="H120" i="6"/>
  <c r="H110" i="6"/>
  <c r="H121" i="6" l="1"/>
  <c r="C128" i="6"/>
  <c r="C129" i="6" s="1"/>
  <c r="C130" i="6" s="1"/>
  <c r="C131" i="6" s="1"/>
  <c r="C132" i="6" s="1"/>
  <c r="C133" i="6" s="1"/>
  <c r="C134" i="6" s="1"/>
  <c r="H122" i="6" l="1"/>
  <c r="C135" i="6"/>
  <c r="C136" i="6" l="1"/>
  <c r="C137" i="6" l="1"/>
  <c r="C138" i="6" l="1"/>
  <c r="R41" i="6" l="1"/>
  <c r="S41" i="6" s="1"/>
  <c r="AF42" i="6" s="1"/>
  <c r="R35" i="6"/>
  <c r="S35" i="6" s="1"/>
  <c r="AF36" i="6" s="1"/>
  <c r="R34" i="6"/>
  <c r="S34" i="6" s="1"/>
  <c r="AF35" i="6" s="1"/>
  <c r="R36" i="6"/>
  <c r="S36" i="6" s="1"/>
  <c r="AF37" i="6" s="1"/>
  <c r="R38" i="6"/>
  <c r="S38" i="6" s="1"/>
  <c r="AF39" i="6" s="1"/>
  <c r="R39" i="6"/>
  <c r="S39" i="6" s="1"/>
  <c r="AF40" i="6" s="1"/>
  <c r="R40" i="6"/>
  <c r="S40" i="6" s="1"/>
  <c r="AF41" i="6" s="1"/>
  <c r="R42" i="6"/>
  <c r="S42" i="6" s="1"/>
  <c r="R37" i="6"/>
  <c r="S37" i="6" s="1"/>
  <c r="AF38" i="6" s="1"/>
  <c r="K43" i="6"/>
  <c r="AF48" i="6" l="1"/>
  <c r="R33" i="6"/>
  <c r="R43" i="6" l="1"/>
  <c r="S33" i="6"/>
  <c r="S43" i="6" l="1"/>
  <c r="E58" i="6" s="1" a="1"/>
  <c r="E58" i="6" s="1"/>
  <c r="L4" i="6" s="1"/>
  <c r="AF34" i="6"/>
  <c r="D131" i="6"/>
  <c r="G131" i="6" s="1"/>
  <c r="D130" i="6"/>
  <c r="G130" i="6" s="1"/>
  <c r="D134" i="6"/>
  <c r="G134" i="6" s="1"/>
  <c r="D129" i="6"/>
  <c r="G129" i="6" s="1"/>
  <c r="D133" i="6"/>
  <c r="G133" i="6" s="1"/>
  <c r="D135" i="6"/>
  <c r="G135" i="6" s="1"/>
  <c r="R45" i="6"/>
  <c r="D132" i="6"/>
  <c r="G132" i="6" s="1"/>
  <c r="D137" i="6"/>
  <c r="G137" i="6" s="1"/>
  <c r="D136" i="6"/>
  <c r="G136" i="6" s="1"/>
  <c r="H99" i="6"/>
  <c r="H100" i="6" s="1"/>
  <c r="H104" i="6" s="1"/>
  <c r="D128" i="6"/>
  <c r="H106" i="6" l="1"/>
  <c r="H109" i="6" s="1"/>
  <c r="E128" i="6"/>
  <c r="G128" i="6"/>
  <c r="G138" i="6" s="1"/>
  <c r="D138" i="6"/>
  <c r="AF47" i="6"/>
  <c r="AF43" i="6"/>
  <c r="H124" i="6" l="1"/>
  <c r="R4" i="6" s="1"/>
  <c r="H123" i="6"/>
  <c r="H111" i="6"/>
  <c r="H114" i="6" s="1"/>
  <c r="Q4" i="6" s="1"/>
  <c r="H128" i="6"/>
  <c r="E129" i="6"/>
  <c r="H129" i="6" l="1"/>
  <c r="E130" i="6"/>
  <c r="E131" i="6" l="1"/>
  <c r="H130" i="6"/>
  <c r="H131" i="6" l="1"/>
  <c r="E132" i="6"/>
  <c r="H132" i="6" l="1"/>
  <c r="E133" i="6"/>
  <c r="H133" i="6" l="1"/>
  <c r="E134" i="6"/>
  <c r="H134" i="6" l="1"/>
  <c r="E135" i="6"/>
  <c r="E136" i="6" l="1"/>
  <c r="H135" i="6"/>
  <c r="H136" i="6" l="1"/>
  <c r="E137" i="6"/>
  <c r="E138" i="6" l="1"/>
  <c r="E139" i="6" s="1"/>
  <c r="H137" i="6"/>
  <c r="H138" i="6" s="1"/>
  <c r="G139" i="6" s="1"/>
  <c r="C142" i="6" l="1"/>
  <c r="C4" i="6" s="1"/>
  <c r="E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 Scarpace</author>
    <author>Scarpace, Anthony</author>
  </authors>
  <commentList>
    <comment ref="C2" authorId="0" shapeId="0" xr:uid="{00000000-0006-0000-0000-000001000000}">
      <text>
        <r>
          <rPr>
            <b/>
            <sz val="9"/>
            <color indexed="81"/>
            <rFont val="Tahoma"/>
            <family val="2"/>
          </rPr>
          <t>Tony Scarpace:</t>
        </r>
        <r>
          <rPr>
            <sz val="9"/>
            <color indexed="81"/>
            <rFont val="Tahoma"/>
            <family val="2"/>
          </rPr>
          <t xml:space="preserve">
BASED ON CALCULATED INTRINSIC VALUE</t>
        </r>
      </text>
    </comment>
    <comment ref="O2" authorId="0" shapeId="0" xr:uid="{00000000-0006-0000-0000-000002000000}">
      <text>
        <r>
          <rPr>
            <b/>
            <sz val="9"/>
            <color indexed="81"/>
            <rFont val="Tahoma"/>
            <family val="2"/>
          </rPr>
          <t>Tony Scarpace:</t>
        </r>
        <r>
          <rPr>
            <sz val="9"/>
            <color indexed="81"/>
            <rFont val="Tahoma"/>
            <family val="2"/>
          </rPr>
          <t xml:space="preserve">
THIS IS THE NUMBER OF YARS TO PAY OFF LONG TERM DEBT WITH CURRENT EARNINGS, SHOULD BE 5 YEARS OR LESS
</t>
        </r>
      </text>
    </comment>
    <comment ref="P2" authorId="0" shapeId="0" xr:uid="{00000000-0006-0000-0000-000003000000}">
      <text>
        <r>
          <rPr>
            <b/>
            <sz val="9"/>
            <color indexed="81"/>
            <rFont val="Tahoma"/>
            <family val="2"/>
          </rPr>
          <t>Tony Scarpace:</t>
        </r>
        <r>
          <rPr>
            <sz val="9"/>
            <color indexed="81"/>
            <rFont val="Tahoma"/>
            <family val="2"/>
          </rPr>
          <t xml:space="preserve">
GREEN FOR SHARE BUYBACKS</t>
        </r>
      </text>
    </comment>
    <comment ref="Q2" authorId="0" shapeId="0" xr:uid="{00000000-0006-0000-0000-000004000000}">
      <text>
        <r>
          <rPr>
            <b/>
            <sz val="9"/>
            <color indexed="81"/>
            <rFont val="Tahoma"/>
            <family val="2"/>
          </rPr>
          <t>Tony Scarpace:</t>
        </r>
        <r>
          <rPr>
            <sz val="9"/>
            <color indexed="81"/>
            <rFont val="Tahoma"/>
            <family val="2"/>
          </rPr>
          <t xml:space="preserve">
THIS IS THE PROJECTED 10 YEAR COMPOUNDED GROWTH RATE BASED ON HISTORICAL ROSE AND EPS GROWTH AND P/E RATIO</t>
        </r>
      </text>
    </comment>
    <comment ref="R2" authorId="0" shapeId="0" xr:uid="{00000000-0006-0000-0000-000005000000}">
      <text>
        <r>
          <rPr>
            <b/>
            <sz val="9"/>
            <color indexed="81"/>
            <rFont val="Tahoma"/>
            <family val="2"/>
          </rPr>
          <t>Tony Scarpace:</t>
        </r>
        <r>
          <rPr>
            <sz val="9"/>
            <color indexed="81"/>
            <rFont val="Tahoma"/>
            <family val="2"/>
          </rPr>
          <t xml:space="preserve">
PROJECTED 10 YEAR ANNUAL COMPOUND GROWTH RATE BASED ON EARNINGS PER SHARE AND CASH DIVIDENDS</t>
        </r>
      </text>
    </comment>
    <comment ref="J3" authorId="0" shapeId="0" xr:uid="{00000000-0006-0000-0000-000006000000}">
      <text>
        <r>
          <rPr>
            <b/>
            <sz val="9"/>
            <color indexed="81"/>
            <rFont val="Tahoma"/>
            <family val="2"/>
          </rPr>
          <t>Tony Scarpace:</t>
        </r>
        <r>
          <rPr>
            <sz val="9"/>
            <color indexed="81"/>
            <rFont val="Tahoma"/>
            <family val="2"/>
          </rPr>
          <t xml:space="preserve">
GREEN IF IT IS SPEEDING UP AND RED IF IT IS SLOWING DOWN</t>
        </r>
      </text>
    </comment>
    <comment ref="K3" authorId="0" shapeId="0" xr:uid="{00000000-0006-0000-0000-000007000000}">
      <text>
        <r>
          <rPr>
            <b/>
            <sz val="9"/>
            <color indexed="81"/>
            <rFont val="Tahoma"/>
            <family val="2"/>
          </rPr>
          <t>Tony Scarpace:</t>
        </r>
        <r>
          <rPr>
            <sz val="9"/>
            <color indexed="81"/>
            <rFont val="Tahoma"/>
            <family val="2"/>
          </rPr>
          <t xml:space="preserve">
RETURN ON SHAREHOLDER EQUITY:
FINANICAL COMPANY NEEDS 12% OR MORE AND A NONFINANCIAL COMPANY NEEDS 15% OR MORE
</t>
        </r>
      </text>
    </comment>
    <comment ref="L3" authorId="0" shapeId="0" xr:uid="{00000000-0006-0000-0000-000008000000}">
      <text>
        <r>
          <rPr>
            <b/>
            <sz val="9"/>
            <color indexed="81"/>
            <rFont val="Tahoma"/>
            <family val="2"/>
          </rPr>
          <t>Tony Scarpace:</t>
        </r>
        <r>
          <rPr>
            <sz val="9"/>
            <color indexed="81"/>
            <rFont val="Tahoma"/>
            <family val="2"/>
          </rPr>
          <t xml:space="preserve">
RETURN ON RETAINED EARNINGS SHOULD BE OVER 12%</t>
        </r>
      </text>
    </comment>
    <comment ref="M3" authorId="0" shapeId="0" xr:uid="{00000000-0006-0000-0000-000009000000}">
      <text>
        <r>
          <rPr>
            <b/>
            <sz val="9"/>
            <color indexed="81"/>
            <rFont val="Tahoma"/>
            <family val="2"/>
          </rPr>
          <t>Tony Scarpace:</t>
        </r>
        <r>
          <rPr>
            <sz val="9"/>
            <color indexed="81"/>
            <rFont val="Tahoma"/>
            <family val="2"/>
          </rPr>
          <t xml:space="preserve">
RETURN ON TOTAL CAPITAL APPLIES ONLY TO NONFINANCIAL COMPANIES. LOOKING FOR 12% OR MORE</t>
        </r>
      </text>
    </comment>
    <comment ref="N3" authorId="0" shapeId="0" xr:uid="{00000000-0006-0000-0000-00000A000000}">
      <text>
        <r>
          <rPr>
            <b/>
            <sz val="9"/>
            <color indexed="81"/>
            <rFont val="Tahoma"/>
            <family val="2"/>
          </rPr>
          <t>Tony Scarpace:</t>
        </r>
        <r>
          <rPr>
            <sz val="9"/>
            <color indexed="81"/>
            <rFont val="Tahoma"/>
            <family val="2"/>
          </rPr>
          <t xml:space="preserve">
RETURN ON TOTAL ASSETS APPLIES ONLY TO FINANCIAL COMPANIES. LOOKING FOR 1% OR MORE, PREFERABLY OVER 1.4%</t>
        </r>
      </text>
    </comment>
    <comment ref="L30" authorId="1" shapeId="0" xr:uid="{00000000-0006-0000-0000-00000B000000}">
      <text>
        <r>
          <rPr>
            <b/>
            <sz val="9"/>
            <color indexed="81"/>
            <rFont val="Tahoma"/>
            <family val="2"/>
          </rPr>
          <t>Scarpace, Anthony:</t>
        </r>
        <r>
          <rPr>
            <sz val="9"/>
            <color indexed="81"/>
            <rFont val="Tahoma"/>
            <family val="2"/>
          </rPr>
          <t xml:space="preserve">
Total Assets minus Total Liabilities equals Shareholders Equity</t>
        </r>
      </text>
    </comment>
    <comment ref="AA30" authorId="0" shapeId="0" xr:uid="{00000000-0006-0000-0000-00000C000000}">
      <text>
        <r>
          <rPr>
            <b/>
            <sz val="9"/>
            <color indexed="81"/>
            <rFont val="Tahoma"/>
            <family val="2"/>
          </rPr>
          <t>Tony Scarpace:</t>
        </r>
        <r>
          <rPr>
            <sz val="9"/>
            <color indexed="81"/>
            <rFont val="Tahoma"/>
            <family val="2"/>
          </rPr>
          <t xml:space="preserve">
book value is the net asset value of a company calculated as total assets minus intangible assests (such as patents and goodwill) and liabilities.</t>
        </r>
      </text>
    </comment>
    <comment ref="AA43" authorId="0" shapeId="0" xr:uid="{00000000-0006-0000-0000-00000D000000}">
      <text>
        <r>
          <rPr>
            <b/>
            <sz val="9"/>
            <color indexed="81"/>
            <rFont val="Tahoma"/>
            <family val="2"/>
          </rPr>
          <t>Tony Scarpace:</t>
        </r>
        <r>
          <rPr>
            <sz val="9"/>
            <color indexed="81"/>
            <rFont val="Tahoma"/>
            <family val="2"/>
          </rPr>
          <t xml:space="preserve">
always use control shift enter when leaving this cell. (array type formula)
</t>
        </r>
      </text>
    </comment>
    <comment ref="D45" authorId="0" shapeId="0" xr:uid="{00000000-0006-0000-0000-00000E000000}">
      <text>
        <r>
          <rPr>
            <b/>
            <sz val="9"/>
            <color indexed="81"/>
            <rFont val="Tahoma"/>
            <family val="2"/>
          </rPr>
          <t>Tony Scarpace:</t>
        </r>
        <r>
          <rPr>
            <sz val="9"/>
            <color indexed="81"/>
            <rFont val="Tahoma"/>
            <family val="2"/>
          </rPr>
          <t xml:space="preserve">
always use control shift enter when leaving this cell (array formula)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<sst xmlns="http://schemas.openxmlformats.org/spreadsheetml/2006/main" count="1323" uniqueCount="789">
  <si>
    <t>Goodwill</t>
  </si>
  <si>
    <t>TTM</t>
  </si>
  <si>
    <t>1)</t>
  </si>
  <si>
    <t>Describe the durable competitive advantage?</t>
  </si>
  <si>
    <t>Thousands</t>
  </si>
  <si>
    <t>Millions</t>
  </si>
  <si>
    <t>Billions</t>
  </si>
  <si>
    <t>2)</t>
  </si>
  <si>
    <t>Explain how the product/service works</t>
  </si>
  <si>
    <t>per Share</t>
  </si>
  <si>
    <t>Total</t>
  </si>
  <si>
    <t>3)</t>
  </si>
  <si>
    <t>Explain why the product won't be obsolete in 20 years</t>
  </si>
  <si>
    <t>4)</t>
  </si>
  <si>
    <t>Does the company allocate capital exclusively in the realm of its expertise?</t>
  </si>
  <si>
    <t>Businesses owned</t>
  </si>
  <si>
    <t>DCA</t>
  </si>
  <si>
    <t>PCB</t>
  </si>
  <si>
    <t>5)</t>
  </si>
  <si>
    <t>What is the company's per share earnings history and growth rate?</t>
  </si>
  <si>
    <t>(check value line or msn.com)</t>
  </si>
  <si>
    <t>Year</t>
  </si>
  <si>
    <t>Index</t>
  </si>
  <si>
    <t xml:space="preserve">Earnings </t>
  </si>
  <si>
    <t>Shares Outstanding</t>
  </si>
  <si>
    <t>Low Share Price</t>
  </si>
  <si>
    <t>High Share Price</t>
  </si>
  <si>
    <t>Short Term Debt</t>
  </si>
  <si>
    <t>Long Term Debt</t>
  </si>
  <si>
    <t>Dividends</t>
  </si>
  <si>
    <t>Shareholders Equity</t>
  </si>
  <si>
    <t>Patents / Intangibles</t>
  </si>
  <si>
    <t>Shares</t>
  </si>
  <si>
    <t>EPS</t>
  </si>
  <si>
    <t>Retained Earnings</t>
  </si>
  <si>
    <t>Average Share Price</t>
  </si>
  <si>
    <t>P/E</t>
  </si>
  <si>
    <t>Years to payback LT Debt</t>
  </si>
  <si>
    <t>Shareholder's Equity</t>
  </si>
  <si>
    <t>Intangibles (Patents + Goodwill)</t>
  </si>
  <si>
    <t>Book Value</t>
  </si>
  <si>
    <t>EPS Growth Rate</t>
  </si>
  <si>
    <t>ROSE</t>
  </si>
  <si>
    <t>ROTC</t>
  </si>
  <si>
    <t>RORE</t>
  </si>
  <si>
    <t>Price / Book</t>
  </si>
  <si>
    <t>Per Share Earnings and Growth Rate</t>
  </si>
  <si>
    <t xml:space="preserve">Growth is </t>
  </si>
  <si>
    <t>(Check graph, make sure EPS is consistent and upward)</t>
  </si>
  <si>
    <t>What Caused this increase? (profit increase, share buyback or other investment?)</t>
  </si>
  <si>
    <t>6)</t>
  </si>
  <si>
    <t>Does the company consistently earn a high return on equity?</t>
  </si>
  <si>
    <t>ROSE Is net earnings divided by shareholder equity</t>
  </si>
  <si>
    <t>Look for consistent return of equity of 15% or better, 12% or better for financial companies</t>
  </si>
  <si>
    <t>Return on Shareholder Equity</t>
  </si>
  <si>
    <t>RETURN ON Retained Earnings</t>
  </si>
  <si>
    <t>(Need 12% or more for Return on Retained Earnings)</t>
  </si>
  <si>
    <t>7)</t>
  </si>
  <si>
    <t>Does the company earn a high return on total capital?</t>
  </si>
  <si>
    <t xml:space="preserve">   Return on total capital is the net earnings divided by total capital (debt + equity)</t>
  </si>
  <si>
    <t>Look for consistent return of 12% or better</t>
  </si>
  <si>
    <t>FOR FINANCIAL COMPANIES LOOK FOR CONSISTENT RETRUNS ON ASSETS OVER 1%, PREFERABLY OVER 1.4%</t>
  </si>
  <si>
    <t>8)</t>
  </si>
  <si>
    <t>Is the company conservatively financed?</t>
  </si>
  <si>
    <t>Number of years to pay off long term debt with current year earnings:</t>
  </si>
  <si>
    <t>Should be 5 years or less</t>
  </si>
  <si>
    <t>9)</t>
  </si>
  <si>
    <t>Is the company actively buying back shares?</t>
  </si>
  <si>
    <t>10)</t>
  </si>
  <si>
    <t>Is the company free to raise prices with inflation</t>
  </si>
  <si>
    <t>Look for 4% or more</t>
  </si>
  <si>
    <t>Price</t>
  </si>
  <si>
    <t>Date</t>
  </si>
  <si>
    <t>Price 10 years ago</t>
  </si>
  <si>
    <t>Price now</t>
  </si>
  <si>
    <t>Average compound annual increase</t>
  </si>
  <si>
    <t xml:space="preserve">11) </t>
  </si>
  <si>
    <t>Are large capital expenditures required to update plant and equipment?</t>
  </si>
  <si>
    <t xml:space="preserve">12) </t>
  </si>
  <si>
    <t>Is the company stock price suffering from a market panic, recesion, or curable individual calamity?</t>
  </si>
  <si>
    <t>13)</t>
  </si>
  <si>
    <t>What is the intital rate of return and how does it compare to the return on US treasury bonds?</t>
  </si>
  <si>
    <t>Current Share Price</t>
  </si>
  <si>
    <t>Initial Rate of Return</t>
  </si>
  <si>
    <t>Growth Rate</t>
  </si>
  <si>
    <t>10 Year Treasury Bond</t>
  </si>
  <si>
    <t>www.treasury.gov</t>
  </si>
  <si>
    <t>Equivalent share price of treasury</t>
  </si>
  <si>
    <t>14)</t>
  </si>
  <si>
    <t>What is the company's projected annual compounding return as an equity/bond?</t>
  </si>
  <si>
    <t>(Previous 10 years)</t>
  </si>
  <si>
    <t>Average per share ROSE for the last 10 years</t>
  </si>
  <si>
    <t>Average percentage that is not retained (dividend yield)</t>
  </si>
  <si>
    <t>Rate of Growth that the company's book value will grow</t>
  </si>
  <si>
    <t>(Projections for next 10 years)</t>
  </si>
  <si>
    <t>Current year book value (present value)</t>
  </si>
  <si>
    <t>Rate of Growth that the company's book value will grow (interest rate)</t>
  </si>
  <si>
    <t>Number of years to project future book value (n)</t>
  </si>
  <si>
    <t>Future per share book value (in 10 yrs)</t>
  </si>
  <si>
    <t>Average Return on Equity</t>
  </si>
  <si>
    <t>Project per share earnings (in 10 years)</t>
  </si>
  <si>
    <t>Average Annual P/E Ratio for the last 10 years</t>
  </si>
  <si>
    <t xml:space="preserve">Per share Future Trading Price </t>
  </si>
  <si>
    <t>Current per share market price (present value)</t>
  </si>
  <si>
    <t>Projected annual compounding return that the investment will produce</t>
  </si>
  <si>
    <t>15)</t>
  </si>
  <si>
    <t>What is the projected annual compounding return using the historical annual per share earnings growth?</t>
  </si>
  <si>
    <t>Annual Compounding per share growth for last 10 years</t>
  </si>
  <si>
    <t>Projected Earnings per share in 10 years</t>
  </si>
  <si>
    <t>Average Annual P/E ratio for last 10 years</t>
  </si>
  <si>
    <t>Projected trading price in 10 years</t>
  </si>
  <si>
    <t>Expected 10 year dividends paid out</t>
  </si>
  <si>
    <t>Projected annual compounding return accounting for dividends</t>
  </si>
  <si>
    <t>Non Discounted values</t>
  </si>
  <si>
    <t>Discounted Values</t>
  </si>
  <si>
    <t>Earnings</t>
  </si>
  <si>
    <t>Dividend</t>
  </si>
  <si>
    <t>TOTAL</t>
  </si>
  <si>
    <t>Intrinsic value</t>
  </si>
  <si>
    <t>Lookup Term--&gt;</t>
  </si>
  <si>
    <t>Statement--&gt;</t>
  </si>
  <si>
    <t>IncomeStatement</t>
  </si>
  <si>
    <t>BalanceSheet</t>
  </si>
  <si>
    <t>CashFlow</t>
  </si>
  <si>
    <t>Morningstar</t>
  </si>
  <si>
    <t>same as shareholder equity per share</t>
  </si>
  <si>
    <t>Open</t>
  </si>
  <si>
    <t>High</t>
  </si>
  <si>
    <t>Low</t>
  </si>
  <si>
    <t>Volume</t>
  </si>
  <si>
    <t>Operating Margin %</t>
  </si>
  <si>
    <t>Total Assets</t>
  </si>
  <si>
    <t>Total Liabilities</t>
  </si>
  <si>
    <t>Ticker</t>
  </si>
  <si>
    <t>Yes/No</t>
  </si>
  <si>
    <t>Yes</t>
  </si>
  <si>
    <t>No</t>
  </si>
  <si>
    <t>CMPD Years</t>
  </si>
  <si>
    <t>ROTA</t>
  </si>
  <si>
    <t>Margin of Safety</t>
  </si>
  <si>
    <t>Purchase Price</t>
  </si>
  <si>
    <t>Economic Moat Rating</t>
  </si>
  <si>
    <t>Industry</t>
  </si>
  <si>
    <t>FINANCIAL PERFORMANCE</t>
  </si>
  <si>
    <t>Margin of</t>
  </si>
  <si>
    <t>PER SHARE</t>
  </si>
  <si>
    <t>Financial</t>
  </si>
  <si>
    <t>DEBT PAYOFF</t>
  </si>
  <si>
    <t>SHARE</t>
  </si>
  <si>
    <t>PROJ. CMPD RETURN</t>
  </si>
  <si>
    <t>Company Name</t>
  </si>
  <si>
    <t>Safety</t>
  </si>
  <si>
    <t>Current Price</t>
  </si>
  <si>
    <t>Buy price</t>
  </si>
  <si>
    <t>BRK</t>
  </si>
  <si>
    <t>M* WIDE</t>
  </si>
  <si>
    <t>Nonfinancial</t>
  </si>
  <si>
    <t>GROWTH</t>
  </si>
  <si>
    <t>ROA</t>
  </si>
  <si>
    <t>YRS</t>
  </si>
  <si>
    <t>BUYBACKS</t>
  </si>
  <si>
    <t>EQUITY/BOND</t>
  </si>
  <si>
    <t>EPS GROWTH</t>
  </si>
  <si>
    <t>X</t>
  </si>
  <si>
    <t>financial or nonfinancial company?</t>
  </si>
  <si>
    <t>LOW</t>
  </si>
  <si>
    <t>HIGH</t>
  </si>
  <si>
    <t>Historical Prices</t>
  </si>
  <si>
    <t>note: import the max available data</t>
  </si>
  <si>
    <t>WIDE</t>
  </si>
  <si>
    <t>MORNINGSTAR</t>
  </si>
  <si>
    <t>FAIR VALUE ESTIMATE</t>
  </si>
  <si>
    <t>CONSIDER SELL</t>
  </si>
  <si>
    <t>Consider Buy</t>
  </si>
  <si>
    <t>conversion</t>
  </si>
  <si>
    <t>MXN</t>
  </si>
  <si>
    <t>SEK</t>
  </si>
  <si>
    <t>ARS</t>
  </si>
  <si>
    <t>NZD</t>
  </si>
  <si>
    <t>AUD</t>
  </si>
  <si>
    <t>EUR</t>
  </si>
  <si>
    <t>CNY</t>
  </si>
  <si>
    <t>GBP</t>
  </si>
  <si>
    <t>CHF</t>
  </si>
  <si>
    <t>CAD</t>
  </si>
  <si>
    <t>USD</t>
  </si>
  <si>
    <t>2015</t>
  </si>
  <si>
    <t>2016</t>
  </si>
  <si>
    <t>2017</t>
  </si>
  <si>
    <t>2018</t>
  </si>
  <si>
    <t>2019</t>
  </si>
  <si>
    <t>Gross Profit</t>
  </si>
  <si>
    <t xml:space="preserve">    Total Revenue</t>
  </si>
  <si>
    <t xml:space="preserve">        Business Revenue</t>
  </si>
  <si>
    <t/>
  </si>
  <si>
    <t xml:space="preserve">    Cost of Revenue</t>
  </si>
  <si>
    <t xml:space="preserve">        Cost of Goods and Services</t>
  </si>
  <si>
    <t>Operating Income/Expenses</t>
  </si>
  <si>
    <t xml:space="preserve">    Selling, General and Administrative Expenses</t>
  </si>
  <si>
    <t>Total Operating Profit/Loss</t>
  </si>
  <si>
    <t xml:space="preserve">    Total Net Finance Income/Expense</t>
  </si>
  <si>
    <t xml:space="preserve">        Net Interest Income/Expense</t>
  </si>
  <si>
    <t xml:space="preserve">            Interest Expense Net of Capitalized Interest</t>
  </si>
  <si>
    <t>Pretax Income</t>
  </si>
  <si>
    <t>Provision for Income Tax</t>
  </si>
  <si>
    <t>Net Income after Extraordinary Items and Discontinued Operations</t>
  </si>
  <si>
    <t>Net Income after Non-Controlling/Minority Interests</t>
  </si>
  <si>
    <t>Net Income Available to Common Stockholders</t>
  </si>
  <si>
    <t>Diluted Net Income Available to Common Stockholders</t>
  </si>
  <si>
    <t>Basic EPS</t>
  </si>
  <si>
    <t>Diluted EPS</t>
  </si>
  <si>
    <t>Basic WASO</t>
  </si>
  <si>
    <t>Diluted WASO</t>
  </si>
  <si>
    <t>Fiscal year ends in Dec 31 | USD</t>
  </si>
  <si>
    <t>Diluted WASO1</t>
  </si>
  <si>
    <t xml:space="preserve">    Total Current Assets</t>
  </si>
  <si>
    <t xml:space="preserve">        Cash, Cash Equivalents and Short Term Investments</t>
  </si>
  <si>
    <t xml:space="preserve">            Cash and Cash Equivalents</t>
  </si>
  <si>
    <t xml:space="preserve">            Short Term Investments</t>
  </si>
  <si>
    <t xml:space="preserve">        Inventories</t>
  </si>
  <si>
    <t xml:space="preserve">            Finished Goods and Merchandise</t>
  </si>
  <si>
    <t xml:space="preserve">        Trade and Other Receivables, Current</t>
  </si>
  <si>
    <t xml:space="preserve">            Trade/Accounts Receivable, Current</t>
  </si>
  <si>
    <t xml:space="preserve">        Other Current Assets</t>
  </si>
  <si>
    <t xml:space="preserve">    Total Non-Current Assets</t>
  </si>
  <si>
    <t xml:space="preserve">        Other Non-Current Assets</t>
  </si>
  <si>
    <t xml:space="preserve">        Net Property, Plant and Equipment</t>
  </si>
  <si>
    <t xml:space="preserve">            Gross Property, Plant and Equipment</t>
  </si>
  <si>
    <t xml:space="preserve">            Accumulated Depreciation and Impairment</t>
  </si>
  <si>
    <t xml:space="preserve">                Accumulated Depreciation</t>
  </si>
  <si>
    <t xml:space="preserve">    Total Current Liabilities</t>
  </si>
  <si>
    <t xml:space="preserve">        Payables and Accrued Expenses, Current</t>
  </si>
  <si>
    <t xml:space="preserve">            Trade and Other Payables, Current</t>
  </si>
  <si>
    <t xml:space="preserve">                Trade/Accounts Payable, Current</t>
  </si>
  <si>
    <t xml:space="preserve">        Financial Liabilities, Current</t>
  </si>
  <si>
    <t xml:space="preserve">            Current Debt and Capital Lease Obligation</t>
  </si>
  <si>
    <t xml:space="preserve">                Current Portion of Long Term Debt and Capital Lease</t>
  </si>
  <si>
    <t xml:space="preserve">                    Current Portion of Long Term Debt</t>
  </si>
  <si>
    <t xml:space="preserve">    Total Non-Current Liabilities</t>
  </si>
  <si>
    <t xml:space="preserve">        Financial Liabilities, Non-Current</t>
  </si>
  <si>
    <t xml:space="preserve">            Long Term Debt and Capital Lease Obligation</t>
  </si>
  <si>
    <t xml:space="preserve">                Long Term Debt</t>
  </si>
  <si>
    <t xml:space="preserve">                    Notes Payables, Non-Current</t>
  </si>
  <si>
    <t xml:space="preserve">                    Other Loans, Non-Current</t>
  </si>
  <si>
    <t xml:space="preserve">                Capital Lease Obligations, Non-Current</t>
  </si>
  <si>
    <t xml:space="preserve">        Tax Liabilities, Non-Current</t>
  </si>
  <si>
    <t xml:space="preserve">            Deferred Tax Liabilities, Non-Current</t>
  </si>
  <si>
    <t xml:space="preserve">        Other Non-Current Liabilities</t>
  </si>
  <si>
    <t>Total Equity</t>
  </si>
  <si>
    <t xml:space="preserve">    Equity Attributable to Parent Stockholders</t>
  </si>
  <si>
    <t xml:space="preserve">        Paid in Capital</t>
  </si>
  <si>
    <t xml:space="preserve">            Capital Stock</t>
  </si>
  <si>
    <t xml:space="preserve">                Common Stock</t>
  </si>
  <si>
    <t xml:space="preserve">        Retained Earnings/Accumulated Deficit</t>
  </si>
  <si>
    <t xml:space="preserve">        Reserves/Accumulated Comprehensive Income/Losses</t>
  </si>
  <si>
    <t>Cash Flow from Operating Activities, Indirect</t>
  </si>
  <si>
    <t xml:space="preserve">    Net Cash Flow from Continuing Operating Activities, Indirect</t>
  </si>
  <si>
    <t xml:space="preserve">        Cash Generated from Operating Activities</t>
  </si>
  <si>
    <t xml:space="preserve">            Income/Loss before Non-Cash Adjustment</t>
  </si>
  <si>
    <t xml:space="preserve">            Total Adjustments for Non-Cash Items</t>
  </si>
  <si>
    <t xml:space="preserve">                Depreciation, Amortization and Depletion, Non-Cash Adjustment</t>
  </si>
  <si>
    <t xml:space="preserve">                Irregular Income/Loss, Non-Cash Adjustment</t>
  </si>
  <si>
    <t xml:space="preserve">            Changes in Operating Capital</t>
  </si>
  <si>
    <t xml:space="preserve">                Change in Inventories</t>
  </si>
  <si>
    <t xml:space="preserve">                Change in Payables and Accrued Expenses</t>
  </si>
  <si>
    <t xml:space="preserve">                    Change in Trade and Other Payables</t>
  </si>
  <si>
    <t>Cash Flow from Investing Activities</t>
  </si>
  <si>
    <t xml:space="preserve">    Cash Flow from Continuing Investing Activities</t>
  </si>
  <si>
    <t xml:space="preserve">        Purchase/Sale of Business, Net</t>
  </si>
  <si>
    <t xml:space="preserve">        Purchase/Sale of Investments, Net</t>
  </si>
  <si>
    <t xml:space="preserve">            Purchase of Investments</t>
  </si>
  <si>
    <t xml:space="preserve">            Sale of Investments</t>
  </si>
  <si>
    <t>Cash Flow from Financing Activities</t>
  </si>
  <si>
    <t xml:space="preserve">    Cash Flow from Continuing Financing Activities</t>
  </si>
  <si>
    <t xml:space="preserve">        Issuance of/Payments for Common Stock, Net</t>
  </si>
  <si>
    <t xml:space="preserve">            Payments for Common Stock</t>
  </si>
  <si>
    <t xml:space="preserve">        Issuance of/Repayments for Debt, Net</t>
  </si>
  <si>
    <t xml:space="preserve">            Issuance of/Repayments for Long Term Debt, Net</t>
  </si>
  <si>
    <t xml:space="preserve">                Proceeds from Issuance of Long Term Debt</t>
  </si>
  <si>
    <t xml:space="preserve">        Cash Dividends and Interest Paid</t>
  </si>
  <si>
    <t xml:space="preserve">            Cash Dividends Paid</t>
  </si>
  <si>
    <t xml:space="preserve">                Common Stock Dividends Paid</t>
  </si>
  <si>
    <t>Cash and Cash Equivalents, End of Period</t>
  </si>
  <si>
    <t xml:space="preserve">    Change in Cash</t>
  </si>
  <si>
    <t xml:space="preserve">    Effect of Exchange Rate Changes</t>
  </si>
  <si>
    <t xml:space="preserve">    Cash and Cash Equivalents, Beginning of Period</t>
  </si>
  <si>
    <t>2020</t>
  </si>
  <si>
    <t>2021</t>
  </si>
  <si>
    <t>2022</t>
  </si>
  <si>
    <t>2023</t>
  </si>
  <si>
    <t>Non-Operating Income/Expense, Total</t>
  </si>
  <si>
    <t>Net Income before Extraordinary Items and Discontinued Operations</t>
  </si>
  <si>
    <t>Income Statement Supplemental Section</t>
  </si>
  <si>
    <t xml:space="preserve">    Reported Normalized and Operating Income/Expense Supplemental Section</t>
  </si>
  <si>
    <t xml:space="preserve">        Total Revenue as Reported, Supplemental</t>
  </si>
  <si>
    <t xml:space="preserve">        Reported Effective Tax Rate</t>
  </si>
  <si>
    <t xml:space="preserve">    Basic EPS from Continuing Operations</t>
  </si>
  <si>
    <t xml:space="preserve">    Diluted EPS from Continuing Operations</t>
  </si>
  <si>
    <t>Basic Weighted Average Shares Outstanding</t>
  </si>
  <si>
    <t>Diluted Weighted Average Shares Outstanding</t>
  </si>
  <si>
    <t>Total Dividend Per Share</t>
  </si>
  <si>
    <t xml:space="preserve">    Regular Dividend Per Share Calc</t>
  </si>
  <si>
    <t>Fiscal year ends in Aug 31 | USD</t>
  </si>
  <si>
    <t xml:space="preserve">        Deferred Tax Assets, Current</t>
  </si>
  <si>
    <t xml:space="preserve">                Properties</t>
  </si>
  <si>
    <t xml:space="preserve">                    Land and Improvements</t>
  </si>
  <si>
    <t xml:space="preserve">                    Buildings and Improvements</t>
  </si>
  <si>
    <t xml:space="preserve">                Machinery, Furniture and Equipment</t>
  </si>
  <si>
    <t xml:space="preserve">                    Furniture, Fixtures and Office Equipment</t>
  </si>
  <si>
    <t xml:space="preserve">                Leased Property, Plant and Equipment</t>
  </si>
  <si>
    <t xml:space="preserve">            Accrued Expenses, Current</t>
  </si>
  <si>
    <t xml:space="preserve">        Provisions, Current</t>
  </si>
  <si>
    <t xml:space="preserve">            Other Provisions, Current</t>
  </si>
  <si>
    <t xml:space="preserve">                Preferred Stock</t>
  </si>
  <si>
    <t xml:space="preserve">                Additional Paid in Capital/Share Premium</t>
  </si>
  <si>
    <t xml:space="preserve">            Other Reserves/Accum.Comp.Inc</t>
  </si>
  <si>
    <t>Debt Maturity Schedule Total</t>
  </si>
  <si>
    <t xml:space="preserve">    Debt due in Year 1</t>
  </si>
  <si>
    <t xml:space="preserve">    Debt due in Year 2</t>
  </si>
  <si>
    <t xml:space="preserve">    Debt due in Year 3</t>
  </si>
  <si>
    <t xml:space="preserve">    Debt due in Year 4</t>
  </si>
  <si>
    <t xml:space="preserve">    Debt due Beyond</t>
  </si>
  <si>
    <t xml:space="preserve">    Debt - Interests Charges and Other Adjustments</t>
  </si>
  <si>
    <t xml:space="preserve">    Debt due in Year 5</t>
  </si>
  <si>
    <t>Operating Lease Obligation Maturity Schedule Total</t>
  </si>
  <si>
    <t xml:space="preserve">    Operating Lease due in Year 1</t>
  </si>
  <si>
    <t xml:space="preserve">    Operating Lease due in Year 2</t>
  </si>
  <si>
    <t xml:space="preserve">    Operating Lease due in Year 3</t>
  </si>
  <si>
    <t xml:space="preserve">    Operating Lease due in Year 4</t>
  </si>
  <si>
    <t xml:space="preserve">    Operating Lease due Beyond</t>
  </si>
  <si>
    <t xml:space="preserve">    Operating Lease - Interests Charges and Other Adjustments</t>
  </si>
  <si>
    <t>Total Lease Liability</t>
  </si>
  <si>
    <t xml:space="preserve">    Total Lease Liability - Due in year 1</t>
  </si>
  <si>
    <t xml:space="preserve">    Total Lease Liability - Due in year 2</t>
  </si>
  <si>
    <t xml:space="preserve">    Total Lease Liability - Due in year 3</t>
  </si>
  <si>
    <t xml:space="preserve">    Total Lease Liability - Due in year 4</t>
  </si>
  <si>
    <t xml:space="preserve">    Total Lease Liability - Due in year 5</t>
  </si>
  <si>
    <t xml:space="preserve">    Total Lease Liability - Beyond</t>
  </si>
  <si>
    <t xml:space="preserve">    Total Lease Liability - Interest Charges and Other Adjustments</t>
  </si>
  <si>
    <t>Total Contractual Obligations</t>
  </si>
  <si>
    <t xml:space="preserve">    Total Contractual Obligations due in year 1</t>
  </si>
  <si>
    <t xml:space="preserve">    Total Contractual Obligations due in year 2</t>
  </si>
  <si>
    <t xml:space="preserve">    Total Contractual Obligations due in year 3</t>
  </si>
  <si>
    <t xml:space="preserve">    Total Contractual Obligations due in year 4</t>
  </si>
  <si>
    <t xml:space="preserve">    Total Contractual Obligations due in year 5</t>
  </si>
  <si>
    <t xml:space="preserve">    Total Contractual Obligations due Beyond</t>
  </si>
  <si>
    <t xml:space="preserve">    Total Contractual Obligations - Interests Charges and Other Adjustments</t>
  </si>
  <si>
    <t>Other Contractual Obligations Maturity Schedule Total</t>
  </si>
  <si>
    <t xml:space="preserve">    Other Contractual Obligations due in Year 1</t>
  </si>
  <si>
    <t xml:space="preserve">    Other Contractual Obligations due in Year 5</t>
  </si>
  <si>
    <t xml:space="preserve">    Other Contractual Obligations due Beyond</t>
  </si>
  <si>
    <t xml:space="preserve">                    Depreciation and Amortization, Non-Cash Adjustment</t>
  </si>
  <si>
    <t xml:space="preserve">                Stock-Based Compensation, Non-Cash Adjustment</t>
  </si>
  <si>
    <t xml:space="preserve">                    Write Down and Write off of Other Assets, Non-Cash Adjustment</t>
  </si>
  <si>
    <t xml:space="preserve">                Deferred Taxes, Non-Cash Adjustment</t>
  </si>
  <si>
    <t xml:space="preserve">                        Change in Trade/Accounts Payable</t>
  </si>
  <si>
    <t xml:space="preserve">                Change in Other Operating Capital</t>
  </si>
  <si>
    <t xml:space="preserve">            Purchase/Acquisition of Business</t>
  </si>
  <si>
    <t xml:space="preserve">        Other Financing Cash Flow</t>
  </si>
  <si>
    <t xml:space="preserve">        Proceeds from Issuance/Exercising of Stock Options/Warrants</t>
  </si>
  <si>
    <t>Cash Flow Supplemental Section</t>
  </si>
  <si>
    <t xml:space="preserve">    Change in Cash as Reported, Supplemental</t>
  </si>
  <si>
    <t xml:space="preserve">    Income Tax Paid, Supplemental</t>
  </si>
  <si>
    <t xml:space="preserve">    Interest Paid, Supplemental</t>
  </si>
  <si>
    <t>YEAR()</t>
  </si>
  <si>
    <t>GOTO YAHOO FINANCE</t>
  </si>
  <si>
    <t>HISTORICAL DATA</t>
  </si>
  <si>
    <t>PICK TIME PERIOD 10+ YEARS AGO</t>
  </si>
  <si>
    <t>CHANGE FREQUENCY TO MONTHLY</t>
  </si>
  <si>
    <t>DOWNLOAD AND PASTE</t>
  </si>
  <si>
    <t>Business Strategy and Outlook</t>
  </si>
  <si>
    <t>Bulls Say/Bears Say</t>
  </si>
  <si>
    <t>Bulls Say</t>
  </si>
  <si>
    <t>Company Outlook</t>
  </si>
  <si>
    <t>by Analyst</t>
  </si>
  <si>
    <t>Bears Say</t>
  </si>
  <si>
    <t>Economic Moat</t>
  </si>
  <si>
    <t> Wide</t>
  </si>
  <si>
    <t>Fair Value and Profit Drivers</t>
  </si>
  <si>
    <t>Risk and Uncertainty</t>
  </si>
  <si>
    <t>Medium</t>
  </si>
  <si>
    <t>Capital Allocation</t>
  </si>
  <si>
    <t>2.58</t>
  </si>
  <si>
    <t>2.60</t>
  </si>
  <si>
    <t>EBITDA Margin %</t>
  </si>
  <si>
    <t>18.77</t>
  </si>
  <si>
    <t>3.73</t>
  </si>
  <si>
    <t>6.38</t>
  </si>
  <si>
    <t>3.71</t>
  </si>
  <si>
    <t>INSTRUCTIONS</t>
  </si>
  <si>
    <t>AOS_income-statement_Annual_As_Originally_Reported</t>
  </si>
  <si>
    <t>2024</t>
  </si>
  <si>
    <t xml:space="preserve">    Irregular Income/Expense</t>
  </si>
  <si>
    <t xml:space="preserve">        Restructuring and Reorganization Income/Expense</t>
  </si>
  <si>
    <t xml:space="preserve">    Other Income/Expense, Non-Operating</t>
  </si>
  <si>
    <t xml:space="preserve">        Reported Normalized Income</t>
  </si>
  <si>
    <t xml:space="preserve">        Reported Normalized EBIT</t>
  </si>
  <si>
    <t>Reported Normalized Diluted EPS</t>
  </si>
  <si>
    <t>AOS_balance-sheet_Annual_As_Originally_Reported</t>
  </si>
  <si>
    <t xml:space="preserve">                Other Short Term Investments</t>
  </si>
  <si>
    <t xml:space="preserve">            Raw Materials, Consumables and Supplies</t>
  </si>
  <si>
    <t xml:space="preserve">            Work-in-Process</t>
  </si>
  <si>
    <t xml:space="preserve">            Inventory Allowance/Adjustments</t>
  </si>
  <si>
    <t xml:space="preserve">                Gross Trade/Accounts Receivable, Current</t>
  </si>
  <si>
    <t xml:space="preserve">                Allowance/Adjustments for Trade/Accounts Receivable, Current</t>
  </si>
  <si>
    <t xml:space="preserve">                Other Property, Plant and Equipment</t>
  </si>
  <si>
    <t xml:space="preserve">        Net Intangible Assets</t>
  </si>
  <si>
    <t xml:space="preserve">            Gross Goodwill and Other Intangible Assets</t>
  </si>
  <si>
    <t xml:space="preserve">                Goodwill</t>
  </si>
  <si>
    <t xml:space="preserve">                Intangibles other than Goodwill</t>
  </si>
  <si>
    <t xml:space="preserve">                    Trademarks and Patents</t>
  </si>
  <si>
    <t xml:space="preserve">                    Customer Relationships</t>
  </si>
  <si>
    <t xml:space="preserve">            Accumulated Amortization and Impairment</t>
  </si>
  <si>
    <t xml:space="preserve">                Accumulated Amortization of Intangible Assets</t>
  </si>
  <si>
    <t xml:space="preserve">                    Accumulated Amortization of Intangibles other than Goodwill</t>
  </si>
  <si>
    <t xml:space="preserve">                        Accumulated Amortization of Trademarks and Patents</t>
  </si>
  <si>
    <t xml:space="preserve">                        Accumulated Amortization of Customer Relationships</t>
  </si>
  <si>
    <t xml:space="preserve">                        Other Current Portion of LT Debt</t>
  </si>
  <si>
    <t xml:space="preserve">                    Bank/Institutional Loans, Non-Current</t>
  </si>
  <si>
    <t xml:space="preserve">        Provisions, Non-Current</t>
  </si>
  <si>
    <t xml:space="preserve">            Provision for Employee Entitlements, Non-Current</t>
  </si>
  <si>
    <t xml:space="preserve">                Pension and Other Post-Retirement Benefit Plans, Non-Current</t>
  </si>
  <si>
    <t xml:space="preserve">            Other Provisions, Non-Current</t>
  </si>
  <si>
    <t xml:space="preserve">            Treasury Stock</t>
  </si>
  <si>
    <t xml:space="preserve">    Other Contractual Obligations due in Year 2</t>
  </si>
  <si>
    <t>AOS_cash-flow_Annual_As_Originally_Reported</t>
  </si>
  <si>
    <t xml:space="preserve">                Pension and Employee Benefit Expense, Non-Cash Adjustment</t>
  </si>
  <si>
    <t xml:space="preserve">                    Gain/Loss on Disposals, Non-Cash Adjustment</t>
  </si>
  <si>
    <t xml:space="preserve">                        Gain/Loss on Disposal/Sale of Other Assets, Non-Cash Adjustment</t>
  </si>
  <si>
    <t xml:space="preserve">                Change in Trade and Other Receivables</t>
  </si>
  <si>
    <t xml:space="preserve">                Change in Other Current Assets</t>
  </si>
  <si>
    <t xml:space="preserve">                        Change in Taxes Payable</t>
  </si>
  <si>
    <t xml:space="preserve">                    Change in Accrued Expenses</t>
  </si>
  <si>
    <t xml:space="preserve">    Net Cash Flow from Discontinuing Operating Activities</t>
  </si>
  <si>
    <t xml:space="preserve">        Capital Expenditure, Reported</t>
  </si>
  <si>
    <t>We Expect A.O. Smith to Deliver a Strong Profit Margin in 2025 Despite Little Top-Line Growth</t>
  </si>
  <si>
    <t>Brian Bernard, CFA, CPA</t>
  </si>
  <si>
    <t>Sector Director</t>
  </si>
  <si>
    <t>Published on Jan 31, 2025</t>
  </si>
  <si>
    <t>A.O. Smith is a pure-play water technology company with leading market share in residential and commercial water heaters in North America. Acquisitions in the early to mid-2000s consolidated the North American water heater market and cemented the company’s leading market position. A.O. Smith bolstered its boiler market share with its 2011 acquisition of Lochinvar. This was a savvy move, in our view, as the company paid a fair price to expand in an adjacent market with a margin-accretive product line. Still, water heaters and boilers are a mature market in North America with limited growth potential. To boost its growth prospects, the company entered China in 1995, India in 2008, and the water treatment market in 2016 with its acquisition of Aquasana.</t>
  </si>
  <si>
    <t>This year will likely prove to be disappointing for North America water heaters with little growth, and the Chinese market has been very challenging due to a housing downturn. However, North America boilers has been a bright spot and is poised for growth in 2025. Water treatment products delivered strong growth in 2024, but sales will likely decline this year due to channel restructuring (deemphasizing the retail channel).</t>
  </si>
  <si>
    <t>In the longer run, management is targeting consolidated revenue to grow at a 5%-6% compound annual rate, with roughly mid-single-digit growth from water heaters and boilers in North America and similar growth in China. Double-digit growth is expected in the nascent Indian market as well as North American water treatment products. Targeted earnings per share growth is 7%-9%, primarily the result of margin expansion from A.O. Smith’s less mature businesses. Assuming China recovers and the US avoids a recession, this outlook seems realistic to us, but continued water treatment acquisitions will be needed, in our view. We believe the company’s wide moat will support steady mid-20s operating margins for the combined North America water heater and boiler businesses over the next few years.</t>
  </si>
  <si>
    <t>A.O. Smith’s leading position in the mature North American water heater and boiler markets produces reliable free cash flow that supports a shareholder-friendly capital allocation strategy.</t>
  </si>
  <si>
    <t>Secular demand for energy-efficient products and a dynamic regulatory environment are likely to increase demand for more efficient water heaters and boilers, and A.O. Smith is in a good position to capitalize on this trend.</t>
  </si>
  <si>
    <t>Growing concerns about PFAS and other water contaminants will result in greater adoption of water treatment products.</t>
  </si>
  <si>
    <t>A.O. Smith has turned to international markets and new product categories to boost growth, but this strategy could dilute its profit margins and economic moat. The company's recent performance in China has been disappointing.</t>
  </si>
  <si>
    <t>Increasing consumer demand for tankless water heaters in North America is a threat to A.O. Smith’s market position, since the brand is not as established in the category as Asian competitors.</t>
  </si>
  <si>
    <t>Water treatment is a highly fragmented market that requires regional expertise, and it will be difficult to develop long-term competitive advantages.</t>
  </si>
  <si>
    <t>We assign A.O. Smith a wide economic moat rating.</t>
  </si>
  <si>
    <t>In our view, the firm’s competitively advantaged North America water heater and boiler businesses, which we estimate account for roughly 70% of consolidated revenue and more than 90% of segment profits, benefit from brand intangible assets that have supported steady 20%-plus operating margins as well as a transportation-related cost advantage that keeps would-be foreign competitors at bay for tank-style water heaters.</t>
  </si>
  <si>
    <t>Over the last 10 years, A.O. Smith’s return on invested capital (including goodwill) has averaged approximately 20%, well above our 8.5% weighted average cost of capital estimate for the firm. Based on our estimates, ROIC is significantly higher for the North America segment, averaging roughly 24% over the past 10 years. Over the same period, the rest of world segment’s average ROIC was approximately 12.5%, with particularly poor performance in 2019-20 weighing down the 10-year average. We see this difference in segment ROIC as quantitative support for our view that the international business lacks an economic moat. Even so, it accounts for less than 15% of segment profits and aside from 2019-20 has earned a modest return above the firm’s WACC, based on our estimates.</t>
  </si>
  <si>
    <t>Before 2011, the electric motor business, which represented 30% of consolidated sales with just a mid-single-digit operating margin, weakened the firm’s consolidated ROIC, but A.O. Smith sold this business to Regal Beloit in 2011.</t>
  </si>
  <si>
    <t>A.O. Smith is one of three primary players in the North America water heater market, alongside privately held Rheem and Bradford White. Together, these three companies control more than 90% of the market. According to company estimates, A.O. Smith is the market share leader in both residential and commercial at 37% and 54%, respectively.</t>
  </si>
  <si>
    <t>In this oligopolistic market structure, all three players sell products at similar price points, and differences in price typically arise from variations in product specifications such as capacity, warranty, fuel type, and energy efficiency. We’ve observed rational pricing in the industry, with price increases aimed to offset input cost inflation and maintain profit margins.</t>
  </si>
  <si>
    <t>We think the most significant barrier to entry for the domestic water heater market is developing technological expertise to design and manufacture high-quality water heating products that evolve with regulatory changes and consumer preferences as well as brand equity with channel partners (distributors and retailers), contractors, and ultimately the end user. According to Zonda’s annual Builder Brand Use Study, A.O. Smith consistently ranks in the top two among contractors for brand familiarity, brand usage, and product quality. It also has long-standing relationships with retailers, selling to four of the six largest national hardware and home center chains, including an exclusive agreement with Lowe’s. Retail channels account for roughly half of A.O. Smith’s residential water heater sales in North America, while the other half are sold through wholesale distributors. Commercial water heaters are also sold through wholesale distributors.</t>
  </si>
  <si>
    <t>Transportation costs associated with moving large, cumbersome storage tanks are the second-largest input cost for manufacturers. Therefore, water heater brands that manufacture their products overseas are deterred from competing in the tank-style water heater market in North America. The outcome is essentially an oligopoly of three brands that manufacture in North America and control the tank water heater market throughout the region. As a result, international manufacturers have opted to penetrate the North America market with tankless models instead, even though these models are not as widely used. Among domestic competitors, we do not see evidence that A.O. Smith can manufacture units at a materially lower cost than its peers. Manufacturing costs fluctuate along with raw material prices such as steel, which is usually purchased at a market price with little bargaining power for manufacturers.</t>
  </si>
  <si>
    <t>Tankless water heaters have not gained nearly as much traction in North America as they have in Asia. Tankless units are more expensive than tank-style water heaters (the cost of the unit and installation is higher). Furthermore, tankless units have a limited flow rate. According to EnergySage, properties that use more than 40 gallons of hot water daily need multiple tankless systems or a tank-style water heater. We estimate that gas tankless water heaters account for approximately 1 million units per year in North America, or about 10% of the water heater market, and a significant percentage of those units are manufactured by international competitors Rinnai and Navien. Nonetheless, these products are beginning to grow in popularity among homeowners who are looking for more energy-efficient options. A.O. Smith was slow in developing a competitive tankless product for North America, having decided that the market opportunity was not substantial enough to warrant the necessary investment. Instead, the company initially opted to enter the market via joint venture. In early 2024, A.O. Smith introduced and began shipments of its first internally developed gas tankless water heater, and it will begin manufacturing tankless units in Mexico for the North American market in 2025. Despite its late entrance into the tankless market, A.O. Smith appears to be catching up to the Asian manufacturers selling in North America. The most recent Builder Brand Use Study ranks A.O. Smith in the top three for both brand familiarity and brand usage among tankless products.</t>
  </si>
  <si>
    <t>The majority of water heater sales volume in North America is tied to replacement demand. On average, roughly 80%-85% of the roughly 10 million annual unit shipments are used to replace existing water heaters, with the remaining balance coming from new construction. Because heated water is viewed as a necessity for North American households, we think homeowners are relatively price inelastic when replacing their water heaters (which often doesn’t happen until product failure), especially because water heaters are less expensive than other critical housing systems like HVAC systems and roofs, for example. We think the homeowner’s replacement decision slightly favors the incumbent brand currently being used in the household, although we do not observe material switching costs between brands.</t>
  </si>
  <si>
    <t>A.O. Smith’s boilers are often recognized under the Lochinvar brand name, which was acquired in 2011. The company’s boilers are primarily used for hydronic heating or space heating applications, specifically in commercial settings. In fact, commercial end markets constitute roughly three fourths of the business’ revenue, which stands in contrast to the more residential-focused water heater business. Lochinvar’s primary product is high-efficiency condensing boilers, although it also sells commercial water heaters, heat pumps, and other systems. It is one of the leading manufacturers of condensing boilers in North America, and its premium products are capable of very high efficiency. Energy efficiency is a crucial differentiator for boilers as regulatory requirements and consumer preferences continue to shift toward decarbonization. The industry’s ongoing transition toward condensing boilers presents an attractive growth opportunity for Lochinvar and leads us to believe it can outgrow the broader market. The boiler industry is more fragmented but nonetheless shares many similarities with the water heater industry. In 2023, boiler sales were only about 6% of total company sales.</t>
  </si>
  <si>
    <t>We do not believe A.O. Smith’s water treatment business has established an economic moat. The market for water filtration and softening products is fragmented by region and very competitive. In fact, we estimate A.O. Smith has less than 10% market share in North America. In our view, such products are less mission-critical and require less sophisticated manufacturing expertise as compared with water heaters and boilers. A.O. Smith’s patented Side Stream R.O. membrane technology is intriguing, as it claims to increase pure water output and decrease wastewater by more than 50% each. However, we think industry competitors are capable of developing filtration technologies that perform similarly in terms of efficiency. A.O. Smith has expanded its water treatment business in recent years with the help of acquisitions, but the business still only accounts for roughly 10% of North America revenue. We estimate North America segment ROIC has remained in the mid- to high 20s even with water filtration acquisitions.</t>
  </si>
  <si>
    <t>The rest of world segment generates most of its revenue from China but also has a nascent business in India. In our view, this segment lacks the competitive advantages we observe in North America and therefore does not benefit from an economic moat. We do not see A.O. Smith garnering the same level of brand equity in Asia that it has in the United States, and transportation-related cost advantages are probably not meaningful. Market share in the region is also lower as the company faces more intense competition in fragmented markets. As a result, segment margin is structurally lower and less likely to support durable excess returns throughout the economic cycle. Rest of world adjusted operating margin has averaged 10% over the last 10 years, while North America has averaged 22% over the same period. We think this margin discrepancy is likely to continue in the future even as the company’s international operations grow in scale. Demand is driven by replacement activity, albeit less so than in North America, as it typically accounts for roughly 60% of water heater shipments. Thus, demand for water heaters in Asia is more susceptible to downturns in the housing market given the greater reliance on new construction. Consumer preferences and needs in Asia differ from those in North America, and tankless water heaters have gained considerably more traction in the former than the latter. A.O. Smith’s largest competitors in Asia include Haier, Midea, and Rinnai, which all specialize in manufacturing tankless water heaters.</t>
  </si>
  <si>
    <t>Management's 2025 guidance dashed our expectations for a solid rebound this year, but our long-term outlook is mostly unchanged.</t>
  </si>
  <si>
    <t>Nevertheless, after tempering our near-term growth assumptions, we have lowered our fair value estimate to$ 79 per share from$ 82. Our fair value estimate equates to about 21 times our 2025 earnings per share estimate and an enterprise value/ 2025 EBITDA multiple of about 14. Both implied multiples are roughly in line with A.O. Smith’s 10-year average.</t>
  </si>
  <si>
    <t>We expect sales will be roughly flat year over year in 2025 as demand for water heaters remains soft in North America and the Chinese market remains challenged. We see another solid year for boilers as high-efficiency condensing units continue to gain share. While water treatment has a long growth runway, management expect sales to shrink 5% for this product line in 2025 due to sales channel restructuring (deemphasizing the retail channel). We forecast consolidated revenue will grow at about a 5% compound annual rate over the next five years, reaching over $4.9 billion by 2029. We expect the North America water heater business will benefit from stable replacement demand and incremental growth opportunities stemming from secular demand for more energy-efficient products. We think boilers can continue to outgrow the water heater market over the next five years due to a continued demand shift for high-efficiency condensing boilers. North America water treatment presents the most significant growth opportunity for A.O. Smith, in our view, and we assume low-double-digit revenue growth, on average, over the next five years, as management invests in scaling the business both organically and through further acquisitions. We assume the China market normalizes by 2027 and the rest of world segment delivers high-single-digit percentage growth with faster growth coming from A.O. Smith’s expanding presence in India.</t>
  </si>
  <si>
    <t>Since divesting its lower-margin electric motor business in 2011, A.O. Smith’s operating margin has improved considerably, from 7.9% in 2010 to 19.7% in 2023. The uplift in profitability is mostly attributed to North America which has benefited from a more favorable product mix (including the addition of Lochinvar boilers in 2011), strategic pricing actions outpacing input cost inflation, and scale-based profit gains. However, challenging market conditions in China weighed on A.O. Smith’s profitability in 2024, and adjusted operating margin narrowed 90 basis points to 18.8%. Even so, we think the company’s operating margin will once again exceed 19% over the next few years as the Chinese housing market recovers, greater scale supports higher water treatment profit margins, and North America water heater and boiler margins remain relatively steady.</t>
  </si>
  <si>
    <t>In the final year of our explicit forecast (2029), we temper our operating margin assumption to our midcycle estimate of 18.5%-19%. The last year of our explicit (stage one) forecast is important for estimating a normalized midcycle margin level to prevent a fair value estimate from being based on cycle-high or cycle-low profitability. We believe the roughly 100-basis-point margin step-down in our midcycle year appropriately accounts for A.O. Smith’s cyclicality and changing revenue mix but still gives the firm credit for stronger water treatment profit margins that should come with greater scale. In our view, water heater and boiler margins are near peak levels, and therefore, our midcycle margin assumption factors in potential downside risks through the economic cycle. Management expects the water treatment business to meaningfully improve profitability as it capitalizes on its envisioned growth and resulting economies of scale. However, with margin expectations in the midteens, contribution from water treatment will ultimately be dilutive to A.O. Smith’s consolidated margins as the business grows as a percentage of revenue. We think rest of world segment margin has room to expand from current levels as the company leverages its premium brand identity and benefits from volume gains and new product introductions. However, cyclicality in the Chinese housing market combined with a more fragmented competitive landscape give us less certainty in the segment maintaining higher margins for an extended period.</t>
  </si>
  <si>
    <t>Our stage two forecast period incorporates an estimated investment rate of 20% and earnings before interest growth rate of 6%. We assume an 8.5% weighted average cost of capital, derived from our assessment of average equity risk and target equity weighting around 90%.</t>
  </si>
  <si>
    <t>Our Morningstar Uncertainty Rating for A.O. Smith is Medium.</t>
  </si>
  <si>
    <t>The company’s outsize exposure to the mature and steady North American replacement water heater and boiler markets lays a foundation of financial stability. We estimate more than 70% of total North America segment sales come from replacement water heater and boiler units. Considering the important role water heaters and boilers serve in homes and commercial properties, we view replacements as mostly a nondiscretionary purchase. On the other hand, proactive replacements(replacement before unit failure) is more influenced by underlying economic conditions. We think unit failure is the most common reason for replacement.</t>
  </si>
  <si>
    <t>A.O. Smith’s two other market verticals in North America, new construction and water treatment, introduce more uncertainty into our financial projections. New construction can be very cyclical, and water treatment is a new market for the company that’s very fragmented and still developing. We estimate new construction and water treatment account for roughly 15% and less than 10% of North America sales, respectively.</t>
  </si>
  <si>
    <t>While adoption rates for tankless water heaters are low in North America, the product is gaining traction. Now that A.O. Smith has internally developed tankless products that will be manufactured in North America, we think it will be very competitive with this product line as well. Even so, there’s more competition in the tankless market, which could threaten A.O. Smith’s market share as product adoption increases.</t>
  </si>
  <si>
    <t>About 25% of revenue is generated outside North America, primarily China. In our view, foreign markets are far more competitive, as evidenced by A.O. Smith’s much lower market share and slimmer profit margins in foreign markets. Furthermore, we have less visibility into these markets than in North America, which adds uncertainty to our forecast.</t>
  </si>
  <si>
    <t>We assign A.O. Smith a Standard Morningstar Capital Allocation Rating.</t>
  </si>
  <si>
    <t>This rating reflects our assessments of a sound balance sheet, fair investment efficacy, and appropriate shareholder distributions. The company has a long record of balanced capital allocation. Over the last 20 years(2004-23), we calculate that it has deployed approximately$ 6.5 billion of capital for capital expenditures(21% of the$ 6.5 billion), net acquisitions(21%), dividends(23%), and share repurchases(35%).</t>
  </si>
  <si>
    <t>A.O. Smith has a sound balance sheet. The company consistently operates with a net cash position and thus has ample liquidity for organic reinvestment, acquisitions, and shareholder distributions.</t>
  </si>
  <si>
    <t>We rate A.O. Smith as having a fair investment strategy. Acquisitions have played an important role in establishing the company’s North American market leadership in water heaters and boilers. Indeed, A.O. Smith consolidated the North American water heating market with its acquisitions of State Industries in 2001 ($58 million), GSW in 2006 ($340 million), and Giant in 2021 ($192 million), and its 2011 acquisition of Lochinvar ($418 million) added high-efficiency boilers to its product lineup. However, we think A.O. Smith’s organic reinvestment in product innovation, manufacturing excellence, and channel development have maintained the firm’s market leadership. We expect future investments in product development will focus on energy-efficient technology to stay ahead of regulatory changes and evolving consumer preferences. For example, the company introduced its first internally developed gas tankless water heater to the North American market in early 2024 after first serving the market with joint venture partner Takagi Industrial. A new manufacturing facility in Juarez, Mexico, is set to begin production of the gas tankless products starting in 2025.</t>
  </si>
  <si>
    <t>A.O. Smith entered the China market in the mid-1990s via joint ventures and constructed a manufacturing plant in India in 2010. Today, China accounts for roughly 20% of consolidated sales, while India sales amount to less than 2% of total sales. While we can appreciate the compelling growth opportunity from developing countries, A.O. Smith confronts much more competition in these markets than it does in North America. Nevertheless, we estimate a low-double-digit average ROIC for the rest of world segment over the last decade—a far cry from A.O. Smith’s North America performance but still above the firm’s weighted average cost of capital.</t>
  </si>
  <si>
    <t>Compelled by the growth opportunity for water treatment products, A.O. Smith acquired Aquasana in 2016 for $85 million. The firm has completed several more acquisitions in this space since, and we estimate water treatment now accounts for 15%-20% of consolidated revenue. While we agree with the growth potential for water treatment products, we’re skeptical that A.O. Smith’s water treatment business will achieve market share and profit margins anywhere near its core North America water heating business.</t>
  </si>
  <si>
    <t>We think shareholder distributions are appropriate. The company has increased its dividend for over 30 years in a row, and we have no reason to believe it will deviate from that strategy, especially considering its consistent free cash flow generation and conservative balance sheet. Management also regularly buys back shares with excess cash. We calculate it has returned more than $2 billion over the last 10 years through share-repurchase programs, reducing diluted share count by approximately 17%.</t>
  </si>
  <si>
    <t>The Smith Family Voting Trust maintains control of almost all Class A shares, which do not trade on open markets but can be converted at any time into common stock. Class A ownership empowers the Smith family to elect two thirds of the company’s board of directors, which may be viewed unfavorably from a corporate governance perspective.</t>
  </si>
  <si>
    <t>Income Statement As of Originally Reported</t>
  </si>
  <si>
    <t>Revenue</t>
  </si>
  <si>
    <t>2540000000</t>
  </si>
  <si>
    <t>2690000000</t>
  </si>
  <si>
    <t>3000000000</t>
  </si>
  <si>
    <t>3190000000</t>
  </si>
  <si>
    <t>2990000000</t>
  </si>
  <si>
    <t>2900000000</t>
  </si>
  <si>
    <t>3540000000</t>
  </si>
  <si>
    <t>3750000000</t>
  </si>
  <si>
    <t>3850000000</t>
  </si>
  <si>
    <t>3820000000</t>
  </si>
  <si>
    <t>Revenue Growth %</t>
  </si>
  <si>
    <t>7.66</t>
  </si>
  <si>
    <t>5.89</t>
  </si>
  <si>
    <t>11.57</t>
  </si>
  <si>
    <t>-6.12</t>
  </si>
  <si>
    <t>-3.25</t>
  </si>
  <si>
    <t>22.23</t>
  </si>
  <si>
    <t>6.08</t>
  </si>
  <si>
    <t>2.63</t>
  </si>
  <si>
    <t>-0.90</t>
  </si>
  <si>
    <t>1010000000</t>
  </si>
  <si>
    <t>1120000000</t>
  </si>
  <si>
    <t>1240000000</t>
  </si>
  <si>
    <t>1310000000</t>
  </si>
  <si>
    <t>1180000000</t>
  </si>
  <si>
    <t>1110000000</t>
  </si>
  <si>
    <t>1330000000</t>
  </si>
  <si>
    <t>1480000000</t>
  </si>
  <si>
    <t>1460000000</t>
  </si>
  <si>
    <t>Gross Profit Margin %</t>
  </si>
  <si>
    <t>39.81</t>
  </si>
  <si>
    <t>41.67</t>
  </si>
  <si>
    <t>41.34</t>
  </si>
  <si>
    <t>40.95</t>
  </si>
  <si>
    <t>39.45</t>
  </si>
  <si>
    <t>38.28</t>
  </si>
  <si>
    <t>37.04</t>
  </si>
  <si>
    <t>35.42</t>
  </si>
  <si>
    <t>38.54</t>
  </si>
  <si>
    <t>38.14</t>
  </si>
  <si>
    <t>Operating Income</t>
  </si>
  <si>
    <t>400000000</t>
  </si>
  <si>
    <t>460000000</t>
  </si>
  <si>
    <t>520000000</t>
  </si>
  <si>
    <t>550000000</t>
  </si>
  <si>
    <t>470000000</t>
  </si>
  <si>
    <t>450000000</t>
  </si>
  <si>
    <t>610000000</t>
  </si>
  <si>
    <t>660000000</t>
  </si>
  <si>
    <t>760000000</t>
  </si>
  <si>
    <t>720000000</t>
  </si>
  <si>
    <t>15.73</t>
  </si>
  <si>
    <t>17.14</t>
  </si>
  <si>
    <t>17.37</t>
  </si>
  <si>
    <t>17.31</t>
  </si>
  <si>
    <t>15.54</t>
  </si>
  <si>
    <t>15.47</t>
  </si>
  <si>
    <t>17.22</t>
  </si>
  <si>
    <t>17.55</t>
  </si>
  <si>
    <t>19.66</t>
  </si>
  <si>
    <t>EBIT</t>
  </si>
  <si>
    <t>410000000</t>
  </si>
  <si>
    <t>530000000</t>
  </si>
  <si>
    <t>570000000</t>
  </si>
  <si>
    <t>480000000</t>
  </si>
  <si>
    <t>630000000</t>
  </si>
  <si>
    <t>230000000</t>
  </si>
  <si>
    <t>750000000</t>
  </si>
  <si>
    <t>710000000</t>
  </si>
  <si>
    <t>EBIT Margin %</t>
  </si>
  <si>
    <t>16.16</t>
  </si>
  <si>
    <t>17.49</t>
  </si>
  <si>
    <t>17.72</t>
  </si>
  <si>
    <t>17.76</t>
  </si>
  <si>
    <t>16.14</t>
  </si>
  <si>
    <t>15.58</t>
  </si>
  <si>
    <t>17.80</t>
  </si>
  <si>
    <t>6.21</t>
  </si>
  <si>
    <t>19.35</t>
  </si>
  <si>
    <t>18.54</t>
  </si>
  <si>
    <t>EBITDA</t>
  </si>
  <si>
    <t>600000000</t>
  </si>
  <si>
    <t>640000000</t>
  </si>
  <si>
    <t>560000000</t>
  </si>
  <si>
    <t>310000000</t>
  </si>
  <si>
    <t>820000000</t>
  </si>
  <si>
    <t>790000000</t>
  </si>
  <si>
    <t>18.64</t>
  </si>
  <si>
    <t>19.92</t>
  </si>
  <si>
    <t>20.06</t>
  </si>
  <si>
    <t>20.02</t>
  </si>
  <si>
    <t>18.76</t>
  </si>
  <si>
    <t>18.35</t>
  </si>
  <si>
    <t>20.00</t>
  </si>
  <si>
    <t>8.26</t>
  </si>
  <si>
    <t>21.38</t>
  </si>
  <si>
    <t>20.60</t>
  </si>
  <si>
    <t>Net Income</t>
  </si>
  <si>
    <t>280000000</t>
  </si>
  <si>
    <t>330000000</t>
  </si>
  <si>
    <t>300000000</t>
  </si>
  <si>
    <t>440000000</t>
  </si>
  <si>
    <t>370000000</t>
  </si>
  <si>
    <t>340000000</t>
  </si>
  <si>
    <t>490000000</t>
  </si>
  <si>
    <t>240000000</t>
  </si>
  <si>
    <t>Net Profit Margin %</t>
  </si>
  <si>
    <t>11.15</t>
  </si>
  <si>
    <t>12.16</t>
  </si>
  <si>
    <t>9.89</t>
  </si>
  <si>
    <t>13.93</t>
  </si>
  <si>
    <t>12.36</t>
  </si>
  <si>
    <t>11.91</t>
  </si>
  <si>
    <t>13.76</t>
  </si>
  <si>
    <t>6.28</t>
  </si>
  <si>
    <t>14.45</t>
  </si>
  <si>
    <t>13.98</t>
  </si>
  <si>
    <t>1.60</t>
  </si>
  <si>
    <t>1.87</t>
  </si>
  <si>
    <t>1.72</t>
  </si>
  <si>
    <t>2.24</t>
  </si>
  <si>
    <t>2.13</t>
  </si>
  <si>
    <t>3.05</t>
  </si>
  <si>
    <t>1.52</t>
  </si>
  <si>
    <t>3.65</t>
  </si>
  <si>
    <t>1.58</t>
  </si>
  <si>
    <t>1.85</t>
  </si>
  <si>
    <t>1.70</t>
  </si>
  <si>
    <t>2.22</t>
  </si>
  <si>
    <t>2.12</t>
  </si>
  <si>
    <t>3.02</t>
  </si>
  <si>
    <t>1.51</t>
  </si>
  <si>
    <t>3.69</t>
  </si>
  <si>
    <t>3.63</t>
  </si>
  <si>
    <t>Normalized EPS</t>
  </si>
  <si>
    <t>1.84</t>
  </si>
  <si>
    <t>2.17</t>
  </si>
  <si>
    <t>2.61</t>
  </si>
  <si>
    <t>2.23</t>
  </si>
  <si>
    <t>2.97</t>
  </si>
  <si>
    <t>3.14</t>
  </si>
  <si>
    <t>3.82</t>
  </si>
  <si>
    <t>Dividend Per Share</t>
  </si>
  <si>
    <t>0.38</t>
  </si>
  <si>
    <t>0.48</t>
  </si>
  <si>
    <t>0.56</t>
  </si>
  <si>
    <t>0.76</t>
  </si>
  <si>
    <t>0.90</t>
  </si>
  <si>
    <t>0.98</t>
  </si>
  <si>
    <t>1.06</t>
  </si>
  <si>
    <t>1.14</t>
  </si>
  <si>
    <t>1.22</t>
  </si>
  <si>
    <t>1.30</t>
  </si>
  <si>
    <t>Balance Sheet As of Originally Reported</t>
  </si>
  <si>
    <t>Last Quarter</t>
  </si>
  <si>
    <t>2650000000</t>
  </si>
  <si>
    <t>2890000000</t>
  </si>
  <si>
    <t>3200000000</t>
  </si>
  <si>
    <t>3070000000</t>
  </si>
  <si>
    <t>3060000000</t>
  </si>
  <si>
    <t>3160000000</t>
  </si>
  <si>
    <t>3470000000</t>
  </si>
  <si>
    <t>3330000000</t>
  </si>
  <si>
    <t>3210000000</t>
  </si>
  <si>
    <t>3240000000</t>
  </si>
  <si>
    <t>1200000000</t>
  </si>
  <si>
    <t>1380000000</t>
  </si>
  <si>
    <t>1550000000</t>
  </si>
  <si>
    <t>1350000000</t>
  </si>
  <si>
    <t>1390000000</t>
  </si>
  <si>
    <t>1640000000</t>
  </si>
  <si>
    <t>1580000000</t>
  </si>
  <si>
    <t>1370000000</t>
  </si>
  <si>
    <t>1360000000</t>
  </si>
  <si>
    <t>Total Debt</t>
  </si>
  <si>
    <t>250000000</t>
  </si>
  <si>
    <t>320000000</t>
  </si>
  <si>
    <t>220000000</t>
  </si>
  <si>
    <t>150000000</t>
  </si>
  <si>
    <t>160000000</t>
  </si>
  <si>
    <t>1440000000</t>
  </si>
  <si>
    <t>1520000000</t>
  </si>
  <si>
    <t>1650000000</t>
  </si>
  <si>
    <t>1720000000</t>
  </si>
  <si>
    <t>1670000000</t>
  </si>
  <si>
    <t>1850000000</t>
  </si>
  <si>
    <t>1830000000</t>
  </si>
  <si>
    <t>1750000000</t>
  </si>
  <si>
    <t>1840000000</t>
  </si>
  <si>
    <t>1880000000</t>
  </si>
  <si>
    <t>Cash And Cash Equivalents</t>
  </si>
  <si>
    <t>350000000</t>
  </si>
  <si>
    <t>260000000</t>
  </si>
  <si>
    <t>390000000</t>
  </si>
  <si>
    <t>Working Capital</t>
  </si>
  <si>
    <t>800000000</t>
  </si>
  <si>
    <t>980000000</t>
  </si>
  <si>
    <t>850000000</t>
  </si>
  <si>
    <t>730000000</t>
  </si>
  <si>
    <t>700000000</t>
  </si>
  <si>
    <t>500000000</t>
  </si>
  <si>
    <t>Shares Outstanding Capital</t>
  </si>
  <si>
    <t>180000000</t>
  </si>
  <si>
    <t>170000000</t>
  </si>
  <si>
    <t>140000000</t>
  </si>
  <si>
    <t>Book Value per Share</t>
  </si>
  <si>
    <t>8.20</t>
  </si>
  <si>
    <t>8.74</t>
  </si>
  <si>
    <t>9.60</t>
  </si>
  <si>
    <t>10.21</t>
  </si>
  <si>
    <t>10.27</t>
  </si>
  <si>
    <t>11.43</t>
  </si>
  <si>
    <t>11.62</t>
  </si>
  <si>
    <t>11.56</t>
  </si>
  <si>
    <t>12.50</t>
  </si>
  <si>
    <t>13.05</t>
  </si>
  <si>
    <t>Debt to Equity</t>
  </si>
  <si>
    <t>0.17</t>
  </si>
  <si>
    <t>0.21</t>
  </si>
  <si>
    <t>0.25</t>
  </si>
  <si>
    <t>0.13</t>
  </si>
  <si>
    <t>0.19</t>
  </si>
  <si>
    <t>0.08</t>
  </si>
  <si>
    <t>0.12</t>
  </si>
  <si>
    <t>Cash Flow As of Originally Reported</t>
  </si>
  <si>
    <t>Cash From Operating Activities</t>
  </si>
  <si>
    <t>344400000</t>
  </si>
  <si>
    <t>446600000</t>
  </si>
  <si>
    <t>326400000</t>
  </si>
  <si>
    <t>448900000</t>
  </si>
  <si>
    <t>456200000</t>
  </si>
  <si>
    <t>562100000</t>
  </si>
  <si>
    <t>641100000</t>
  </si>
  <si>
    <t>391400000</t>
  </si>
  <si>
    <t>670300000</t>
  </si>
  <si>
    <t>581800000</t>
  </si>
  <si>
    <t>Cash From Investing Activities</t>
  </si>
  <si>
    <t>-186100000</t>
  </si>
  <si>
    <t>-300200000</t>
  </si>
  <si>
    <t>-158100000</t>
  </si>
  <si>
    <t>-12700000</t>
  </si>
  <si>
    <t>33900000</t>
  </si>
  <si>
    <t>11800000</t>
  </si>
  <si>
    <t>-349900000</t>
  </si>
  <si>
    <t>8100000</t>
  </si>
  <si>
    <t>-24100000</t>
  </si>
  <si>
    <t>-267100000</t>
  </si>
  <si>
    <t>Cash From Financing Activities</t>
  </si>
  <si>
    <t>-154100000</t>
  </si>
  <si>
    <t>-139600000</t>
  </si>
  <si>
    <t>-152100000</t>
  </si>
  <si>
    <t>-523100000</t>
  </si>
  <si>
    <t>-375800000</t>
  </si>
  <si>
    <t>-374800000</t>
  </si>
  <si>
    <t>-421000000</t>
  </si>
  <si>
    <t>-430800000</t>
  </si>
  <si>
    <t>-684700000</t>
  </si>
  <si>
    <t>-408400000</t>
  </si>
  <si>
    <t>Capital Expenditure</t>
  </si>
  <si>
    <t>72700000</t>
  </si>
  <si>
    <t>80700000</t>
  </si>
  <si>
    <t>94200000</t>
  </si>
  <si>
    <t>85200000</t>
  </si>
  <si>
    <t>64400000</t>
  </si>
  <si>
    <t>56800000</t>
  </si>
  <si>
    <t>75100000</t>
  </si>
  <si>
    <t>70300000</t>
  </si>
  <si>
    <t>72600000</t>
  </si>
  <si>
    <t>108000000</t>
  </si>
  <si>
    <t>Free Cash Flow</t>
  </si>
  <si>
    <t>282700000</t>
  </si>
  <si>
    <t>313400000</t>
  </si>
  <si>
    <t>355000000</t>
  </si>
  <si>
    <t>441000000</t>
  </si>
  <si>
    <t>397200000</t>
  </si>
  <si>
    <t>380800000</t>
  </si>
  <si>
    <t>501800000</t>
  </si>
  <si>
    <t>503000000</t>
  </si>
  <si>
    <t>584900000</t>
  </si>
  <si>
    <t>519400000</t>
  </si>
  <si>
    <t>Change in Cash</t>
  </si>
  <si>
    <t>4200000</t>
  </si>
  <si>
    <t>6800000</t>
  </si>
  <si>
    <t>16200000</t>
  </si>
  <si>
    <t>-86900000</t>
  </si>
  <si>
    <t>114300000</t>
  </si>
  <si>
    <t>199100000</t>
  </si>
  <si>
    <t>-129800000</t>
  </si>
  <si>
    <t>-31300000</t>
  </si>
  <si>
    <t>-38500000</t>
  </si>
  <si>
    <t>-93700000</t>
  </si>
  <si>
    <t>Close </t>
  </si>
  <si>
    <t>Adj Close </t>
  </si>
  <si>
    <r>
      <t>0.34</t>
    </r>
    <r>
      <rPr>
        <sz val="11"/>
        <color rgb="FF232A31"/>
        <rFont val="Arial"/>
        <family val="2"/>
      </rPr>
      <t> Dividend</t>
    </r>
  </si>
  <si>
    <r>
      <t>0.32</t>
    </r>
    <r>
      <rPr>
        <sz val="11"/>
        <color rgb="FF232A31"/>
        <rFont val="Arial"/>
        <family val="2"/>
      </rPr>
      <t> Dividend</t>
    </r>
  </si>
  <si>
    <r>
      <t>0.30</t>
    </r>
    <r>
      <rPr>
        <sz val="11"/>
        <color rgb="FF232A31"/>
        <rFont val="Arial"/>
        <family val="2"/>
      </rPr>
      <t> Dividend</t>
    </r>
  </si>
  <si>
    <r>
      <t>0.28</t>
    </r>
    <r>
      <rPr>
        <sz val="11"/>
        <color rgb="FF232A31"/>
        <rFont val="Arial"/>
        <family val="2"/>
      </rPr>
      <t> Dividend</t>
    </r>
  </si>
  <si>
    <r>
      <t>0.26</t>
    </r>
    <r>
      <rPr>
        <sz val="11"/>
        <color rgb="FF232A31"/>
        <rFont val="Arial"/>
        <family val="2"/>
      </rPr>
      <t> Dividend</t>
    </r>
  </si>
  <si>
    <r>
      <t>0.24</t>
    </r>
    <r>
      <rPr>
        <sz val="11"/>
        <color rgb="FF232A31"/>
        <rFont val="Arial"/>
        <family val="2"/>
      </rPr>
      <t> Dividend</t>
    </r>
  </si>
  <si>
    <r>
      <t>0.22</t>
    </r>
    <r>
      <rPr>
        <sz val="11"/>
        <color rgb="FF232A31"/>
        <rFont val="Arial"/>
        <family val="2"/>
      </rPr>
      <t> Dividend</t>
    </r>
  </si>
  <si>
    <r>
      <t>0.18</t>
    </r>
    <r>
      <rPr>
        <sz val="11"/>
        <color rgb="FF232A31"/>
        <rFont val="Arial"/>
        <family val="2"/>
      </rPr>
      <t> Dividend</t>
    </r>
  </si>
  <si>
    <r>
      <t>0.14</t>
    </r>
    <r>
      <rPr>
        <sz val="11"/>
        <color rgb="FF232A31"/>
        <rFont val="Arial"/>
        <family val="2"/>
      </rPr>
      <t> Dividend</t>
    </r>
  </si>
  <si>
    <r>
      <t>0.12</t>
    </r>
    <r>
      <rPr>
        <sz val="11"/>
        <color rgb="FF232A31"/>
        <rFont val="Arial"/>
        <family val="2"/>
      </rPr>
      <t> Dividend</t>
    </r>
  </si>
  <si>
    <r>
      <t>2:1</t>
    </r>
    <r>
      <rPr>
        <sz val="11"/>
        <color rgb="FF232A31"/>
        <rFont val="Arial"/>
        <family val="2"/>
      </rPr>
      <t> Stock Splits</t>
    </r>
  </si>
  <si>
    <r>
      <t>0.10</t>
    </r>
    <r>
      <rPr>
        <sz val="11"/>
        <color rgb="FF232A31"/>
        <rFont val="Arial"/>
        <family val="2"/>
      </rPr>
      <t> Dividend</t>
    </r>
  </si>
  <si>
    <t>A.O.SMITH</t>
  </si>
  <si>
    <t>COMPANY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</si>
</sst>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44" formatCode="_(&quot;$&quot;* #,##0.00_);_(&quot;$&quot;* \(#,##0.00\);_(&quot;$&quot;* &quot;-&quot;??_);_(@_)"/>
    <numFmt numFmtId="43" formatCode="_(* #,##0.00_);_(* \(#,##0.00\);_(* &quot;-&quot;??_);_(@_)"/>
    <numFmt numFmtId="164" formatCode="&quot;$&quot;#,##0.00"/>
    <numFmt numFmtId="165" formatCode="_(* #,##0_);_(* \(#,##0\);_(* &quot;-&quot;??_);_(@_)"/>
    <numFmt numFmtId="166" formatCode="0.0%"/>
    <numFmt numFmtId="167" formatCode="_(&quot;$&quot;* #,##0_);_(&quot;$&quot;* \(#,##0\);_(&quot;$&quot;* &quot;-&quot;??_);_(@_)"/>
    <numFmt numFmtId="168" formatCode="_(&quot;$&quot;* #,##0.0_);_(&quot;$&quot;* \(#,##0.0\);_(&quot;$&quot;* &quot;-&quot;??_);_(@_)"/>
    <numFmt numFmtId="169" formatCode="0.000%"/>
    <numFmt numFmtId="170" formatCode="&quot;$&quot;#,##0.0000_);[Red]\(&quot;$&quot;#,##0.0000\)"/>
    <numFmt numFmtId="171" formatCode="#.##"/>
    <numFmt numFmtId="172" formatCode="0.000"/>
  </numFmts>
  <fonts count="39">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b/>
      <u/>
      <sz val="12"/>
      <color theme="1"/>
      <name val="Calibri"/>
      <family val="2"/>
      <scheme val="minor"/>
    </font>
    <font>
      <sz val="11"/>
      <color rgb="FF7030A0"/>
      <name val="Calibri"/>
      <family val="2"/>
      <scheme val="minor"/>
    </font>
    <font>
      <u/>
      <sz val="11"/>
      <color theme="10"/>
      <name val="Calibri"/>
      <family val="2"/>
      <scheme val="minor"/>
    </font>
    <font>
      <i/>
      <u val="singleAccounting"/>
      <sz val="11"/>
      <color theme="1"/>
      <name val="Calibri"/>
      <family val="2"/>
      <scheme val="minor"/>
    </font>
    <font>
      <i/>
      <u/>
      <sz val="11"/>
      <color theme="1"/>
      <name val="Calibri"/>
      <family val="2"/>
      <scheme val="minor"/>
    </font>
    <font>
      <b/>
      <i/>
      <u/>
      <sz val="11"/>
      <color rgb="FF7030A0"/>
      <name val="Calibri"/>
      <family val="2"/>
      <scheme val="minor"/>
    </font>
    <font>
      <b/>
      <sz val="9"/>
      <color indexed="81"/>
      <name val="Tahoma"/>
      <family val="2"/>
    </font>
    <font>
      <sz val="9"/>
      <color indexed="81"/>
      <name val="Tahoma"/>
      <family val="2"/>
    </font>
    <font>
      <b/>
      <sz val="11"/>
      <color rgb="FF7030A0"/>
      <name val="Calibri"/>
      <family val="2"/>
      <scheme val="minor"/>
    </font>
    <font>
      <b/>
      <u/>
      <sz val="12"/>
      <color rgb="FF7030A0"/>
      <name val="Calibri"/>
      <family val="2"/>
      <scheme val="minor"/>
    </font>
    <font>
      <b/>
      <sz val="22"/>
      <color theme="1"/>
      <name val="Calibri"/>
      <family val="2"/>
      <scheme val="minor"/>
    </font>
    <font>
      <b/>
      <sz val="11"/>
      <name val="Calibri"/>
      <family val="2"/>
      <scheme val="minor"/>
    </font>
    <font>
      <sz val="11"/>
      <color rgb="FFFF0000"/>
      <name val="Calibri"/>
      <family val="2"/>
      <scheme val="minor"/>
    </font>
    <font>
      <sz val="8"/>
      <color theme="1"/>
      <name val="Verdana"/>
      <family val="2"/>
    </font>
    <font>
      <sz val="11"/>
      <color theme="1"/>
      <name val="Verdana"/>
      <family val="2"/>
    </font>
    <font>
      <b/>
      <sz val="8"/>
      <color theme="1"/>
      <name val="Verdana"/>
      <family val="2"/>
    </font>
    <font>
      <sz val="9"/>
      <color theme="1"/>
      <name val="Verdana"/>
      <family val="2"/>
    </font>
    <font>
      <sz val="11"/>
      <color rgb="FF666666"/>
      <name val="Verdana"/>
      <family val="2"/>
    </font>
    <font>
      <b/>
      <sz val="11"/>
      <color rgb="FF000000"/>
      <name val="Verdana"/>
      <family val="2"/>
    </font>
    <font>
      <b/>
      <sz val="10"/>
      <name val="Arial"/>
      <family val="2"/>
    </font>
    <font>
      <sz val="10"/>
      <name val="Arial"/>
      <family val="2"/>
    </font>
    <font>
      <sz val="10"/>
      <name val="Arial"/>
      <family val="2"/>
    </font>
    <font>
      <sz val="12"/>
      <color rgb="FF1E1E1E"/>
      <name val="Univers"/>
      <family val="2"/>
    </font>
    <font>
      <sz val="27"/>
      <color rgb="FF1E1E1E"/>
      <name val="Univers"/>
      <family val="2"/>
    </font>
    <font>
      <sz val="21"/>
      <color rgb="FF1E1E1E"/>
      <name val="Univers"/>
      <family val="2"/>
    </font>
    <font>
      <b/>
      <sz val="12"/>
      <color rgb="FF1E1E1E"/>
      <name val="Univers"/>
      <family val="2"/>
    </font>
    <font>
      <sz val="15"/>
      <color rgb="FF1E1E1E"/>
      <name val="Univers"/>
      <family val="2"/>
    </font>
    <font>
      <sz val="20"/>
      <color rgb="FF1E1E1E"/>
      <name val="Inherit"/>
    </font>
    <font>
      <sz val="12"/>
      <color rgb="FF5E5E5E"/>
      <name val="Univers"/>
      <family val="2"/>
    </font>
    <font>
      <b/>
      <sz val="10"/>
      <name val="Arial"/>
      <family val="2"/>
    </font>
    <font>
      <sz val="12"/>
      <color rgb="FF1E1E1E"/>
      <name val="Univers"/>
      <family val="2"/>
    </font>
    <font>
      <sz val="9"/>
      <color rgb="FF232A31"/>
      <name val="Arial"/>
      <family val="2"/>
    </font>
    <font>
      <sz val="11"/>
      <color rgb="FF232A31"/>
      <name val="Arial"/>
      <family val="2"/>
    </font>
    <font>
      <b/>
      <sz val="11"/>
      <color rgb="FF232A31"/>
      <name val="Arial"/>
      <family val="2"/>
    </font>
  </fonts>
  <fills count="2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7030A0"/>
        <bgColor indexed="64"/>
      </patternFill>
    </fill>
    <fill>
      <patternFill patternType="solid">
        <fgColor theme="5"/>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C00000"/>
        <bgColor indexed="64"/>
      </patternFill>
    </fill>
    <fill>
      <patternFill patternType="solid">
        <fgColor rgb="FF00B0F0"/>
        <bgColor indexed="64"/>
      </patternFill>
    </fill>
    <fill>
      <patternFill patternType="solid">
        <fgColor rgb="FFFDFDFD"/>
        <bgColor indexed="64"/>
      </patternFill>
    </fill>
    <fill>
      <patternFill patternType="solid">
        <fgColor rgb="FFFFC000"/>
        <bgColor indexed="64"/>
      </patternFill>
    </fill>
    <fill>
      <patternFill patternType="solid">
        <fgColor rgb="FFCCCCCC"/>
        <bgColor indexed="64"/>
      </patternFill>
    </fill>
    <fill>
      <patternFill patternType="solid">
        <fgColor rgb="FFFFFFFF"/>
        <bgColor indexed="64"/>
      </patternFill>
    </fill>
    <fill>
      <patternFill patternType="solid">
        <fgColor rgb="FFF2F5F7"/>
        <bgColor indexed="64"/>
      </patternFill>
    </fill>
    <fill>
      <patternFill patternType="solid">
        <fgColor rgb="FFDDE0E4"/>
        <bgColor indexed="64"/>
      </patternFill>
    </fill>
    <fill>
      <patternFill patternType="solid">
        <fgColor theme="5"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A7AAAF"/>
      </left>
      <right style="medium">
        <color rgb="FFA7AAAF"/>
      </right>
      <top/>
      <bottom style="medium">
        <color rgb="FFA7AAAF"/>
      </bottom>
      <diagonal/>
    </border>
    <border>
      <left style="medium">
        <color rgb="FFA7AAAF"/>
      </left>
      <right style="medium">
        <color rgb="FFA7AAAF"/>
      </right>
      <top style="medium">
        <color rgb="FFCCCCCC"/>
      </top>
      <bottom style="medium">
        <color rgb="FFA7AAAF"/>
      </bottom>
      <diagonal/>
    </border>
    <border>
      <left style="medium">
        <color rgb="FFA7AAAF"/>
      </left>
      <right/>
      <top style="medium">
        <color rgb="FFCCCCCC"/>
      </top>
      <bottom style="medium">
        <color rgb="FFA7AAAF"/>
      </bottom>
      <diagonal/>
    </border>
    <border>
      <left/>
      <right style="medium">
        <color rgb="FFA7AAAF"/>
      </right>
      <top style="medium">
        <color rgb="FFCCCCCC"/>
      </top>
      <bottom style="medium">
        <color rgb="FFA7AAAF"/>
      </bottom>
      <diagonal/>
    </border>
    <border>
      <left/>
      <right style="medium">
        <color rgb="FFA7AAAF"/>
      </right>
      <top/>
      <bottom/>
      <diagonal/>
    </border>
    <border>
      <left style="medium">
        <color rgb="FFA7AAAF"/>
      </left>
      <right/>
      <top style="medium">
        <color rgb="FFA7AAAF"/>
      </top>
      <bottom style="medium">
        <color rgb="FFA7AAAF"/>
      </bottom>
      <diagonal/>
    </border>
    <border>
      <left/>
      <right/>
      <top style="medium">
        <color rgb="FFA7AAAF"/>
      </top>
      <bottom style="medium">
        <color rgb="FFA7AAAF"/>
      </bottom>
      <diagonal/>
    </border>
    <border>
      <left/>
      <right style="medium">
        <color rgb="FFA7AAAF"/>
      </right>
      <top style="medium">
        <color rgb="FFA7AAAF"/>
      </top>
      <bottom style="medium">
        <color rgb="FFA7AAAF"/>
      </bottom>
      <diagonal/>
    </border>
    <border>
      <left style="medium">
        <color rgb="FFA7AAAF"/>
      </left>
      <right/>
      <top/>
      <bottom style="medium">
        <color rgb="FFA7AAAF"/>
      </bottom>
      <diagonal/>
    </border>
    <border>
      <left/>
      <right/>
      <top/>
      <bottom style="medium">
        <color rgb="FFA7AAAF"/>
      </bottom>
      <diagonal/>
    </border>
    <border>
      <left/>
      <right style="medium">
        <color rgb="FFA7AAAF"/>
      </right>
      <top/>
      <bottom style="medium">
        <color rgb="FFA7AAAF"/>
      </bottom>
      <diagonal/>
    </border>
    <border>
      <left style="medium">
        <color rgb="FFA7AAAF"/>
      </left>
      <right/>
      <top/>
      <bottom/>
      <diagonal/>
    </border>
    <border>
      <left/>
      <right/>
      <top style="medium">
        <color rgb="FFE5E5E5"/>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25" fillId="0" borderId="0" applyNumberFormat="0" applyFont="0" applyFill="0" applyBorder="0" applyAlignment="0" applyProtection="0"/>
    <xf numFmtId="0" fontId="26" fillId="0" borderId="0" applyNumberFormat="0" applyFont="0" applyFill="0" applyBorder="0" applyAlignment="0" applyProtection="0"/>
  </cellStyleXfs>
  <cellXfs count="205">
    <xf numFmtId="0" fontId="0" fillId="0" borderId="0" xfId="0"/>
    <xf numFmtId="0" fontId="2" fillId="0" borderId="0" xfId="0" applyFont="1" applyAlignment="1">
      <alignment horizontal="right"/>
    </xf>
    <xf numFmtId="0" fontId="2" fillId="0" borderId="0" xfId="0" applyFont="1"/>
    <xf numFmtId="0" fontId="0" fillId="0" borderId="0" xfId="0" applyAlignment="1">
      <alignment horizontal="right"/>
    </xf>
    <xf numFmtId="0" fontId="0" fillId="0" borderId="0" xfId="0" applyAlignment="1">
      <alignment vertical="top"/>
    </xf>
    <xf numFmtId="0" fontId="0" fillId="2" borderId="0" xfId="0" applyFill="1"/>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0" xfId="0" applyFont="1" applyFill="1" applyAlignment="1">
      <alignment horizontal="center" vertical="center" wrapText="1"/>
    </xf>
    <xf numFmtId="14" fontId="0" fillId="0" borderId="0" xfId="0" applyNumberFormat="1"/>
    <xf numFmtId="1" fontId="0" fillId="0" borderId="1" xfId="0" applyNumberFormat="1" applyBorder="1" applyAlignment="1">
      <alignment horizontal="center"/>
    </xf>
    <xf numFmtId="0" fontId="0" fillId="0" borderId="1" xfId="0" applyBorder="1" applyAlignment="1">
      <alignment horizontal="center"/>
    </xf>
    <xf numFmtId="164" fontId="0" fillId="2" borderId="1" xfId="2" applyNumberFormat="1" applyFont="1" applyFill="1" applyBorder="1" applyAlignment="1">
      <alignment horizontal="center"/>
    </xf>
    <xf numFmtId="165" fontId="0" fillId="3" borderId="1" xfId="1" applyNumberFormat="1" applyFont="1" applyFill="1" applyBorder="1"/>
    <xf numFmtId="44" fontId="0" fillId="3" borderId="1" xfId="2" applyFont="1" applyFill="1" applyBorder="1"/>
    <xf numFmtId="2" fontId="0" fillId="3" borderId="1" xfId="2" applyNumberFormat="1" applyFont="1" applyFill="1" applyBorder="1" applyAlignment="1">
      <alignment horizontal="center"/>
    </xf>
    <xf numFmtId="2" fontId="0" fillId="3" borderId="1" xfId="2" applyNumberFormat="1" applyFont="1" applyFill="1" applyBorder="1"/>
    <xf numFmtId="44" fontId="0" fillId="3" borderId="1" xfId="0" applyNumberFormat="1" applyFill="1" applyBorder="1"/>
    <xf numFmtId="44" fontId="0" fillId="4" borderId="1" xfId="0" applyNumberFormat="1" applyFill="1" applyBorder="1"/>
    <xf numFmtId="166" fontId="0" fillId="4" borderId="1" xfId="3" applyNumberFormat="1" applyFont="1" applyFill="1" applyBorder="1"/>
    <xf numFmtId="165" fontId="0" fillId="0" borderId="0" xfId="1" applyNumberFormat="1" applyFont="1"/>
    <xf numFmtId="167" fontId="0" fillId="0" borderId="0" xfId="0" applyNumberFormat="1" applyAlignment="1">
      <alignment horizontal="right"/>
    </xf>
    <xf numFmtId="0" fontId="2" fillId="0" borderId="0" xfId="0" applyFont="1" applyAlignment="1">
      <alignment horizontal="center"/>
    </xf>
    <xf numFmtId="44" fontId="2" fillId="0" borderId="0" xfId="2" applyFont="1" applyAlignment="1">
      <alignment horizontal="center"/>
    </xf>
    <xf numFmtId="44" fontId="0" fillId="0" borderId="0" xfId="0" applyNumberFormat="1"/>
    <xf numFmtId="2" fontId="2" fillId="0" borderId="0" xfId="2" applyNumberFormat="1" applyFont="1" applyAlignment="1">
      <alignment horizontal="center"/>
    </xf>
    <xf numFmtId="166" fontId="2" fillId="0" borderId="0" xfId="2" applyNumberFormat="1" applyFont="1" applyAlignment="1">
      <alignment horizontal="center"/>
    </xf>
    <xf numFmtId="0" fontId="4" fillId="0" borderId="0" xfId="0" applyFont="1" applyAlignment="1">
      <alignment horizontal="left"/>
    </xf>
    <xf numFmtId="0" fontId="0" fillId="0" borderId="0" xfId="0" applyAlignment="1">
      <alignment horizontal="center"/>
    </xf>
    <xf numFmtId="0" fontId="0" fillId="0" borderId="0" xfId="0" applyAlignment="1">
      <alignment horizontal="left"/>
    </xf>
    <xf numFmtId="9" fontId="0" fillId="0" borderId="0" xfId="3" applyFont="1"/>
    <xf numFmtId="0" fontId="6" fillId="0" borderId="0" xfId="0" applyFont="1"/>
    <xf numFmtId="10" fontId="2" fillId="0" borderId="0" xfId="3" applyNumberFormat="1" applyFont="1" applyFill="1"/>
    <xf numFmtId="2" fontId="2" fillId="0" borderId="0" xfId="3" applyNumberFormat="1" applyFont="1"/>
    <xf numFmtId="43" fontId="0" fillId="0" borderId="0" xfId="1" applyFont="1"/>
    <xf numFmtId="165" fontId="0" fillId="0" borderId="0" xfId="0" applyNumberFormat="1"/>
    <xf numFmtId="43" fontId="0" fillId="0" borderId="0" xfId="0" applyNumberFormat="1"/>
    <xf numFmtId="44" fontId="0" fillId="2" borderId="0" xfId="2" applyFont="1" applyFill="1"/>
    <xf numFmtId="166" fontId="0" fillId="0" borderId="0" xfId="3" applyNumberFormat="1" applyFont="1"/>
    <xf numFmtId="166" fontId="1" fillId="0" borderId="0" xfId="3" applyNumberFormat="1" applyFont="1"/>
    <xf numFmtId="166" fontId="1" fillId="0" borderId="0" xfId="3" applyNumberFormat="1" applyFont="1" applyFill="1"/>
    <xf numFmtId="166" fontId="0" fillId="0" borderId="0" xfId="0" applyNumberFormat="1"/>
    <xf numFmtId="10" fontId="0" fillId="2" borderId="0" xfId="3" applyNumberFormat="1" applyFont="1" applyFill="1" applyAlignment="1">
      <alignment horizontal="right"/>
    </xf>
    <xf numFmtId="10" fontId="0" fillId="0" borderId="0" xfId="3" applyNumberFormat="1" applyFont="1" applyFill="1" applyAlignment="1">
      <alignment horizontal="center"/>
    </xf>
    <xf numFmtId="0" fontId="7" fillId="0" borderId="0" xfId="4"/>
    <xf numFmtId="44" fontId="2" fillId="0" borderId="0" xfId="0" applyNumberFormat="1" applyFont="1"/>
    <xf numFmtId="10" fontId="0" fillId="4" borderId="0" xfId="0" applyNumberFormat="1" applyFill="1"/>
    <xf numFmtId="166" fontId="1" fillId="4" borderId="0" xfId="3" applyNumberFormat="1" applyFont="1" applyFill="1"/>
    <xf numFmtId="44" fontId="0" fillId="4" borderId="0" xfId="0" applyNumberFormat="1" applyFill="1"/>
    <xf numFmtId="44" fontId="1" fillId="4" borderId="0" xfId="2" applyFont="1" applyFill="1"/>
    <xf numFmtId="2" fontId="0" fillId="4" borderId="0" xfId="0" applyNumberFormat="1" applyFill="1"/>
    <xf numFmtId="168" fontId="8" fillId="4" borderId="0" xfId="0" applyNumberFormat="1" applyFont="1" applyFill="1"/>
    <xf numFmtId="10" fontId="2" fillId="4" borderId="0" xfId="3" applyNumberFormat="1" applyFont="1" applyFill="1"/>
    <xf numFmtId="164" fontId="0" fillId="4" borderId="0" xfId="0" applyNumberFormat="1" applyFill="1"/>
    <xf numFmtId="164" fontId="9" fillId="4" borderId="0" xfId="0" applyNumberFormat="1" applyFont="1" applyFill="1"/>
    <xf numFmtId="10" fontId="1" fillId="4" borderId="0" xfId="3" applyNumberFormat="1" applyFont="1" applyFill="1"/>
    <xf numFmtId="166" fontId="2" fillId="4" borderId="0" xfId="3" applyNumberFormat="1" applyFont="1" applyFill="1"/>
    <xf numFmtId="0" fontId="2" fillId="5" borderId="0" xfId="0" applyFont="1" applyFill="1" applyAlignment="1">
      <alignment horizontal="center"/>
    </xf>
    <xf numFmtId="0" fontId="2" fillId="6" borderId="0" xfId="0" applyFont="1" applyFill="1" applyAlignment="1">
      <alignment horizontal="center"/>
    </xf>
    <xf numFmtId="0" fontId="2" fillId="6" borderId="0" xfId="0" applyFont="1" applyFill="1"/>
    <xf numFmtId="1" fontId="0" fillId="0" borderId="0" xfId="0" applyNumberFormat="1" applyAlignment="1">
      <alignment horizontal="center"/>
    </xf>
    <xf numFmtId="44" fontId="0" fillId="0" borderId="0" xfId="2" applyFont="1" applyAlignment="1">
      <alignment horizontal="center"/>
    </xf>
    <xf numFmtId="44" fontId="0" fillId="5" borderId="0" xfId="2" applyFont="1" applyFill="1" applyAlignment="1">
      <alignment horizontal="center"/>
    </xf>
    <xf numFmtId="164" fontId="0" fillId="5" borderId="0" xfId="2" applyNumberFormat="1" applyFont="1" applyFill="1"/>
    <xf numFmtId="44" fontId="0" fillId="6" borderId="0" xfId="2" applyFont="1" applyFill="1"/>
    <xf numFmtId="164" fontId="0" fillId="5" borderId="0" xfId="0" applyNumberFormat="1" applyFill="1"/>
    <xf numFmtId="44" fontId="2" fillId="0" borderId="0" xfId="0" applyNumberFormat="1" applyFont="1" applyAlignment="1">
      <alignment horizontal="center"/>
    </xf>
    <xf numFmtId="44" fontId="2" fillId="5" borderId="0" xfId="0" applyNumberFormat="1" applyFont="1" applyFill="1" applyAlignment="1">
      <alignment horizontal="center"/>
    </xf>
    <xf numFmtId="164" fontId="2" fillId="5" borderId="0" xfId="0" applyNumberFormat="1" applyFont="1" applyFill="1" applyAlignment="1">
      <alignment horizontal="center"/>
    </xf>
    <xf numFmtId="164" fontId="2" fillId="0" borderId="0" xfId="0" applyNumberFormat="1" applyFont="1" applyAlignment="1">
      <alignment horizontal="center"/>
    </xf>
    <xf numFmtId="164" fontId="2" fillId="6" borderId="0" xfId="0" applyNumberFormat="1" applyFont="1" applyFill="1" applyAlignment="1">
      <alignment horizontal="center"/>
    </xf>
    <xf numFmtId="167" fontId="0" fillId="0" borderId="0" xfId="2" applyNumberFormat="1" applyFont="1"/>
    <xf numFmtId="0" fontId="0" fillId="5" borderId="0" xfId="0" applyFill="1"/>
    <xf numFmtId="164" fontId="10" fillId="6" borderId="0" xfId="0" applyNumberFormat="1" applyFont="1" applyFill="1" applyAlignment="1">
      <alignment horizontal="left"/>
    </xf>
    <xf numFmtId="0" fontId="0" fillId="6" borderId="0" xfId="0" applyFill="1"/>
    <xf numFmtId="9" fontId="0" fillId="0" borderId="0" xfId="3" applyFont="1" applyFill="1"/>
    <xf numFmtId="0" fontId="10" fillId="6" borderId="0" xfId="0" applyFont="1" applyFill="1" applyAlignment="1">
      <alignment horizontal="left"/>
    </xf>
    <xf numFmtId="164" fontId="0" fillId="7" borderId="1" xfId="2" applyNumberFormat="1" applyFont="1" applyFill="1" applyBorder="1" applyAlignment="1">
      <alignment horizontal="center"/>
    </xf>
    <xf numFmtId="2" fontId="0" fillId="8" borderId="1" xfId="2" applyNumberFormat="1" applyFont="1" applyFill="1" applyBorder="1" applyAlignment="1">
      <alignment horizontal="center"/>
    </xf>
    <xf numFmtId="164" fontId="0" fillId="9" borderId="1" xfId="2" applyNumberFormat="1" applyFont="1" applyFill="1" applyBorder="1" applyAlignment="1">
      <alignment horizontal="center"/>
    </xf>
    <xf numFmtId="164" fontId="0" fillId="10" borderId="1" xfId="2" applyNumberFormat="1" applyFont="1" applyFill="1" applyBorder="1" applyAlignment="1">
      <alignment horizontal="center"/>
    </xf>
    <xf numFmtId="164" fontId="0" fillId="11" borderId="1" xfId="2" applyNumberFormat="1" applyFont="1" applyFill="1" applyBorder="1" applyAlignment="1">
      <alignment horizontal="center"/>
    </xf>
    <xf numFmtId="164" fontId="0" fillId="12" borderId="1" xfId="2" applyNumberFormat="1" applyFont="1" applyFill="1" applyBorder="1" applyAlignment="1">
      <alignment horizontal="center"/>
    </xf>
    <xf numFmtId="8" fontId="0" fillId="0" borderId="0" xfId="0" applyNumberFormat="1"/>
    <xf numFmtId="166" fontId="5" fillId="0" borderId="0" xfId="0" applyNumberFormat="1" applyFont="1" applyAlignment="1">
      <alignment horizontal="center"/>
    </xf>
    <xf numFmtId="1" fontId="2" fillId="0" borderId="0" xfId="0" applyNumberFormat="1" applyFont="1" applyAlignment="1">
      <alignment horizontal="center"/>
    </xf>
    <xf numFmtId="164" fontId="2" fillId="0" borderId="0" xfId="2" applyNumberFormat="1" applyFont="1" applyAlignment="1">
      <alignment horizontal="center"/>
    </xf>
    <xf numFmtId="44" fontId="0" fillId="0" borderId="0" xfId="0" applyNumberFormat="1" applyAlignment="1">
      <alignment horizontal="center"/>
    </xf>
    <xf numFmtId="166" fontId="9" fillId="0" borderId="0" xfId="3" applyNumberFormat="1" applyFont="1" applyAlignment="1">
      <alignment horizontal="center"/>
    </xf>
    <xf numFmtId="0" fontId="9" fillId="0" borderId="0" xfId="0" applyFont="1" applyAlignment="1">
      <alignment horizontal="center"/>
    </xf>
    <xf numFmtId="10" fontId="13" fillId="0" borderId="0" xfId="3" applyNumberFormat="1" applyFont="1" applyFill="1"/>
    <xf numFmtId="44" fontId="13" fillId="0" borderId="0" xfId="0" applyNumberFormat="1" applyFont="1"/>
    <xf numFmtId="44" fontId="0" fillId="3" borderId="1" xfId="2" applyFont="1" applyFill="1" applyBorder="1" applyAlignment="1">
      <alignment horizontal="center"/>
    </xf>
    <xf numFmtId="0" fontId="13" fillId="0" borderId="0" xfId="0" applyFont="1" applyAlignment="1">
      <alignment horizontal="center" vertical="center" wrapText="1"/>
    </xf>
    <xf numFmtId="10" fontId="14" fillId="0" borderId="0" xfId="0" applyNumberFormat="1" applyFont="1" applyAlignment="1">
      <alignment horizontal="center"/>
    </xf>
    <xf numFmtId="14" fontId="0" fillId="0" borderId="0" xfId="0" applyNumberFormat="1" applyAlignment="1">
      <alignment horizontal="center"/>
    </xf>
    <xf numFmtId="2" fontId="2" fillId="0" borderId="0" xfId="0" applyNumberFormat="1" applyFont="1" applyAlignment="1">
      <alignment horizontal="center"/>
    </xf>
    <xf numFmtId="166" fontId="2" fillId="0" borderId="0" xfId="3" applyNumberFormat="1" applyFont="1"/>
    <xf numFmtId="164" fontId="0" fillId="5" borderId="1" xfId="2" applyNumberFormat="1" applyFont="1" applyFill="1" applyBorder="1" applyAlignment="1">
      <alignment horizontal="center"/>
    </xf>
    <xf numFmtId="0" fontId="16" fillId="0" borderId="0" xfId="0" applyFont="1" applyAlignment="1">
      <alignment horizontal="center" vertical="center" wrapText="1"/>
    </xf>
    <xf numFmtId="166" fontId="0" fillId="0" borderId="0" xfId="3" applyNumberFormat="1" applyFont="1" applyFill="1" applyBorder="1" applyAlignment="1">
      <alignment horizontal="center" vertical="center" wrapText="1"/>
    </xf>
    <xf numFmtId="2" fontId="0" fillId="4" borderId="1" xfId="2" applyNumberFormat="1" applyFont="1" applyFill="1" applyBorder="1" applyAlignment="1">
      <alignment horizontal="center"/>
    </xf>
    <xf numFmtId="166" fontId="0" fillId="4" borderId="1" xfId="3" applyNumberFormat="1" applyFont="1" applyFill="1" applyBorder="1" applyAlignment="1">
      <alignment horizontal="center" vertical="center" wrapText="1"/>
    </xf>
    <xf numFmtId="9" fontId="2" fillId="0" borderId="0" xfId="3" applyFont="1" applyAlignment="1">
      <alignment horizontal="center"/>
    </xf>
    <xf numFmtId="9" fontId="0" fillId="0" borderId="0" xfId="0" applyNumberFormat="1"/>
    <xf numFmtId="0" fontId="2" fillId="13" borderId="0" xfId="0" applyFont="1" applyFill="1" applyAlignment="1">
      <alignment horizontal="center"/>
    </xf>
    <xf numFmtId="0" fontId="0" fillId="13" borderId="0" xfId="0" applyFill="1" applyAlignment="1">
      <alignment horizontal="center"/>
    </xf>
    <xf numFmtId="0" fontId="0" fillId="14" borderId="0" xfId="0" applyFill="1" applyAlignment="1">
      <alignment horizontal="center"/>
    </xf>
    <xf numFmtId="9" fontId="0" fillId="0" borderId="0" xfId="3" applyFont="1" applyAlignment="1">
      <alignment horizontal="center"/>
    </xf>
    <xf numFmtId="166" fontId="0" fillId="0" borderId="0" xfId="3" applyNumberFormat="1" applyFont="1" applyAlignment="1">
      <alignment horizontal="center"/>
    </xf>
    <xf numFmtId="2" fontId="0" fillId="0" borderId="0" xfId="3" applyNumberFormat="1" applyFont="1" applyAlignment="1">
      <alignment horizontal="center"/>
    </xf>
    <xf numFmtId="164" fontId="0" fillId="0" borderId="0" xfId="0" applyNumberFormat="1" applyAlignment="1">
      <alignment horizontal="center"/>
    </xf>
    <xf numFmtId="8" fontId="0" fillId="0" borderId="0" xfId="0" applyNumberFormat="1" applyAlignment="1">
      <alignment horizontal="center"/>
    </xf>
    <xf numFmtId="0" fontId="17" fillId="0" borderId="0" xfId="0" applyFont="1"/>
    <xf numFmtId="164" fontId="0" fillId="16" borderId="1" xfId="2" applyNumberFormat="1" applyFont="1" applyFill="1" applyBorder="1" applyAlignment="1">
      <alignment horizontal="center"/>
    </xf>
    <xf numFmtId="164" fontId="0" fillId="15" borderId="1" xfId="2" applyNumberFormat="1" applyFont="1" applyFill="1" applyBorder="1" applyAlignment="1">
      <alignment horizontal="center"/>
    </xf>
    <xf numFmtId="0" fontId="0" fillId="0" borderId="0" xfId="0" applyAlignment="1">
      <alignment wrapText="1"/>
    </xf>
    <xf numFmtId="2" fontId="17" fillId="2" borderId="1" xfId="1" applyNumberFormat="1" applyFont="1" applyFill="1" applyBorder="1" applyAlignment="1">
      <alignment horizontal="center"/>
    </xf>
    <xf numFmtId="0" fontId="0" fillId="18" borderId="0" xfId="0" applyFill="1"/>
    <xf numFmtId="1" fontId="0" fillId="0" borderId="0" xfId="0" applyNumberFormat="1"/>
    <xf numFmtId="167" fontId="2" fillId="0" borderId="0" xfId="2" applyNumberFormat="1" applyFont="1"/>
    <xf numFmtId="14" fontId="0" fillId="18" borderId="1" xfId="0" applyNumberFormat="1" applyFill="1" applyBorder="1" applyAlignment="1">
      <alignment horizontal="center"/>
    </xf>
    <xf numFmtId="0" fontId="15" fillId="18" borderId="0" xfId="0" applyFont="1" applyFill="1" applyAlignment="1">
      <alignment horizontal="center" vertical="center" wrapText="1"/>
    </xf>
    <xf numFmtId="0" fontId="2" fillId="18" borderId="0" xfId="0" applyFont="1" applyFill="1"/>
    <xf numFmtId="0" fontId="0" fillId="17" borderId="0" xfId="0" applyFill="1"/>
    <xf numFmtId="0" fontId="20" fillId="17" borderId="3" xfId="0" applyFont="1" applyFill="1" applyBorder="1" applyAlignment="1">
      <alignment vertical="center" wrapText="1" indent="2"/>
    </xf>
    <xf numFmtId="0" fontId="21" fillId="17" borderId="3" xfId="0" applyFont="1" applyFill="1" applyBorder="1" applyAlignment="1">
      <alignment vertical="center" wrapText="1" indent="2"/>
    </xf>
    <xf numFmtId="0" fontId="20" fillId="17" borderId="2" xfId="0" applyFont="1" applyFill="1" applyBorder="1" applyAlignment="1">
      <alignment vertical="center" wrapText="1" indent="2"/>
    </xf>
    <xf numFmtId="0" fontId="0" fillId="17" borderId="6" xfId="0" applyFill="1" applyBorder="1"/>
    <xf numFmtId="0" fontId="23" fillId="0" borderId="0" xfId="0" applyFont="1" applyAlignment="1">
      <alignment vertical="center"/>
    </xf>
    <xf numFmtId="0" fontId="22" fillId="0" borderId="0" xfId="0" applyFont="1" applyAlignment="1">
      <alignment vertical="center"/>
    </xf>
    <xf numFmtId="0" fontId="18" fillId="17" borderId="3" xfId="0" applyFont="1" applyFill="1" applyBorder="1" applyAlignment="1">
      <alignment vertical="center" wrapText="1" indent="2"/>
    </xf>
    <xf numFmtId="0" fontId="19" fillId="17" borderId="13" xfId="0" applyFont="1" applyFill="1" applyBorder="1" applyAlignment="1">
      <alignment vertical="center" wrapText="1"/>
    </xf>
    <xf numFmtId="0" fontId="19" fillId="17" borderId="6" xfId="0" applyFont="1" applyFill="1" applyBorder="1" applyAlignment="1">
      <alignment vertical="center" wrapText="1"/>
    </xf>
    <xf numFmtId="164" fontId="2" fillId="18" borderId="0" xfId="0" quotePrefix="1" applyNumberFormat="1" applyFont="1" applyFill="1" applyAlignment="1">
      <alignment horizontal="right"/>
    </xf>
    <xf numFmtId="0" fontId="2" fillId="18" borderId="0" xfId="0" applyFont="1" applyFill="1" applyAlignment="1">
      <alignment horizontal="right"/>
    </xf>
    <xf numFmtId="170" fontId="0" fillId="18" borderId="0" xfId="0" applyNumberFormat="1" applyFill="1"/>
    <xf numFmtId="8" fontId="0" fillId="18" borderId="0" xfId="0" applyNumberFormat="1" applyFill="1"/>
    <xf numFmtId="164" fontId="0" fillId="18" borderId="0" xfId="2" applyNumberFormat="1" applyFont="1" applyFill="1"/>
    <xf numFmtId="0" fontId="0" fillId="18" borderId="0" xfId="0" applyFill="1" applyAlignment="1">
      <alignment horizontal="center"/>
    </xf>
    <xf numFmtId="0" fontId="4" fillId="18" borderId="0" xfId="0" applyFont="1" applyFill="1" applyAlignment="1">
      <alignment horizontal="center"/>
    </xf>
    <xf numFmtId="0" fontId="25" fillId="0" borderId="0" xfId="5" applyNumberFormat="1" applyFont="1" applyFill="1" applyBorder="1" applyAlignment="1"/>
    <xf numFmtId="171" fontId="25" fillId="0" borderId="0" xfId="5" applyNumberFormat="1" applyFont="1" applyFill="1" applyBorder="1" applyAlignment="1">
      <alignment horizontal="right"/>
    </xf>
    <xf numFmtId="0" fontId="28" fillId="0" borderId="0" xfId="0" applyFont="1" applyAlignment="1">
      <alignment horizontal="left" vertical="center" wrapText="1" indent="15"/>
    </xf>
    <xf numFmtId="0" fontId="27" fillId="0" borderId="0" xfId="0" applyFont="1" applyAlignment="1">
      <alignment vertical="center" wrapText="1"/>
    </xf>
    <xf numFmtId="0" fontId="30" fillId="0" borderId="0" xfId="0" applyFont="1" applyAlignment="1">
      <alignment vertical="center" wrapText="1"/>
    </xf>
    <xf numFmtId="0" fontId="29" fillId="0" borderId="14" xfId="0" applyFont="1" applyBorder="1" applyAlignment="1">
      <alignment horizontal="left" vertical="center" wrapText="1" indent="1"/>
    </xf>
    <xf numFmtId="0" fontId="32" fillId="0" borderId="0" xfId="0" applyFont="1" applyAlignment="1">
      <alignment vertical="center" wrapText="1"/>
    </xf>
    <xf numFmtId="0" fontId="0" fillId="0" borderId="0" xfId="0" applyAlignment="1">
      <alignment horizontal="left" vertical="center" wrapText="1" indent="1"/>
    </xf>
    <xf numFmtId="0" fontId="33" fillId="0" borderId="0" xfId="0" applyFont="1" applyAlignment="1">
      <alignment vertical="center" wrapText="1"/>
    </xf>
    <xf numFmtId="0" fontId="31" fillId="0" borderId="0" xfId="0" applyFont="1" applyAlignment="1">
      <alignment vertical="center" wrapText="1"/>
    </xf>
    <xf numFmtId="0" fontId="34" fillId="0" borderId="0" xfId="6" applyNumberFormat="1" applyFont="1" applyFill="1" applyBorder="1" applyAlignment="1">
      <alignment horizontal="center"/>
    </xf>
    <xf numFmtId="0" fontId="26" fillId="0" borderId="0" xfId="6" applyNumberFormat="1" applyFont="1" applyFill="1" applyBorder="1" applyAlignment="1">
      <alignment horizontal="right"/>
    </xf>
    <xf numFmtId="0" fontId="4" fillId="0" borderId="0" xfId="0" applyFont="1"/>
    <xf numFmtId="0" fontId="24" fillId="0" borderId="0" xfId="5" applyNumberFormat="1" applyFont="1" applyFill="1" applyBorder="1" applyAlignment="1">
      <alignment horizontal="center"/>
    </xf>
    <xf numFmtId="0" fontId="35" fillId="0" borderId="0" xfId="0" applyFont="1" applyAlignment="1">
      <alignment vertical="center" wrapText="1"/>
    </xf>
    <xf numFmtId="0" fontId="30" fillId="0" borderId="0" xfId="0" applyFont="1" applyAlignment="1">
      <alignment horizontal="left" vertical="center" wrapText="1" indent="1"/>
    </xf>
    <xf numFmtId="0" fontId="34" fillId="0" borderId="0" xfId="6" applyNumberFormat="1" applyFont="1" applyFill="1" applyBorder="1" applyAlignment="1">
      <alignment horizontal="left"/>
    </xf>
    <xf numFmtId="0" fontId="26" fillId="0" borderId="0" xfId="6" applyNumberFormat="1" applyFont="1" applyFill="1" applyBorder="1" applyAlignment="1">
      <alignment horizontal="left"/>
    </xf>
    <xf numFmtId="0" fontId="36" fillId="20" borderId="0" xfId="0" applyFont="1" applyFill="1" applyAlignment="1">
      <alignment horizontal="left" vertical="center"/>
    </xf>
    <xf numFmtId="0" fontId="36" fillId="20" borderId="0" xfId="0" applyFont="1" applyFill="1" applyAlignment="1">
      <alignment horizontal="right" vertical="center"/>
    </xf>
    <xf numFmtId="15" fontId="37" fillId="21" borderId="0" xfId="0" applyNumberFormat="1" applyFont="1" applyFill="1" applyAlignment="1">
      <alignment horizontal="left" vertical="center"/>
    </xf>
    <xf numFmtId="0" fontId="37" fillId="21" borderId="0" xfId="0" applyFont="1" applyFill="1" applyAlignment="1">
      <alignment horizontal="right" vertical="center"/>
    </xf>
    <xf numFmtId="3" fontId="37" fillId="21" borderId="0" xfId="0" applyNumberFormat="1" applyFont="1" applyFill="1" applyAlignment="1">
      <alignment horizontal="right" vertical="center"/>
    </xf>
    <xf numFmtId="15" fontId="37" fillId="20" borderId="0" xfId="0" applyNumberFormat="1" applyFont="1" applyFill="1" applyAlignment="1">
      <alignment horizontal="left" vertical="center"/>
    </xf>
    <xf numFmtId="0" fontId="37" fillId="20" borderId="0" xfId="0" applyFont="1" applyFill="1" applyAlignment="1">
      <alignment horizontal="right" vertical="center"/>
    </xf>
    <xf numFmtId="3" fontId="37" fillId="20" borderId="0" xfId="0" applyNumberFormat="1" applyFont="1" applyFill="1" applyAlignment="1">
      <alignment horizontal="right" vertical="center"/>
    </xf>
    <xf numFmtId="15" fontId="37" fillId="22" borderId="0" xfId="0" applyNumberFormat="1" applyFont="1" applyFill="1" applyAlignment="1">
      <alignment horizontal="left" vertical="center"/>
    </xf>
    <xf numFmtId="0" fontId="37" fillId="22" borderId="0" xfId="0" applyFont="1" applyFill="1" applyAlignment="1">
      <alignment horizontal="right" vertical="center"/>
    </xf>
    <xf numFmtId="3" fontId="37" fillId="22" borderId="0" xfId="0" applyNumberFormat="1" applyFont="1" applyFill="1" applyAlignment="1">
      <alignment horizontal="right" vertical="center"/>
    </xf>
    <xf numFmtId="2" fontId="0" fillId="0" borderId="0" xfId="3" applyNumberFormat="1" applyFont="1" applyFill="1" applyAlignment="1"/>
    <xf numFmtId="2" fontId="0" fillId="23" borderId="0" xfId="3" applyNumberFormat="1" applyFont="1" applyFill="1" applyAlignment="1"/>
    <xf numFmtId="0" fontId="2" fillId="2" borderId="0" xfId="0" applyFont="1" applyFill="1" applyAlignment="1">
      <alignment horizontal="center" vertical="center"/>
    </xf>
    <xf numFmtId="0" fontId="0" fillId="2" borderId="0" xfId="0" applyFill="1" applyAlignment="1">
      <alignment horizontal="center"/>
    </xf>
    <xf numFmtId="172" fontId="2" fillId="23" borderId="0" xfId="0" applyNumberFormat="1" applyFont="1" applyFill="1"/>
    <xf numFmtId="0" fontId="2" fillId="13" borderId="0" xfId="0" applyFont="1" applyFill="1" applyAlignment="1">
      <alignment horizontal="center"/>
    </xf>
    <xf numFmtId="0" fontId="2" fillId="14" borderId="0" xfId="0" applyFont="1" applyFill="1" applyAlignment="1">
      <alignment horizontal="center" wrapText="1"/>
    </xf>
    <xf numFmtId="0" fontId="2" fillId="14" borderId="0" xfId="0" applyFont="1" applyFill="1" applyAlignment="1">
      <alignment horizontal="center"/>
    </xf>
    <xf numFmtId="0" fontId="0" fillId="2" borderId="0" xfId="0" applyFill="1" applyAlignment="1">
      <alignment horizontal="left" vertical="top"/>
    </xf>
    <xf numFmtId="0" fontId="0" fillId="0" borderId="0" xfId="0" applyAlignment="1">
      <alignment horizontal="center"/>
    </xf>
    <xf numFmtId="0" fontId="0" fillId="2" borderId="0" xfId="0" applyFill="1" applyAlignment="1">
      <alignment horizontal="left"/>
    </xf>
    <xf numFmtId="0" fontId="22" fillId="17" borderId="7" xfId="0" applyFont="1" applyFill="1" applyBorder="1" applyAlignment="1">
      <alignment vertical="center" wrapText="1" indent="2"/>
    </xf>
    <xf numFmtId="0" fontId="22" fillId="17" borderId="9" xfId="0" applyFont="1" applyFill="1" applyBorder="1" applyAlignment="1">
      <alignment vertical="center" wrapText="1" indent="2"/>
    </xf>
    <xf numFmtId="0" fontId="20" fillId="17" borderId="4" xfId="0" applyFont="1" applyFill="1" applyBorder="1" applyAlignment="1">
      <alignment vertical="center" wrapText="1" indent="2"/>
    </xf>
    <xf numFmtId="0" fontId="20" fillId="17" borderId="5" xfId="0" applyFont="1" applyFill="1" applyBorder="1" applyAlignment="1">
      <alignment vertical="center" wrapText="1" indent="2"/>
    </xf>
    <xf numFmtId="0" fontId="19" fillId="19" borderId="7" xfId="0" applyFont="1" applyFill="1" applyBorder="1" applyAlignment="1">
      <alignment vertical="center" wrapText="1" indent="2"/>
    </xf>
    <xf numFmtId="0" fontId="19" fillId="19" borderId="9" xfId="0" applyFont="1" applyFill="1" applyBorder="1" applyAlignment="1">
      <alignment vertical="center" wrapText="1" indent="2"/>
    </xf>
    <xf numFmtId="0" fontId="19" fillId="19" borderId="8" xfId="0" applyFont="1" applyFill="1" applyBorder="1" applyAlignment="1">
      <alignment vertical="center" wrapText="1" indent="2"/>
    </xf>
    <xf numFmtId="0" fontId="0" fillId="0" borderId="0" xfId="0"/>
    <xf numFmtId="0" fontId="21" fillId="17" borderId="7" xfId="0" applyFont="1" applyFill="1" applyBorder="1" applyAlignment="1">
      <alignment vertical="center" wrapText="1" indent="2"/>
    </xf>
    <xf numFmtId="0" fontId="21" fillId="17" borderId="8" xfId="0" applyFont="1" applyFill="1" applyBorder="1" applyAlignment="1">
      <alignment vertical="center" wrapText="1" indent="2"/>
    </xf>
    <xf numFmtId="0" fontId="21" fillId="17" borderId="9" xfId="0" applyFont="1" applyFill="1" applyBorder="1" applyAlignment="1">
      <alignment vertical="center" wrapText="1" indent="2"/>
    </xf>
    <xf numFmtId="0" fontId="19" fillId="19" borderId="10" xfId="0" applyFont="1" applyFill="1" applyBorder="1" applyAlignment="1">
      <alignment vertical="center" wrapText="1" indent="2"/>
    </xf>
    <xf numFmtId="0" fontId="19" fillId="19" borderId="11" xfId="0" applyFont="1" applyFill="1" applyBorder="1" applyAlignment="1">
      <alignment vertical="center" wrapText="1" indent="2"/>
    </xf>
    <xf numFmtId="0" fontId="19" fillId="19" borderId="12" xfId="0" applyFont="1" applyFill="1" applyBorder="1" applyAlignment="1">
      <alignment vertical="center" wrapText="1" indent="2"/>
    </xf>
    <xf numFmtId="0" fontId="38" fillId="21" borderId="0" xfId="0" applyFont="1" applyFill="1" applyAlignment="1">
      <alignment horizontal="center" vertical="center"/>
    </xf>
    <xf numFmtId="0" fontId="38" fillId="20" borderId="0" xfId="0" applyFont="1" applyFill="1" applyAlignment="1">
      <alignment horizontal="center" vertical="center"/>
    </xf>
    <xf numFmtId="0" fontId="0" fillId="0" borderId="0" xfId="0" applyFill="1"/>
    <xf numFmtId="0" fontId="0" fillId="0" borderId="0" xfId="0" applyFill="1" applyAlignment="1">
      <alignment horizontal="right"/>
    </xf>
    <xf numFmtId="44" fontId="0" fillId="0" borderId="0" xfId="0" applyNumberFormat="1" applyFill="1"/>
    <xf numFmtId="44" fontId="0" fillId="0" borderId="0" xfId="0" applyNumberFormat="1" applyFill="1" applyAlignment="1">
      <alignment horizontal="right"/>
    </xf>
    <xf numFmtId="1" fontId="0" fillId="0" borderId="0" xfId="0" applyNumberFormat="1" applyFill="1"/>
    <xf numFmtId="169" fontId="0" fillId="0" borderId="0" xfId="3" applyNumberFormat="1" applyFont="1" applyFill="1"/>
    <xf numFmtId="10" fontId="0" fillId="0" borderId="0" xfId="0" applyNumberFormat="1" applyFill="1"/>
    <xf numFmtId="164" fontId="0" fillId="0" borderId="0" xfId="0" applyNumberFormat="1" applyFill="1"/>
  </cellXfs>
  <cellStyles count="7">
    <cellStyle name="Comma" xfId="1" builtinId="3"/>
    <cellStyle name="Currency" xfId="2" builtinId="4"/>
    <cellStyle name="Hyperlink" xfId="4" builtinId="8"/>
    <cellStyle name="Normal" xfId="0" builtinId="0"/>
    <cellStyle name="Normal 2" xfId="5" xr:uid="{00000000-0005-0000-0000-000004000000}"/>
    <cellStyle name="Normal 3" xfId="6" xr:uid="{ECFFF8D7-AD98-419A-9AF3-757B35059F1A}"/>
    <cellStyle name="Percent" xfId="3" builtinId="5"/>
  </cellStyles>
  <dxfs count="65">
    <dxf>
      <fill>
        <patternFill>
          <bgColor rgb="FF00B0F0"/>
        </patternFill>
      </fill>
    </dxf>
    <dxf>
      <fill>
        <patternFill>
          <bgColor rgb="FFC00000"/>
        </patternFill>
      </fill>
    </dxf>
    <dxf>
      <fill>
        <patternFill>
          <bgColor rgb="FF7030A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00B050"/>
        </patternFill>
      </fill>
    </dxf>
    <dxf>
      <fill>
        <patternFill>
          <bgColor theme="4" tint="-0.24994659260841701"/>
        </patternFill>
      </fill>
    </dxf>
    <dxf>
      <font>
        <b val="0"/>
        <i/>
        <strike/>
      </font>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FF00"/>
        </patternFill>
      </fill>
    </dxf>
    <dxf>
      <fill>
        <patternFill>
          <bgColor theme="5"/>
        </patternFill>
      </fill>
    </dxf>
    <dxf>
      <fill>
        <patternFill>
          <bgColor rgb="FFFF0000"/>
        </patternFill>
      </fill>
    </dxf>
    <dxf>
      <fill>
        <patternFill>
          <bgColor rgb="FF92D050"/>
        </patternFill>
      </fill>
    </dxf>
    <dxf>
      <fill>
        <patternFill>
          <bgColor rgb="FF00B050"/>
        </patternFill>
      </fill>
    </dxf>
    <dxf>
      <fill>
        <patternFill>
          <bgColor rgb="FFFF0000"/>
        </patternFill>
      </fill>
    </dxf>
    <dxf>
      <fill>
        <patternFill>
          <bgColor rgb="FFFFC000"/>
        </patternFill>
      </fill>
    </dxf>
    <dxf>
      <font>
        <b val="0"/>
        <i/>
      </font>
      <fill>
        <patternFill>
          <bgColor rgb="FFFF0000"/>
        </patternFill>
      </fill>
      <border>
        <left/>
        <right/>
        <top/>
        <bottom/>
        <vertical/>
        <horizontal/>
      </border>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ont>
        <b val="0"/>
        <i/>
        <strike/>
      </font>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ill>
        <patternFill>
          <bgColor rgb="FFFF0000"/>
        </patternFill>
      </fill>
    </dxf>
    <dxf>
      <fill>
        <patternFill>
          <bgColor rgb="FF00B050"/>
        </patternFill>
      </fill>
    </dxf>
    <dxf>
      <font>
        <b/>
        <i val="0"/>
        <strike val="0"/>
      </font>
      <fill>
        <patternFill patternType="solid">
          <bgColor rgb="FFC00000"/>
        </patternFill>
      </fill>
    </dxf>
    <dxf>
      <font>
        <color rgb="FFFF0000"/>
      </font>
      <fill>
        <patternFill patternType="none">
          <bgColor auto="1"/>
        </patternFill>
      </fill>
    </dxf>
    <dxf>
      <fill>
        <patternFill>
          <bgColor rgb="FFFFFF00"/>
        </patternFill>
      </fill>
      <border>
        <left style="thin">
          <color auto="1"/>
        </left>
        <right style="thin">
          <color auto="1"/>
        </right>
        <top style="thin">
          <color auto="1"/>
        </top>
        <bottom style="thin">
          <color auto="1"/>
        </bottom>
        <vertical/>
        <horizontal/>
      </border>
    </dxf>
    <dxf>
      <font>
        <b/>
        <i val="0"/>
      </font>
      <fill>
        <patternFill>
          <bgColor rgb="FF00B050"/>
        </patternFill>
      </fill>
      <border>
        <left style="thin">
          <color rgb="FF00B050"/>
        </left>
        <right style="thin">
          <color rgb="FF00B050"/>
        </right>
        <top style="thin">
          <color rgb="FF00B050"/>
        </top>
        <bottom style="thin">
          <color rgb="FF00B05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Earnings</a:t>
            </a:r>
            <a:r>
              <a:rPr lang="en-US" baseline="0"/>
              <a:t> Per Share Trend</a:t>
            </a:r>
            <a:endParaRPr lang="en-US"/>
          </a:p>
        </c:rich>
      </c:tx>
      <c:layout>
        <c:manualLayout>
          <c:xMode val="edge"/>
          <c:yMode val="edge"/>
          <c:x val="0.307821914440355"/>
          <c:y val="1.54827446639391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EPS</c:v>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Summary!$Q$33:$Q$42</c:f>
              <c:numCache>
                <c:formatCode>_("$"* #,##0.00_);_("$"* \(#,##0.00\);_("$"* "-"??_);_(@_)</c:formatCode>
                <c:ptCount val="10"/>
                <c:pt idx="0">
                  <c:v>1.5803658784426586</c:v>
                </c:pt>
                <c:pt idx="1">
                  <c:v>1.8464554389508105</c:v>
                </c:pt>
                <c:pt idx="2">
                  <c:v>1.6981167724631596</c:v>
                </c:pt>
                <c:pt idx="3">
                  <c:v>2.5796479367113982</c:v>
                </c:pt>
                <c:pt idx="4">
                  <c:v>2.2194110082678038</c:v>
                </c:pt>
                <c:pt idx="5">
                  <c:v>2.1211020882376133</c:v>
                </c:pt>
                <c:pt idx="6">
                  <c:v>3.0194662528371734</c:v>
                </c:pt>
                <c:pt idx="7">
                  <c:v>1.5130373750916071</c:v>
                </c:pt>
                <c:pt idx="8">
                  <c:v>3.6857125742540964</c:v>
                </c:pt>
                <c:pt idx="9">
                  <c:v>3.6278569373381537</c:v>
                </c:pt>
              </c:numCache>
            </c:numRef>
          </c:yVal>
          <c:smooth val="1"/>
          <c:extLst>
            <c:ext xmlns:c16="http://schemas.microsoft.com/office/drawing/2014/chart" uri="{C3380CC4-5D6E-409C-BE32-E72D297353CC}">
              <c16:uniqueId val="{00000000-C251-4BA9-8E9A-464339996287}"/>
            </c:ext>
          </c:extLst>
        </c:ser>
        <c:ser>
          <c:idx val="2"/>
          <c:order val="2"/>
          <c:tx>
            <c:v>Book Value</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Summary!$AA$33:$AA$42</c:f>
              <c:numCache>
                <c:formatCode>_("$"* #,##0.00_);_("$"* \(#,##0.00\);_("$"* "-"??_);_(@_)</c:formatCode>
                <c:ptCount val="10"/>
                <c:pt idx="0">
                  <c:v>8.0571286902716395</c:v>
                </c:pt>
                <c:pt idx="1">
                  <c:v>8.5694760387202553</c:v>
                </c:pt>
                <c:pt idx="2">
                  <c:v>9.4430183286248148</c:v>
                </c:pt>
                <c:pt idx="3">
                  <c:v>9.9713091115116406</c:v>
                </c:pt>
                <c:pt idx="4">
                  <c:v>9.9981466718399332</c:v>
                </c:pt>
                <c:pt idx="5">
                  <c:v>11.366868627687969</c:v>
                </c:pt>
                <c:pt idx="6">
                  <c:v>11.357557110343397</c:v>
                </c:pt>
                <c:pt idx="7">
                  <c:v>11.219072636604166</c:v>
                </c:pt>
                <c:pt idx="8">
                  <c:v>12.21330986696776</c:v>
                </c:pt>
                <c:pt idx="9">
                  <c:v>12.805600714910819</c:v>
                </c:pt>
              </c:numCache>
            </c:numRef>
          </c:yVal>
          <c:smooth val="1"/>
          <c:extLst>
            <c:ext xmlns:c16="http://schemas.microsoft.com/office/drawing/2014/chart" uri="{C3380CC4-5D6E-409C-BE32-E72D297353CC}">
              <c16:uniqueId val="{00000001-C251-4BA9-8E9A-464339996287}"/>
            </c:ext>
          </c:extLst>
        </c:ser>
        <c:dLbls>
          <c:showLegendKey val="0"/>
          <c:showVal val="0"/>
          <c:showCatName val="0"/>
          <c:showSerName val="0"/>
          <c:showPercent val="0"/>
          <c:showBubbleSize val="0"/>
        </c:dLbls>
        <c:axId val="530191592"/>
        <c:axId val="530198256"/>
      </c:scatterChart>
      <c:scatterChart>
        <c:scatterStyle val="smoothMarker"/>
        <c:varyColors val="0"/>
        <c:ser>
          <c:idx val="1"/>
          <c:order val="1"/>
          <c:tx>
            <c:v>Earnings</c:v>
          </c:tx>
          <c:spPr>
            <a:ln w="19050"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2"/>
            <c:dispRSqr val="1"/>
            <c:dispEq val="1"/>
            <c:trendlineLbl>
              <c:layout>
                <c:manualLayout>
                  <c:x val="-0.10016911092922437"/>
                  <c:y val="-0.1087338919631435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Summary!$E$33:$E$42</c:f>
              <c:numCache>
                <c:formatCode>"$"#,##0.00</c:formatCode>
                <c:ptCount val="10"/>
                <c:pt idx="0">
                  <c:v>282.89999999999998</c:v>
                </c:pt>
                <c:pt idx="1">
                  <c:v>326.5</c:v>
                </c:pt>
                <c:pt idx="2">
                  <c:v>296.5</c:v>
                </c:pt>
                <c:pt idx="3">
                  <c:v>444.2</c:v>
                </c:pt>
                <c:pt idx="4">
                  <c:v>370</c:v>
                </c:pt>
                <c:pt idx="5">
                  <c:v>344.9</c:v>
                </c:pt>
                <c:pt idx="6">
                  <c:v>487.1</c:v>
                </c:pt>
                <c:pt idx="7">
                  <c:v>235.7</c:v>
                </c:pt>
                <c:pt idx="8">
                  <c:v>556.6</c:v>
                </c:pt>
                <c:pt idx="9">
                  <c:v>533.6</c:v>
                </c:pt>
              </c:numCache>
            </c:numRef>
          </c:yVal>
          <c:smooth val="1"/>
          <c:extLst>
            <c:ext xmlns:c16="http://schemas.microsoft.com/office/drawing/2014/chart" uri="{C3380CC4-5D6E-409C-BE32-E72D297353CC}">
              <c16:uniqueId val="{00000002-C251-4BA9-8E9A-464339996287}"/>
            </c:ext>
          </c:extLst>
        </c:ser>
        <c:dLbls>
          <c:showLegendKey val="0"/>
          <c:showVal val="0"/>
          <c:showCatName val="0"/>
          <c:showSerName val="0"/>
          <c:showPercent val="0"/>
          <c:showBubbleSize val="0"/>
        </c:dLbls>
        <c:axId val="530193552"/>
        <c:axId val="530188848"/>
      </c:scatterChart>
      <c:valAx>
        <c:axId val="530191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98256"/>
        <c:crosses val="autoZero"/>
        <c:crossBetween val="midCat"/>
      </c:valAx>
      <c:valAx>
        <c:axId val="530198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EPS</a:t>
                </a:r>
                <a:r>
                  <a:rPr lang="en-US" baseline="0"/>
                  <a:t> &amp; Book/Share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91592"/>
        <c:crosses val="autoZero"/>
        <c:crossBetween val="midCat"/>
      </c:valAx>
      <c:valAx>
        <c:axId val="53018884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Earnings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93552"/>
        <c:crosses val="max"/>
        <c:crossBetween val="midCat"/>
      </c:valAx>
      <c:valAx>
        <c:axId val="530193552"/>
        <c:scaling>
          <c:orientation val="minMax"/>
        </c:scaling>
        <c:delete val="1"/>
        <c:axPos val="b"/>
        <c:numFmt formatCode="0" sourceLinked="1"/>
        <c:majorTickMark val="out"/>
        <c:minorTickMark val="none"/>
        <c:tickLblPos val="nextTo"/>
        <c:crossAx val="5301888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1"/>
          <c:order val="0"/>
          <c:tx>
            <c:v>ROSE</c:v>
          </c:tx>
          <c:spPr>
            <a:ln w="19050" cap="rnd">
              <a:solidFill>
                <a:schemeClr val="accent2"/>
              </a:solidFill>
              <a:round/>
            </a:ln>
            <a:effectLst/>
          </c:spPr>
          <c:marker>
            <c:symbol val="none"/>
          </c:marker>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Summary!$AD$33:$AD$42</c:f>
              <c:numCache>
                <c:formatCode>0.0%</c:formatCode>
                <c:ptCount val="10"/>
                <c:pt idx="0">
                  <c:v>0.19614504610691255</c:v>
                </c:pt>
                <c:pt idx="1">
                  <c:v>0.21546888404936315</c:v>
                </c:pt>
                <c:pt idx="2">
                  <c:v>0.17982775351770985</c:v>
                </c:pt>
                <c:pt idx="3">
                  <c:v>0.25870704717530579</c:v>
                </c:pt>
                <c:pt idx="4">
                  <c:v>0.22198224142068634</c:v>
                </c:pt>
                <c:pt idx="5">
                  <c:v>0.18660390629226856</c:v>
                </c:pt>
                <c:pt idx="6">
                  <c:v>0.26585525597642184</c:v>
                </c:pt>
                <c:pt idx="7">
                  <c:v>0.13486296275104423</c:v>
                </c:pt>
                <c:pt idx="8">
                  <c:v>0.30177835610496639</c:v>
                </c:pt>
                <c:pt idx="9">
                  <c:v>0.28330236262277675</c:v>
                </c:pt>
              </c:numCache>
            </c:numRef>
          </c:yVal>
          <c:smooth val="1"/>
          <c:extLst>
            <c:ext xmlns:c16="http://schemas.microsoft.com/office/drawing/2014/chart" uri="{C3380CC4-5D6E-409C-BE32-E72D297353CC}">
              <c16:uniqueId val="{00000000-2409-450E-8CD1-D8A2BDA731E7}"/>
            </c:ext>
          </c:extLst>
        </c:ser>
        <c:ser>
          <c:idx val="2"/>
          <c:order val="1"/>
          <c:tx>
            <c:v>ROTC</c:v>
          </c:tx>
          <c:spPr>
            <a:ln w="19050" cap="rnd">
              <a:solidFill>
                <a:schemeClr val="accent3"/>
              </a:solidFill>
              <a:round/>
            </a:ln>
            <a:effectLst/>
          </c:spPr>
          <c:marker>
            <c:symbol val="none"/>
          </c:marker>
          <c:xVal>
            <c:numRef>
              <c:f>Summary!$C$33:$C$42</c:f>
              <c:numCache>
                <c:formatCode>0</c:formatCode>
                <c:ptCount val="10"/>
                <c:pt idx="0">
                  <c:v>2016</c:v>
                </c:pt>
                <c:pt idx="1">
                  <c:v>2017</c:v>
                </c:pt>
                <c:pt idx="2">
                  <c:v>2018</c:v>
                </c:pt>
                <c:pt idx="3">
                  <c:v>2019</c:v>
                </c:pt>
                <c:pt idx="4">
                  <c:v>2020</c:v>
                </c:pt>
                <c:pt idx="5">
                  <c:v>2021</c:v>
                </c:pt>
                <c:pt idx="6">
                  <c:v>2022</c:v>
                </c:pt>
                <c:pt idx="7">
                  <c:v>2023</c:v>
                </c:pt>
                <c:pt idx="8">
                  <c:v>2024</c:v>
                </c:pt>
                <c:pt idx="9">
                  <c:v>2025</c:v>
                </c:pt>
              </c:numCache>
            </c:numRef>
          </c:xVal>
          <c:yVal>
            <c:numRef>
              <c:f>Summary!$AE$33:$AE$42</c:f>
              <c:numCache>
                <c:formatCode>0.0%</c:formatCode>
                <c:ptCount val="10"/>
                <c:pt idx="0">
                  <c:v>0.16726778217938865</c:v>
                </c:pt>
                <c:pt idx="1">
                  <c:v>0.17755179727010711</c:v>
                </c:pt>
                <c:pt idx="2">
                  <c:v>0.14398795648795648</c:v>
                </c:pt>
                <c:pt idx="3">
                  <c:v>0.22915806851011142</c:v>
                </c:pt>
                <c:pt idx="4">
                  <c:v>0.1859763759738628</c:v>
                </c:pt>
                <c:pt idx="5">
                  <c:v>0.1728042487098552</c:v>
                </c:pt>
                <c:pt idx="6">
                  <c:v>0.23747074882995323</c:v>
                </c:pt>
                <c:pt idx="7">
                  <c:v>0.11146316088149059</c:v>
                </c:pt>
                <c:pt idx="8">
                  <c:v>0.27835567113422682</c:v>
                </c:pt>
                <c:pt idx="9">
                  <c:v>0.25407104085325205</c:v>
                </c:pt>
              </c:numCache>
            </c:numRef>
          </c:yVal>
          <c:smooth val="1"/>
          <c:extLst>
            <c:ext xmlns:c16="http://schemas.microsoft.com/office/drawing/2014/chart" uri="{C3380CC4-5D6E-409C-BE32-E72D297353CC}">
              <c16:uniqueId val="{00000001-2409-450E-8CD1-D8A2BDA731E7}"/>
            </c:ext>
          </c:extLst>
        </c:ser>
        <c:dLbls>
          <c:showLegendKey val="0"/>
          <c:showVal val="0"/>
          <c:showCatName val="0"/>
          <c:showSerName val="0"/>
          <c:showPercent val="0"/>
          <c:showBubbleSize val="0"/>
        </c:dLbls>
        <c:axId val="530193944"/>
        <c:axId val="530186888"/>
      </c:scatterChart>
      <c:valAx>
        <c:axId val="5301939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86888"/>
        <c:crosses val="autoZero"/>
        <c:crossBetween val="midCat"/>
      </c:valAx>
      <c:valAx>
        <c:axId val="5301868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193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7</xdr:col>
      <xdr:colOff>624510</xdr:colOff>
      <xdr:row>44</xdr:row>
      <xdr:rowOff>107219</xdr:rowOff>
    </xdr:from>
    <xdr:to>
      <xdr:col>11</xdr:col>
      <xdr:colOff>101048</xdr:colOff>
      <xdr:row>57</xdr:row>
      <xdr:rowOff>74958</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327162</xdr:colOff>
      <xdr:row>58</xdr:row>
      <xdr:rowOff>139972</xdr:rowOff>
    </xdr:from>
    <xdr:to>
      <xdr:col>11</xdr:col>
      <xdr:colOff>803413</xdr:colOff>
      <xdr:row>71</xdr:row>
      <xdr:rowOff>41412</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742950</xdr:colOff>
      <xdr:row>4</xdr:row>
      <xdr:rowOff>142875</xdr:rowOff>
    </xdr:to>
    <xdr:pic>
      <xdr:nvPicPr>
        <xdr:cNvPr id="2" name="Picture 1" descr="Author Photo">
          <a:extLst>
            <a:ext uri="{FF2B5EF4-FFF2-40B4-BE49-F238E27FC236}">
              <a16:creationId xmlns:a16="http://schemas.microsoft.com/office/drawing/2014/main" id="{8D6CB652-CC0B-17E2-A946-674ABED4BF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2925"/>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742950</xdr:colOff>
      <xdr:row>32</xdr:row>
      <xdr:rowOff>742950</xdr:rowOff>
    </xdr:to>
    <xdr:pic>
      <xdr:nvPicPr>
        <xdr:cNvPr id="3" name="Picture 2" descr="Author Photo">
          <a:extLst>
            <a:ext uri="{FF2B5EF4-FFF2-40B4-BE49-F238E27FC236}">
              <a16:creationId xmlns:a16="http://schemas.microsoft.com/office/drawing/2014/main" id="{E8E15959-2476-FE35-5E38-DCCCD8D831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3975675"/>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0</xdr:col>
      <xdr:colOff>742950</xdr:colOff>
      <xdr:row>4</xdr:row>
      <xdr:rowOff>142875</xdr:rowOff>
    </xdr:to>
    <xdr:pic>
      <xdr:nvPicPr>
        <xdr:cNvPr id="4" name="Picture 3" descr="Author Photo">
          <a:extLst>
            <a:ext uri="{FF2B5EF4-FFF2-40B4-BE49-F238E27FC236}">
              <a16:creationId xmlns:a16="http://schemas.microsoft.com/office/drawing/2014/main" id="{6D06BD17-3D64-5A56-4D6D-80BF547285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42925"/>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742950</xdr:colOff>
      <xdr:row>25</xdr:row>
      <xdr:rowOff>533400</xdr:rowOff>
    </xdr:to>
    <xdr:pic>
      <xdr:nvPicPr>
        <xdr:cNvPr id="5" name="Picture 4" descr="Author Photo">
          <a:extLst>
            <a:ext uri="{FF2B5EF4-FFF2-40B4-BE49-F238E27FC236}">
              <a16:creationId xmlns:a16="http://schemas.microsoft.com/office/drawing/2014/main" id="{83DFBFDC-7F0D-3021-CFCB-2246B1D667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859625"/>
          <a:ext cx="742950" cy="74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26</xdr:col>
      <xdr:colOff>345075</xdr:colOff>
      <xdr:row>31</xdr:row>
      <xdr:rowOff>67163</xdr:rowOff>
    </xdr:to>
    <xdr:pic>
      <xdr:nvPicPr>
        <xdr:cNvPr id="3" name="Picture 2">
          <a:extLst>
            <a:ext uri="{FF2B5EF4-FFF2-40B4-BE49-F238E27FC236}">
              <a16:creationId xmlns:a16="http://schemas.microsoft.com/office/drawing/2014/main" id="{3609CA99-A484-D156-A4E3-4E8E5DC0551F}"/>
            </a:ext>
          </a:extLst>
        </xdr:cNvPr>
        <xdr:cNvPicPr>
          <a:picLocks noChangeAspect="1"/>
        </xdr:cNvPicPr>
      </xdr:nvPicPr>
      <xdr:blipFill>
        <a:blip xmlns:r="http://schemas.openxmlformats.org/officeDocument/2006/relationships" r:embed="rId1"/>
        <a:stretch>
          <a:fillRect/>
        </a:stretch>
      </xdr:blipFill>
      <xdr:spPr>
        <a:xfrm>
          <a:off x="609600" y="2476500"/>
          <a:ext cx="15585075" cy="349616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treasury.gov/"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K155"/>
  <sheetViews>
    <sheetView tabSelected="1" topLeftCell="A124" zoomScaleNormal="100" workbookViewId="0">
      <selection activeCell="L138" sqref="L138"/>
    </sheetView>
  </sheetViews>
  <sheetFormatPr defaultRowHeight="15"/>
  <cols>
    <col min="1" max="1" width="3.7109375" style="3" customWidth="1"/>
    <col min="2" max="2" width="16.5703125" customWidth="1"/>
    <col min="3" max="3" width="10.7109375" bestFit="1" customWidth="1"/>
    <col min="4" max="4" width="12.7109375" customWidth="1"/>
    <col min="5" max="5" width="19.5703125" customWidth="1"/>
    <col min="6" max="6" width="16.140625" customWidth="1"/>
    <col min="7" max="7" width="10.140625" bestFit="1" customWidth="1"/>
    <col min="8" max="8" width="12" customWidth="1"/>
    <col min="9" max="9" width="18.42578125" customWidth="1"/>
    <col min="10" max="10" width="22.7109375" bestFit="1" customWidth="1"/>
    <col min="11" max="11" width="18.7109375" customWidth="1"/>
    <col min="12" max="13" width="15" customWidth="1"/>
    <col min="14" max="15" width="12.5703125" customWidth="1"/>
    <col min="16" max="16" width="17.140625" customWidth="1"/>
    <col min="17" max="17" width="17.28515625" customWidth="1"/>
    <col min="18" max="18" width="17.42578125" customWidth="1"/>
    <col min="19" max="26" width="12.5703125" customWidth="1"/>
    <col min="27" max="32" width="10.28515625" customWidth="1"/>
    <col min="33" max="33" width="11" customWidth="1"/>
    <col min="34" max="34" width="18.7109375" bestFit="1" customWidth="1"/>
    <col min="36" max="36" width="17.42578125" bestFit="1" customWidth="1"/>
    <col min="37" max="37" width="12.85546875" bestFit="1" customWidth="1"/>
  </cols>
  <sheetData>
    <row r="1" spans="1:35">
      <c r="A1" s="28"/>
      <c r="B1" s="28"/>
      <c r="C1" s="175" t="s">
        <v>140</v>
      </c>
      <c r="D1" s="175"/>
      <c r="E1" s="175"/>
      <c r="F1" s="175"/>
      <c r="G1" s="176" t="s">
        <v>141</v>
      </c>
      <c r="H1" s="176"/>
      <c r="I1" s="105" t="s">
        <v>142</v>
      </c>
      <c r="J1" s="177" t="s">
        <v>143</v>
      </c>
      <c r="K1" s="177"/>
      <c r="L1" s="177"/>
      <c r="M1" s="177"/>
      <c r="N1" s="177"/>
      <c r="O1" s="177"/>
      <c r="P1" s="177"/>
      <c r="Q1" s="177"/>
      <c r="R1" s="177"/>
      <c r="S1" s="177"/>
      <c r="T1" s="177"/>
      <c r="U1" s="177"/>
      <c r="V1" s="177"/>
    </row>
    <row r="2" spans="1:35">
      <c r="A2" s="28"/>
      <c r="B2" s="28"/>
      <c r="C2" s="106" t="s">
        <v>144</v>
      </c>
      <c r="D2" s="106" t="s">
        <v>145</v>
      </c>
      <c r="E2" s="106" t="s">
        <v>145</v>
      </c>
      <c r="F2" s="106" t="s">
        <v>124</v>
      </c>
      <c r="G2" s="176"/>
      <c r="H2" s="176"/>
      <c r="I2" s="106" t="s">
        <v>146</v>
      </c>
      <c r="J2" s="107" t="s">
        <v>33</v>
      </c>
      <c r="K2" s="107"/>
      <c r="L2" s="107"/>
      <c r="M2" s="107"/>
      <c r="N2" s="107"/>
      <c r="O2" s="107" t="s">
        <v>147</v>
      </c>
      <c r="P2" s="107" t="s">
        <v>148</v>
      </c>
      <c r="Q2" s="107" t="s">
        <v>149</v>
      </c>
      <c r="R2" s="107" t="s">
        <v>149</v>
      </c>
      <c r="S2" s="107"/>
      <c r="T2" s="107"/>
      <c r="U2" s="107"/>
      <c r="V2" s="107"/>
    </row>
    <row r="3" spans="1:35">
      <c r="A3" s="28" t="s">
        <v>133</v>
      </c>
      <c r="B3" s="28" t="s">
        <v>150</v>
      </c>
      <c r="C3" s="106" t="s">
        <v>151</v>
      </c>
      <c r="D3" s="106" t="s">
        <v>152</v>
      </c>
      <c r="E3" s="106" t="s">
        <v>118</v>
      </c>
      <c r="F3" s="106" t="s">
        <v>153</v>
      </c>
      <c r="G3" s="107" t="s">
        <v>154</v>
      </c>
      <c r="H3" s="107" t="s">
        <v>155</v>
      </c>
      <c r="I3" s="106" t="s">
        <v>156</v>
      </c>
      <c r="J3" s="107" t="s">
        <v>157</v>
      </c>
      <c r="K3" s="107" t="s">
        <v>42</v>
      </c>
      <c r="L3" s="107" t="s">
        <v>44</v>
      </c>
      <c r="M3" s="107" t="s">
        <v>43</v>
      </c>
      <c r="N3" s="107" t="s">
        <v>158</v>
      </c>
      <c r="O3" s="107" t="s">
        <v>159</v>
      </c>
      <c r="P3" s="107" t="s">
        <v>160</v>
      </c>
      <c r="Q3" s="28" t="s">
        <v>161</v>
      </c>
      <c r="R3" s="28" t="s">
        <v>162</v>
      </c>
      <c r="S3" s="28"/>
      <c r="T3" s="107"/>
      <c r="U3" s="107"/>
      <c r="V3" s="107"/>
    </row>
    <row r="4" spans="1:35">
      <c r="A4" s="28" t="str">
        <f ca="1">B30</f>
        <v>MASTER COPY 2025</v>
      </c>
      <c r="B4" s="28" t="str">
        <f>B28</f>
        <v>A.O.SMITH</v>
      </c>
      <c r="C4" s="108">
        <f>C142</f>
        <v>-0.1902735403011783</v>
      </c>
      <c r="D4" s="111">
        <f>F90</f>
        <v>59.63</v>
      </c>
      <c r="E4" s="111">
        <f>G139</f>
        <v>50.09772794320174</v>
      </c>
      <c r="F4" s="112" t="str">
        <f>K129</f>
        <v>N/A</v>
      </c>
      <c r="G4" s="173" t="s">
        <v>163</v>
      </c>
      <c r="H4" s="173" t="s">
        <v>169</v>
      </c>
      <c r="I4" s="28" t="str">
        <f>E57</f>
        <v>Nonfinancial</v>
      </c>
      <c r="J4" s="28" t="str">
        <f>D47</f>
        <v>SPEEDING UP</v>
      </c>
      <c r="K4" s="109">
        <f>E56</f>
        <v>0.22445338160174555</v>
      </c>
      <c r="L4" s="109">
        <f>E58</f>
        <v>0.13511897622674132</v>
      </c>
      <c r="M4" s="109">
        <f>D65</f>
        <v>0.19581068508302041</v>
      </c>
      <c r="N4" s="109">
        <f>C67</f>
        <v>0.1236107878716407</v>
      </c>
      <c r="O4" s="110">
        <f>I69</f>
        <v>0.38736881559220387</v>
      </c>
      <c r="P4" s="110" t="str">
        <f>H72</f>
        <v>YES</v>
      </c>
      <c r="Q4" s="108">
        <f>H114</f>
        <v>0.17213741264671922</v>
      </c>
      <c r="R4" s="108">
        <f>H124</f>
        <v>0.16212933421896847</v>
      </c>
      <c r="S4" s="28"/>
      <c r="T4" s="28"/>
      <c r="U4" s="28"/>
      <c r="V4" s="28"/>
    </row>
    <row r="8" spans="1:35" s="2" customFormat="1">
      <c r="A8" s="1" t="s">
        <v>2</v>
      </c>
      <c r="B8" s="2" t="s">
        <v>3</v>
      </c>
      <c r="AG8" t="s">
        <v>4</v>
      </c>
      <c r="AI8" s="2" t="s">
        <v>135</v>
      </c>
    </row>
    <row r="9" spans="1:35">
      <c r="B9" s="178"/>
      <c r="C9" s="178"/>
      <c r="D9" s="178"/>
      <c r="E9" s="178"/>
      <c r="F9" s="178"/>
      <c r="G9" s="178"/>
      <c r="H9" s="178"/>
      <c r="I9" s="178"/>
      <c r="J9" s="4"/>
      <c r="K9" s="4"/>
      <c r="L9" s="4"/>
      <c r="M9" s="4"/>
      <c r="N9" s="4"/>
      <c r="O9" s="4"/>
      <c r="P9" s="4"/>
      <c r="Q9" s="4"/>
      <c r="R9" s="4"/>
      <c r="S9" s="4"/>
      <c r="T9" s="4"/>
      <c r="U9" s="4"/>
      <c r="V9" s="4"/>
      <c r="W9" s="4"/>
      <c r="X9" s="4"/>
      <c r="Y9" s="4"/>
      <c r="Z9" s="4"/>
      <c r="AA9" s="4"/>
      <c r="AB9" s="4"/>
      <c r="AC9" s="4"/>
      <c r="AD9" s="4"/>
      <c r="AE9" s="4"/>
      <c r="AF9" s="4"/>
      <c r="AG9" t="s">
        <v>5</v>
      </c>
      <c r="AI9" s="2" t="s">
        <v>136</v>
      </c>
    </row>
    <row r="10" spans="1:35">
      <c r="B10" s="178"/>
      <c r="C10" s="178"/>
      <c r="D10" s="178"/>
      <c r="E10" s="178"/>
      <c r="F10" s="178"/>
      <c r="G10" s="178"/>
      <c r="H10" s="178"/>
      <c r="I10" s="178"/>
      <c r="J10" s="4"/>
      <c r="K10" s="4"/>
      <c r="L10" s="4"/>
      <c r="M10" s="4"/>
      <c r="N10" s="4"/>
      <c r="O10" s="4"/>
      <c r="P10" s="4"/>
      <c r="Q10" s="4"/>
      <c r="R10" s="4"/>
      <c r="S10" s="4"/>
      <c r="T10" s="4"/>
      <c r="U10" s="4"/>
      <c r="V10" s="4"/>
      <c r="W10" s="4"/>
      <c r="X10" s="4"/>
      <c r="Y10" s="4"/>
      <c r="Z10" s="4"/>
      <c r="AA10" s="4"/>
      <c r="AB10" s="4"/>
      <c r="AC10" s="4"/>
      <c r="AD10" s="4"/>
      <c r="AE10" s="4"/>
      <c r="AF10" s="4"/>
      <c r="AG10" t="s">
        <v>6</v>
      </c>
    </row>
    <row r="11" spans="1:35" s="2" customFormat="1">
      <c r="A11" s="1" t="s">
        <v>7</v>
      </c>
      <c r="B11" s="2" t="s">
        <v>8</v>
      </c>
      <c r="AG11" t="s">
        <v>9</v>
      </c>
    </row>
    <row r="12" spans="1:35">
      <c r="B12" s="178"/>
      <c r="C12" s="178"/>
      <c r="D12" s="178"/>
      <c r="E12" s="178"/>
      <c r="F12" s="178"/>
      <c r="G12" s="178"/>
      <c r="H12" s="178"/>
      <c r="I12" s="178"/>
      <c r="J12" s="4"/>
      <c r="K12" s="4"/>
      <c r="L12" s="4"/>
      <c r="M12" s="4"/>
      <c r="N12" s="4"/>
      <c r="O12" s="4"/>
      <c r="P12" s="4"/>
      <c r="Q12" s="4"/>
      <c r="R12" s="4"/>
      <c r="S12" s="4"/>
      <c r="T12" s="4"/>
      <c r="U12" s="4"/>
      <c r="V12" s="4"/>
      <c r="W12" s="4"/>
      <c r="X12" s="4"/>
      <c r="Y12" s="4"/>
      <c r="Z12" s="4"/>
      <c r="AA12" s="4"/>
      <c r="AB12" s="4"/>
      <c r="AC12" s="4"/>
      <c r="AD12" s="4"/>
      <c r="AE12" s="4"/>
      <c r="AF12" s="4"/>
      <c r="AG12" t="s">
        <v>10</v>
      </c>
      <c r="AI12" t="s">
        <v>146</v>
      </c>
    </row>
    <row r="13" spans="1:35">
      <c r="B13" s="178"/>
      <c r="C13" s="178"/>
      <c r="D13" s="178"/>
      <c r="E13" s="178"/>
      <c r="F13" s="178"/>
      <c r="G13" s="178"/>
      <c r="H13" s="178"/>
      <c r="I13" s="178"/>
      <c r="J13" s="4"/>
      <c r="K13" s="4"/>
      <c r="L13" s="4"/>
      <c r="M13" s="4"/>
      <c r="N13" s="4"/>
      <c r="O13" s="4"/>
      <c r="P13" s="4"/>
      <c r="Q13" s="4"/>
      <c r="R13" s="4"/>
      <c r="S13" s="4"/>
      <c r="T13" s="4"/>
      <c r="U13" s="4"/>
      <c r="V13" s="4"/>
      <c r="W13" s="4"/>
      <c r="X13" s="4"/>
      <c r="Y13" s="4"/>
      <c r="Z13" s="4"/>
      <c r="AA13" s="4"/>
      <c r="AB13" s="4"/>
      <c r="AC13" s="4"/>
      <c r="AD13" s="4"/>
      <c r="AE13" s="4"/>
      <c r="AF13" s="4"/>
      <c r="AI13" t="s">
        <v>156</v>
      </c>
    </row>
    <row r="14" spans="1:35" s="2" customFormat="1">
      <c r="A14" s="1" t="s">
        <v>11</v>
      </c>
      <c r="B14" s="2" t="s">
        <v>12</v>
      </c>
    </row>
    <row r="15" spans="1:35">
      <c r="B15" s="178"/>
      <c r="C15" s="178"/>
      <c r="D15" s="178"/>
      <c r="E15" s="178"/>
      <c r="F15" s="178"/>
      <c r="G15" s="178"/>
      <c r="H15" s="178"/>
      <c r="I15" s="178"/>
      <c r="J15" s="4"/>
      <c r="K15" s="4"/>
      <c r="L15" s="4"/>
      <c r="M15" s="4"/>
      <c r="N15" s="4"/>
      <c r="O15" s="4"/>
      <c r="P15" s="4"/>
      <c r="Q15" s="4"/>
      <c r="R15" s="4"/>
      <c r="S15" s="4"/>
      <c r="T15" s="4"/>
      <c r="U15" s="4"/>
      <c r="V15" s="4"/>
      <c r="W15" s="4"/>
      <c r="X15" s="4"/>
      <c r="Y15" s="4"/>
      <c r="Z15" s="4"/>
      <c r="AA15" s="4"/>
      <c r="AB15" s="4"/>
      <c r="AC15" s="4"/>
      <c r="AD15" s="4"/>
      <c r="AE15" s="4"/>
      <c r="AF15" s="4"/>
    </row>
    <row r="16" spans="1:35">
      <c r="B16" s="178"/>
      <c r="C16" s="178"/>
      <c r="D16" s="178"/>
      <c r="E16" s="178"/>
      <c r="F16" s="178"/>
      <c r="G16" s="178"/>
      <c r="H16" s="178"/>
      <c r="I16" s="178"/>
      <c r="J16" s="4"/>
      <c r="K16" s="4"/>
      <c r="L16" s="4"/>
      <c r="M16" s="4"/>
      <c r="N16" s="4"/>
      <c r="O16" s="4"/>
      <c r="P16" s="4"/>
      <c r="Q16" s="4"/>
      <c r="R16" s="4"/>
      <c r="S16" s="4"/>
      <c r="T16" s="4"/>
      <c r="U16" s="4"/>
      <c r="V16" s="4"/>
      <c r="W16" s="4"/>
      <c r="X16" s="4"/>
      <c r="Y16" s="4"/>
      <c r="Z16" s="4"/>
      <c r="AA16" s="4"/>
      <c r="AB16" s="4"/>
      <c r="AC16" s="4"/>
      <c r="AD16" s="4"/>
      <c r="AE16" s="4"/>
      <c r="AF16" s="4"/>
    </row>
    <row r="17" spans="1:36" s="2" customFormat="1">
      <c r="A17" s="1" t="s">
        <v>13</v>
      </c>
      <c r="B17" s="2" t="s">
        <v>14</v>
      </c>
    </row>
    <row r="18" spans="1:36">
      <c r="C18" t="s">
        <v>15</v>
      </c>
    </row>
    <row r="19" spans="1:36">
      <c r="C19" t="s">
        <v>16</v>
      </c>
      <c r="D19" t="s">
        <v>17</v>
      </c>
    </row>
    <row r="20" spans="1:36">
      <c r="B20">
        <v>1</v>
      </c>
      <c r="C20" s="5"/>
      <c r="D20" s="5"/>
      <c r="E20" s="5"/>
      <c r="F20" s="5"/>
      <c r="G20" s="5"/>
      <c r="H20" s="5"/>
      <c r="I20" s="5"/>
    </row>
    <row r="21" spans="1:36">
      <c r="B21">
        <v>2</v>
      </c>
      <c r="C21" s="5"/>
      <c r="D21" s="5"/>
      <c r="E21" s="5"/>
      <c r="F21" s="5"/>
      <c r="G21" s="5"/>
      <c r="H21" s="5"/>
      <c r="I21" s="5"/>
    </row>
    <row r="22" spans="1:36">
      <c r="B22">
        <v>3</v>
      </c>
      <c r="C22" s="5"/>
      <c r="D22" s="5"/>
      <c r="E22" s="5"/>
      <c r="F22" s="5"/>
      <c r="G22" s="5"/>
      <c r="H22" s="5"/>
      <c r="I22" s="5"/>
    </row>
    <row r="23" spans="1:36">
      <c r="B23">
        <v>4</v>
      </c>
      <c r="C23" s="5"/>
      <c r="D23" s="5"/>
      <c r="E23" s="5"/>
      <c r="F23" s="5"/>
      <c r="G23" s="5"/>
      <c r="H23" s="5"/>
      <c r="I23" s="5"/>
    </row>
    <row r="24" spans="1:36">
      <c r="B24">
        <v>5</v>
      </c>
      <c r="C24" s="5"/>
      <c r="D24" s="5"/>
      <c r="E24" s="5"/>
      <c r="F24" s="5"/>
      <c r="G24" s="5"/>
      <c r="H24" s="5"/>
      <c r="I24" s="5"/>
    </row>
    <row r="26" spans="1:36" s="2" customFormat="1">
      <c r="A26" s="1" t="s">
        <v>18</v>
      </c>
      <c r="B26" s="2" t="s">
        <v>19</v>
      </c>
    </row>
    <row r="27" spans="1:36" ht="15" customHeight="1">
      <c r="B27" t="s">
        <v>788</v>
      </c>
      <c r="C27" t="s">
        <v>20</v>
      </c>
    </row>
    <row r="28" spans="1:36" ht="15" customHeight="1">
      <c r="B28" s="172" t="s">
        <v>787</v>
      </c>
      <c r="D28" s="1" t="s">
        <v>120</v>
      </c>
      <c r="E28" t="s">
        <v>121</v>
      </c>
      <c r="F28" t="s">
        <v>121</v>
      </c>
      <c r="G28" t="s">
        <v>167</v>
      </c>
      <c r="H28" t="s">
        <v>167</v>
      </c>
      <c r="I28" t="s">
        <v>122</v>
      </c>
      <c r="J28" t="s">
        <v>122</v>
      </c>
      <c r="K28" t="s">
        <v>123</v>
      </c>
      <c r="L28" t="s">
        <v>122</v>
      </c>
      <c r="O28" t="s">
        <v>122</v>
      </c>
    </row>
    <row r="29" spans="1:36" ht="15" customHeight="1">
      <c r="B29" t="s">
        <v>133</v>
      </c>
      <c r="D29" s="1" t="s">
        <v>119</v>
      </c>
      <c r="E29" t="s">
        <v>206</v>
      </c>
      <c r="F29" t="s">
        <v>214</v>
      </c>
      <c r="G29" s="28" t="s">
        <v>165</v>
      </c>
      <c r="H29" s="28" t="s">
        <v>166</v>
      </c>
      <c r="I29" s="118" t="str">
        <f>IF(COUNTIF(BalanceSheet!A1:A408,"SHORT-TERM DEBT")&gt;0,"SHORT-TERM DEBT",IF(COUNTIF(BalanceSheet!A1:A408,"SHORT-TERM BORROWING")&gt;0,"SHORT-TERM BORROWING",IF(COUNTIF(BalanceSheet!A1:A408,"        Financial Liabilities, Current")&gt;0,"        Financial Liabilities, Current","ACCRUED LIABILITIES")))</f>
        <v xml:space="preserve">        Financial Liabilities, Current</v>
      </c>
      <c r="J29" s="118" t="str">
        <f>IF(COUNTIF(BalanceSheet!A1:A408,"LONG-TERM DEBT")&gt;0,"LONG-TERM DEBT",IF(COUNTIF(BalanceSheet!A1:A408,"OTHER LONG-TERM LIABILITIES")&gt;0,"OTHER LONG-TERM LIABILITIES",IF(COUNTIF(BalanceSheet!A1:A408,"        Financial Liabilities, Non-Current")&gt;0,"        Financial Liabilities, Non-Current","TOTAL NON-CURRENT LIABILITIES")))</f>
        <v xml:space="preserve">        Financial Liabilities, Non-Current</v>
      </c>
      <c r="K29" s="118" t="str">
        <f>IF(COUNTIF(CashFlow!A1:A349,"CASH DIVIDENDS PAID")&gt;0,"CASH DIVIDENDS PAID",IF(COUNTIF(CashFlow!A1:A349,"            Cash Dividends Paid")&gt;0,"            Cash Dividends Paid","DIVIDEND PAID"))</f>
        <v xml:space="preserve">            Cash Dividends Paid</v>
      </c>
      <c r="L29" t="str">
        <f>IF(COUNTIF(BalanceSheet!A1:A408,"    Equity Attributable to Parent Stockholders")&gt;0,"    Equity Attributable to Parent Stockholders","Total stockholders' equity")</f>
        <v xml:space="preserve">    Equity Attributable to Parent Stockholders</v>
      </c>
      <c r="O29" t="s">
        <v>131</v>
      </c>
      <c r="AA29" t="s">
        <v>125</v>
      </c>
    </row>
    <row r="30" spans="1:36" s="6" customFormat="1" ht="40.5" customHeight="1">
      <c r="B30" s="122" t="str">
        <f ca="1">MID(CELL("filename",A1),SEARCH("[",CELL("filename",A1))+1,SEARCH(".",CELL("filename",A1))-1-SEARCH("[",CELL("filename",A1)))</f>
        <v>MASTER COPY 2025</v>
      </c>
      <c r="C30" s="7" t="s">
        <v>21</v>
      </c>
      <c r="D30" s="7" t="s">
        <v>22</v>
      </c>
      <c r="E30" s="7" t="s">
        <v>23</v>
      </c>
      <c r="F30" s="7" t="s">
        <v>24</v>
      </c>
      <c r="G30" s="7" t="s">
        <v>25</v>
      </c>
      <c r="H30" s="7" t="s">
        <v>26</v>
      </c>
      <c r="I30" s="7" t="s">
        <v>27</v>
      </c>
      <c r="J30" s="7" t="s">
        <v>28</v>
      </c>
      <c r="K30" s="7" t="s">
        <v>29</v>
      </c>
      <c r="L30" s="7" t="s">
        <v>30</v>
      </c>
      <c r="M30" s="7" t="s">
        <v>31</v>
      </c>
      <c r="N30" s="7" t="s">
        <v>0</v>
      </c>
      <c r="O30" s="7" t="s">
        <v>131</v>
      </c>
      <c r="P30" s="7" t="s">
        <v>32</v>
      </c>
      <c r="Q30" s="93" t="s">
        <v>33</v>
      </c>
      <c r="R30" s="7" t="s">
        <v>29</v>
      </c>
      <c r="S30" s="7" t="s">
        <v>34</v>
      </c>
      <c r="T30" s="7" t="s">
        <v>35</v>
      </c>
      <c r="U30" s="7" t="s">
        <v>36</v>
      </c>
      <c r="V30" s="7" t="s">
        <v>27</v>
      </c>
      <c r="W30" s="7" t="s">
        <v>28</v>
      </c>
      <c r="X30" s="7" t="s">
        <v>37</v>
      </c>
      <c r="Y30" s="7" t="s">
        <v>38</v>
      </c>
      <c r="Z30" s="7" t="s">
        <v>39</v>
      </c>
      <c r="AA30" s="93" t="s">
        <v>40</v>
      </c>
      <c r="AB30" s="99" t="s">
        <v>131</v>
      </c>
      <c r="AC30" s="7" t="s">
        <v>41</v>
      </c>
      <c r="AD30" s="7" t="s">
        <v>42</v>
      </c>
      <c r="AE30" s="7" t="s">
        <v>43</v>
      </c>
      <c r="AF30" s="7" t="s">
        <v>44</v>
      </c>
      <c r="AG30" s="7" t="s">
        <v>45</v>
      </c>
      <c r="AH30" s="7" t="s">
        <v>138</v>
      </c>
    </row>
    <row r="31" spans="1:36" s="6" customFormat="1" ht="21" customHeight="1">
      <c r="B31" s="6" t="s">
        <v>134</v>
      </c>
      <c r="C31" s="7"/>
      <c r="D31" s="7"/>
      <c r="E31" s="8" t="s">
        <v>5</v>
      </c>
      <c r="F31" s="8" t="s">
        <v>5</v>
      </c>
      <c r="G31" s="8" t="s">
        <v>9</v>
      </c>
      <c r="H31" s="8" t="s">
        <v>9</v>
      </c>
      <c r="I31" s="8" t="s">
        <v>5</v>
      </c>
      <c r="J31" s="8" t="s">
        <v>5</v>
      </c>
      <c r="K31" s="8" t="s">
        <v>5</v>
      </c>
      <c r="L31" s="8" t="s">
        <v>5</v>
      </c>
      <c r="M31" s="8" t="s">
        <v>5</v>
      </c>
      <c r="N31" s="8" t="s">
        <v>5</v>
      </c>
      <c r="O31" s="8" t="s">
        <v>5</v>
      </c>
      <c r="P31" s="7" t="s">
        <v>10</v>
      </c>
      <c r="Q31" s="7" t="s">
        <v>9</v>
      </c>
      <c r="R31" s="7" t="s">
        <v>9</v>
      </c>
      <c r="S31" s="7" t="s">
        <v>9</v>
      </c>
      <c r="T31" s="7" t="s">
        <v>9</v>
      </c>
      <c r="U31" s="7"/>
      <c r="V31" s="7" t="s">
        <v>9</v>
      </c>
      <c r="W31" s="7" t="s">
        <v>9</v>
      </c>
      <c r="X31" s="7" t="s">
        <v>10</v>
      </c>
      <c r="Y31" s="7" t="s">
        <v>9</v>
      </c>
      <c r="Z31" s="7" t="s">
        <v>9</v>
      </c>
      <c r="AA31" s="7" t="s">
        <v>9</v>
      </c>
      <c r="AB31" s="7" t="s">
        <v>9</v>
      </c>
      <c r="AC31" s="7"/>
      <c r="AD31" s="7"/>
      <c r="AE31" s="7"/>
      <c r="AF31" s="7"/>
    </row>
    <row r="32" spans="1:36" s="6" customFormat="1" ht="20.25" customHeight="1">
      <c r="A32" s="3"/>
      <c r="B32" s="121" t="s">
        <v>136</v>
      </c>
      <c r="C32" s="10">
        <f t="shared" ref="C32:C40" si="0">C33-1</f>
        <v>2015</v>
      </c>
      <c r="D32" s="11">
        <v>0</v>
      </c>
      <c r="E32" s="12"/>
      <c r="F32" s="117"/>
      <c r="G32" s="114">
        <f>VLOOKUP(C32,'Historical Prices'!$N$2:$U$20,MATCH(Summary!$G$29,'Historical Prices'!$N$1:$U$1,0),0)</f>
        <v>25.05</v>
      </c>
      <c r="H32" s="115">
        <f>VLOOKUP(C32,'Historical Prices'!$N$2:$U$20,MATCH(Summary!$H$29,'Historical Prices'!$N$1:$U$1,0),0)</f>
        <v>40.58</v>
      </c>
      <c r="I32" s="12"/>
      <c r="J32" s="12"/>
      <c r="K32" s="12"/>
      <c r="L32" s="12"/>
      <c r="M32" s="12"/>
      <c r="N32" s="12"/>
      <c r="O32" s="12"/>
      <c r="P32" s="13" t="str">
        <f>IF(B32="No","No",IF(F32=0,"No",IF(F$31="thousands",F32*1000,IF(F$31="Millions",F32*1000000,IF(F$31="Billions",F32*1000000000,IF(F$31="Total",F32,IF(F$31="per Share",F32,Error)))))))</f>
        <v>No</v>
      </c>
      <c r="Q32" s="92" t="str">
        <f>IF(B32="No","No",IF(E$31="thousands",E32*1000/$P32,IF(E$31="Millions",E32*1000000/$P32,IF(E$31="Billions",E32*1000000000/$P32,IF(E$31="Total",E32/$P32,IF(E$31="per Share",E32,Error))))))</f>
        <v>No</v>
      </c>
      <c r="R32" s="14" t="e">
        <f>IF(K$31="thousands",K32*1000/$P32,IF(K$31="Millions",K32*1000000/$P32,IF(K$31="Billions",K32*1000000000/$P32,IF(K$31="Total",K32/$P32,IF(K$31="per Share",K32,Error)))))</f>
        <v>#VALUE!</v>
      </c>
      <c r="S32" s="14" t="e">
        <f>Q32-R32</f>
        <v>#VALUE!</v>
      </c>
      <c r="T32" s="14">
        <f>IF(OR(G32="",H32=""),G32+H32,(G32+H32)/2)</f>
        <v>32.814999999999998</v>
      </c>
      <c r="U32" s="15" t="e">
        <f t="shared" ref="U32:U41" si="1">T32/(Q32*$G$141)</f>
        <v>#VALUE!</v>
      </c>
      <c r="V32" s="14" t="e">
        <f>IF(I$31="thousands",I32*1000/$P32,IF(I$31="Millions",I32*1000000/$P32,IF(I$31="Billions",I32*1000000000/$P32,IF(I$31="Total",I32/$P32,IF(I$31="per Share",I32,Error)))))</f>
        <v>#VALUE!</v>
      </c>
      <c r="W32" s="14" t="e">
        <f>IF(J$31="thousands",J32*1000/$P32,IF(J$31="Millions",J32*1000000/$P32,IF(J$31="Billions",J32*1000000000/$P32,IF(J$31="Total",J32/$P32,IF(J$31="per Share",J32,Error)))))</f>
        <v>#VALUE!</v>
      </c>
      <c r="X32" s="16" t="e">
        <f>W32/Q32</f>
        <v>#VALUE!</v>
      </c>
      <c r="Y32" s="14" t="e">
        <f>IF(L$31="thousands",L32*1000/$P32,IF(L$31="Millions",L32*1000000/$P32,IF(L$31="Billions",L32*1000000000/$P32,IF(L$31="Total",L32/$P32,IF(L$31="per Share",L32,Error)))))</f>
        <v>#VALUE!</v>
      </c>
      <c r="Z32" s="14" t="e">
        <f>IF(M$31="thousands",M32*1000/$P32,IF(M$31="Millions",M32*1000000/$P32,IF(M$31="Billions",M32*1000000000/$P32,IF(M$31="Total",M32/$P32,IF(M$31="per Share",M32,Error)))))+IF(N$31="thousands",N32*1000/$P32,IF(N$31="Millions",N32*1000000/$P32,IF(N$31="Billions",N32*1000000000/$P32,IF(N$31="Total",N32/$P32,IF(N$31="per Share",N32,Error)))))</f>
        <v>#VALUE!</v>
      </c>
      <c r="AA32" s="17" t="str">
        <f>IF(B32="No","No",Y32-Z32)</f>
        <v>No</v>
      </c>
      <c r="AB32" s="17" t="e">
        <f>IF(O$31="thousands",O32*1000/$P32,IF(O$31="Millions",O32*1000000/$P32,IF(O$31="Billions",O32*1000000000/$P32,IF(O$31="Total",O32/$P32,IF(O$31="per Share",O32,Error)))))</f>
        <v>#VALUE!</v>
      </c>
      <c r="AC32" s="18"/>
      <c r="AD32" s="19" t="str">
        <f>IF(B32="NO","NO",Q32/Y32)</f>
        <v>NO</v>
      </c>
      <c r="AE32" s="19" t="str">
        <f>IF(B32="NO","NO",Q32/(V32+W32+Y32))</f>
        <v>NO</v>
      </c>
      <c r="AF32" s="19"/>
      <c r="AG32" s="101" t="e">
        <f t="shared" ref="AG32:AG41" si="2">T32/AA32</f>
        <v>#VALUE!</v>
      </c>
      <c r="AH32" s="102" t="e">
        <f>Q32/AB32</f>
        <v>#VALUE!</v>
      </c>
      <c r="AJ32" s="20"/>
    </row>
    <row r="33" spans="1:37">
      <c r="B33" s="121" t="s">
        <v>135</v>
      </c>
      <c r="C33" s="10">
        <f t="shared" si="0"/>
        <v>2016</v>
      </c>
      <c r="D33" s="11">
        <f>D32+1</f>
        <v>1</v>
      </c>
      <c r="E33" s="77">
        <f>VLOOKUP(E$29,IncomeStatement!$A$1:$K$204,$D33+1,FALSE)/1000000</f>
        <v>282.89999999999998</v>
      </c>
      <c r="F33" s="78">
        <f>VLOOKUP(F$29,IncomeStatement!$O$2:$Y$225,$D33+1,FALSE)/1000000</f>
        <v>179.00917999999999</v>
      </c>
      <c r="G33" s="114">
        <f>VLOOKUP(C33,'Historical Prices'!$N$2:$U$20,MATCH(Summary!$G$29,'Historical Prices'!$N$1:$U$1,0),0)</f>
        <v>30.15</v>
      </c>
      <c r="H33" s="115">
        <f>VLOOKUP(C33,'Historical Prices'!$N$2:$U$20,MATCH(Summary!$H$29,'Historical Prices'!$N$1:$U$1,0),0)</f>
        <v>51.49</v>
      </c>
      <c r="I33" s="79">
        <f>VLOOKUP(I$29,BalanceSheet!$A$1:$K$225,$D33+1,FALSE)/1000000</f>
        <v>12.9</v>
      </c>
      <c r="J33" s="81">
        <f>VLOOKUP(J$29,BalanceSheet!$A$1:$L$225,$D33+1,FALSE)/1000000</f>
        <v>236.1</v>
      </c>
      <c r="K33" s="80">
        <f>-VLOOKUP(K$29,CashFlow!$A$1:$K$225,$D33+1,FALSE)/1000000</f>
        <v>67.8</v>
      </c>
      <c r="L33" s="82">
        <f>VLOOKUP(L$29,BalanceSheet!$A$1:$Y$225,$D33+1,FALSE)/1000000</f>
        <v>1442.3</v>
      </c>
      <c r="M33" s="12"/>
      <c r="N33" s="12"/>
      <c r="O33" s="98">
        <f>VLOOKUP(O$29,BalanceSheet!$A$1:$Y$225,$D33+1,FALSE)/1000000</f>
        <v>2646.5</v>
      </c>
      <c r="P33" s="13">
        <f>IF(F$31="thousands",F33*1000,IF(F$31="Millions",F33*1000000,IF(F$31="Billions",F33*1000000000,IF(F$31="Total",F33,IF(F$31="per Share",F33,Error)))))</f>
        <v>179009180</v>
      </c>
      <c r="Q33" s="92">
        <f>IF(B33="No","No",IF(E$31="thousands",E33*1000/$P33,IF(E$31="Millions",E33*1000000/$P33,IF(E$31="Billions",E33*1000000000/$P33,IF(E$31="Total",E33/$P33,IF(E$31="per Share",E33,Error))))))</f>
        <v>1.5803658784426586</v>
      </c>
      <c r="R33" s="14">
        <f>IF(K$31="thousands",K33*1000/$P33,IF(K$31="Millions",K33*1000000/$P33,IF(K$31="Billions",K33*1000000000/$P33,IF(K$31="Total",K33/$P33,IF(K$31="per Share",K33,Error)))))</f>
        <v>0.37875152548042507</v>
      </c>
      <c r="S33" s="14">
        <f t="shared" ref="S33:S42" si="3">Q33-R33</f>
        <v>1.2016143529622336</v>
      </c>
      <c r="T33" s="14">
        <f t="shared" ref="T33:T42" si="4">IF(OR(G33="",H33=""),G33+H33,(G33+H33)/2)</f>
        <v>40.82</v>
      </c>
      <c r="U33" s="15">
        <f>T33/(Q33*$G$141)</f>
        <v>25.829461744786144</v>
      </c>
      <c r="V33" s="14">
        <f>IF(I$31="thousands",I33*1000/$P33,IF(I$31="Millions",I33*1000000/$P33,IF(I$31="Billions",I33*1000000000/$P33,IF(I$31="Total",I33/$P33,IF(I$31="per Share",I33,Error)))))</f>
        <v>7.2063343343620703E-2</v>
      </c>
      <c r="W33" s="14">
        <f>IF(J$31="thousands",J33*1000/$P33,IF(J$31="Millions",J33*1000000/$P33,IF(J$31="Billions",J33*1000000000/$P33,IF(J$31="Total",J33/$P33,IF(J$31="per Share",J33,Error)))))</f>
        <v>1.3189267723588254</v>
      </c>
      <c r="X33" s="16">
        <f t="shared" ref="X33:X42" si="5">W33/Q33</f>
        <v>0.83457051961823969</v>
      </c>
      <c r="Y33" s="14">
        <f>IF(L$31="thousands",L33*1000/$P33,IF(L$31="Millions",L33*1000000/$P33,IF(L$31="Billions",L33*1000000000/$P33,IF(L$31="Total",L33/$P33,IF(L$31="per Share",L33,Error)))))</f>
        <v>8.0571286902716395</v>
      </c>
      <c r="Z33" s="14">
        <f>IF(M$31="thousands",M33*1000/$P33,IF(M$31="Millions",M33*1000000/$P33,IF(M$31="Billions",M33*1000000000/$P33,IF(M$31="Total",M33/$P33,IF(M$31="per Share",M33,Error)))))+IF(N$31="thousands",N33*1000/$P33,IF(N$31="Millions",N33*1000000/$P33,IF(N$31="Billions",N33*1000000000/$P33,IF(N$31="Total",N33/$P33,IF(N$31="per Share",N33,Error)))))</f>
        <v>0</v>
      </c>
      <c r="AA33" s="17">
        <f t="shared" ref="AA33:AA42" si="6">IF(B33="No","No",Y33-Z33)</f>
        <v>8.0571286902716395</v>
      </c>
      <c r="AB33" s="17">
        <f>IF(O$31="thousands",O33*1000/$P33,IF(O$31="Millions",O33*1000000/$P33,IF(O$31="Billions",O33*1000000000/$P33,IF(O$31="Total",O33/$P33,IF(O$31="per Share",O33,Error)))))</f>
        <v>14.784157996813347</v>
      </c>
      <c r="AC33" s="19" t="e">
        <f>IF(Q33="","",(Q33-Q32)/Q32)</f>
        <v>#VALUE!</v>
      </c>
      <c r="AD33" s="19">
        <f t="shared" ref="AD33:AD42" si="7">IF(B33="NO","NO",Q33/Y33)</f>
        <v>0.19614504610691255</v>
      </c>
      <c r="AE33" s="19">
        <f t="shared" ref="AE33:AE42" si="8">IF(B33="NO","NO",Q33/(V33+W33+Y33))</f>
        <v>0.16726778217938865</v>
      </c>
      <c r="AF33" s="19" t="str">
        <f>IF(AND(ISNUMBER(Q32),B33="YES"),(Q33-Q32)/S32,"NO")</f>
        <v>NO</v>
      </c>
      <c r="AG33" s="101">
        <f t="shared" si="2"/>
        <v>5.0663209648478116</v>
      </c>
      <c r="AH33" s="102">
        <f t="shared" ref="AH33:AH41" si="9">Q33/AB33</f>
        <v>0.10689590024560741</v>
      </c>
      <c r="AJ33" s="20"/>
      <c r="AK33" s="6"/>
    </row>
    <row r="34" spans="1:37">
      <c r="B34" s="121" t="s">
        <v>135</v>
      </c>
      <c r="C34" s="10">
        <f t="shared" si="0"/>
        <v>2017</v>
      </c>
      <c r="D34" s="11">
        <f t="shared" ref="D34:D42" si="10">D33+1</f>
        <v>2</v>
      </c>
      <c r="E34" s="77">
        <f>VLOOKUP(E$29,IncomeStatement!$A$1:$K$204,$D34+1,FALSE)/1000000</f>
        <v>326.5</v>
      </c>
      <c r="F34" s="78">
        <f>VLOOKUP(F$29,IncomeStatement!$O$2:$Y$225,$D34+1,FALSE)/1000000</f>
        <v>176.82527999999999</v>
      </c>
      <c r="G34" s="114">
        <f>VLOOKUP(C34,'Historical Prices'!$N$2:$U$20,MATCH(Summary!$G$29,'Historical Prices'!$N$1:$U$1,0),0)</f>
        <v>46.44</v>
      </c>
      <c r="H34" s="115">
        <f>VLOOKUP(C34,'Historical Prices'!$N$2:$U$20,MATCH(Summary!$H$29,'Historical Prices'!$N$1:$U$1,0),0)</f>
        <v>63.7</v>
      </c>
      <c r="I34" s="79">
        <f>VLOOKUP(I$29,BalanceSheet!$A$1:$K$225,$D34+1,FALSE)/1000000</f>
        <v>7.2</v>
      </c>
      <c r="J34" s="81">
        <f>VLOOKUP(J$29,BalanceSheet!$A$1:$L$225,$D34+1,FALSE)/1000000</f>
        <v>316.39999999999998</v>
      </c>
      <c r="K34" s="80">
        <f>-VLOOKUP(K$29,CashFlow!$A$1:$K$225,$D34+1,FALSE)/1000000</f>
        <v>84.2</v>
      </c>
      <c r="L34" s="82">
        <f>VLOOKUP(L$29,BalanceSheet!$A$1:$Y$225,$D34+1,FALSE)/1000000</f>
        <v>1515.3</v>
      </c>
      <c r="M34" s="12"/>
      <c r="N34" s="12"/>
      <c r="O34" s="98">
        <f>VLOOKUP(O$29,BalanceSheet!$A$1:$Y$225,$D34+1,FALSE)/1000000</f>
        <v>2891</v>
      </c>
      <c r="P34" s="13">
        <f>IF(F$31="thousands",F34*1000,IF(F$31="Millions",F34*1000000,IF(F$31="Billions",F34*1000000000,IF(F$31="Total",F34,IF(F$31="per Share",F34,Error)))))</f>
        <v>176825280</v>
      </c>
      <c r="Q34" s="92">
        <f>IF(B34="No","No",IF(E$31="thousands",E34*1000/$P34,IF(E$31="Millions",E34*1000000/$P34,IF(E$31="Billions",E34*1000000000/$P34,IF(E$31="Total",E34/$P34,IF(E$31="per Share",E34,Error))))))</f>
        <v>1.8464554389508105</v>
      </c>
      <c r="R34" s="14">
        <f>IF(K$31="thousands",K34*1000/$P34,IF(K$31="Millions",K34*1000000/$P34,IF(K$31="Billions",K34*1000000000/$P34,IF(K$31="Total",K34/$P34,IF(K$31="per Share",K34,Error)))))</f>
        <v>0.47617625715056128</v>
      </c>
      <c r="S34" s="14">
        <f t="shared" si="3"/>
        <v>1.3702791818002493</v>
      </c>
      <c r="T34" s="14">
        <f t="shared" si="4"/>
        <v>55.07</v>
      </c>
      <c r="U34" s="15">
        <f t="shared" si="1"/>
        <v>29.824711086064319</v>
      </c>
      <c r="V34" s="14">
        <f>IF(I$31="thousands",I34*1000/$P34,IF(I$31="Millions",I34*1000000/$P34,IF(I$31="Billions",I34*1000000000/$P34,IF(I$31="Total",I34/$P34,IF(I$31="per Share",I34,Error)))))</f>
        <v>4.0718159756342534E-2</v>
      </c>
      <c r="W34" s="14">
        <f>IF(J$31="thousands",J34*1000/$P34,IF(J$31="Millions",J34*1000000/$P34,IF(J$31="Billions",J34*1000000000/$P34,IF(J$31="Total",J34/$P34,IF(J$31="per Share",J34,Error)))))</f>
        <v>1.7893369092926079</v>
      </c>
      <c r="X34" s="16">
        <f t="shared" si="5"/>
        <v>0.96906584992343037</v>
      </c>
      <c r="Y34" s="14">
        <f>IF(L$31="thousands",L34*1000/$P34,IF(L$31="Millions",L34*1000000/$P34,IF(L$31="Billions",L34*1000000000/$P34,IF(L$31="Total",L34/$P34,IF(L$31="per Share",L34,Error)))))</f>
        <v>8.5694760387202553</v>
      </c>
      <c r="Z34" s="14">
        <f>IF(M$31="thousands",M34*1000/$P34,IF(M$31="Millions",M34*1000000/$P34,IF(M$31="Billions",M34*1000000000/$P34,IF(M$31="Total",M34/$P34,IF(M$31="per Share",M34,Error)))))+IF(N$31="thousands",N34*1000/$P34,IF(N$31="Millions",N34*1000000/$P34,IF(N$31="Billions",N34*1000000000/$P34,IF(N$31="Total",N34/$P34,IF(N$31="per Share",N34,Error)))))</f>
        <v>0</v>
      </c>
      <c r="AA34" s="17">
        <f t="shared" si="6"/>
        <v>8.5694760387202553</v>
      </c>
      <c r="AB34" s="17">
        <f>IF(O$31="thousands",O34*1000/$P34,IF(O$31="Millions",O34*1000000/$P34,IF(O$31="Billions",O34*1000000000/$P34,IF(O$31="Total",O34/$P34,IF(O$31="per Share",O34,Error)))))</f>
        <v>16.349472202164758</v>
      </c>
      <c r="AC34" s="19">
        <f t="shared" ref="AC34:AC42" si="11">IF(Q34="","",(Q34-Q33)/Q33)</f>
        <v>0.16837212454268172</v>
      </c>
      <c r="AD34" s="19">
        <f t="shared" si="7"/>
        <v>0.21546888404936315</v>
      </c>
      <c r="AE34" s="19">
        <f t="shared" si="8"/>
        <v>0.17755179727010711</v>
      </c>
      <c r="AF34" s="19">
        <f t="shared" ref="AF34:AF42" si="12">IF(AND(ISNUMBER(Q33),B34="YES"),(Q34-Q33)/S33,"NO")</f>
        <v>0.2214433939243359</v>
      </c>
      <c r="AG34" s="101">
        <f t="shared" si="2"/>
        <v>6.4262972148089492</v>
      </c>
      <c r="AH34" s="102">
        <f t="shared" si="9"/>
        <v>0.11293670010377031</v>
      </c>
      <c r="AJ34" s="20"/>
      <c r="AK34" s="6"/>
    </row>
    <row r="35" spans="1:37">
      <c r="B35" s="121" t="s">
        <v>135</v>
      </c>
      <c r="C35" s="10">
        <f t="shared" si="0"/>
        <v>2018</v>
      </c>
      <c r="D35" s="11">
        <f t="shared" si="10"/>
        <v>3</v>
      </c>
      <c r="E35" s="77">
        <f>VLOOKUP(E$29,IncomeStatement!$A$1:$K$204,$D35+1,FALSE)/1000000</f>
        <v>296.5</v>
      </c>
      <c r="F35" s="78">
        <f>VLOOKUP(F$29,IncomeStatement!$O$2:$Y$225,$D35+1,FALSE)/1000000</f>
        <v>174.605189</v>
      </c>
      <c r="G35" s="114">
        <f>VLOOKUP(C35,'Historical Prices'!$N$2:$U$20,MATCH(Summary!$G$29,'Historical Prices'!$N$1:$U$1,0),0)</f>
        <v>40.340000000000003</v>
      </c>
      <c r="H35" s="115">
        <f>VLOOKUP(C35,'Historical Prices'!$N$2:$U$20,MATCH(Summary!$H$29,'Historical Prices'!$N$1:$U$1,0),0)</f>
        <v>68.39</v>
      </c>
      <c r="I35" s="79">
        <f>VLOOKUP(I$29,BalanceSheet!$A$1:$K$225,$D35+1,FALSE)/1000000</f>
        <v>7.5</v>
      </c>
      <c r="J35" s="81">
        <f>VLOOKUP(J$29,BalanceSheet!$A$1:$L$225,$D35+1,FALSE)/1000000</f>
        <v>402.9</v>
      </c>
      <c r="K35" s="80">
        <f>-VLOOKUP(K$29,CashFlow!$A$1:$K$225,$D35+1,FALSE)/1000000</f>
        <v>96.9</v>
      </c>
      <c r="L35" s="82">
        <f>VLOOKUP(L$29,BalanceSheet!$A$1:$Y$225,$D35+1,FALSE)/1000000</f>
        <v>1648.8</v>
      </c>
      <c r="M35" s="12"/>
      <c r="N35" s="12"/>
      <c r="O35" s="98">
        <f>VLOOKUP(O$29,BalanceSheet!$A$1:$Y$225,$D35+1,FALSE)/1000000</f>
        <v>3197.3</v>
      </c>
      <c r="P35" s="13">
        <f>IF(F$31="thousands",F35*1000,IF(F$31="Millions",F35*1000000,IF(F$31="Billions",F35*1000000000,IF(F$31="Total",F35,IF(F$31="per Share",F35,Error)))))</f>
        <v>174605189</v>
      </c>
      <c r="Q35" s="92">
        <f>IF(B35="No","No",IF(E$31="thousands",E35*1000/$P35,IF(E$31="Millions",E35*1000000/$P35,IF(E$31="Billions",E35*1000000000/$P35,IF(E$31="Total",E35/$P35,IF(E$31="per Share",E35,Error))))))</f>
        <v>1.6981167724631596</v>
      </c>
      <c r="R35" s="14">
        <f>IF(K$31="thousands",K35*1000/$P35,IF(K$31="Millions",K35*1000000/$P35,IF(K$31="Billions",K35*1000000000/$P35,IF(K$31="Total",K35/$P35,IF(K$31="per Share",K35,Error)))))</f>
        <v>0.55496632462624007</v>
      </c>
      <c r="S35" s="14">
        <f t="shared" si="3"/>
        <v>1.1431504478369194</v>
      </c>
      <c r="T35" s="14">
        <f t="shared" si="4"/>
        <v>54.365000000000002</v>
      </c>
      <c r="U35" s="15">
        <f t="shared" si="1"/>
        <v>32.014877234350763</v>
      </c>
      <c r="V35" s="14">
        <f>IF(I$31="thousands",I35*1000/$P35,IF(I$31="Millions",I35*1000000/$P35,IF(I$31="Billions",I35*1000000000/$P35,IF(I$31="Total",I35/$P35,IF(I$31="per Share",I35,Error)))))</f>
        <v>4.2954049893671832E-2</v>
      </c>
      <c r="W35" s="14">
        <f>IF(J$31="thousands",J35*1000/$P35,IF(J$31="Millions",J35*1000000/$P35,IF(J$31="Billions",J35*1000000000/$P35,IF(J$31="Total",J35/$P35,IF(J$31="per Share",J35,Error)))))</f>
        <v>2.3074915602880508</v>
      </c>
      <c r="X35" s="16">
        <f t="shared" si="5"/>
        <v>1.3588532883642497</v>
      </c>
      <c r="Y35" s="14">
        <f>IF(L$31="thousands",L35*1000/$P35,IF(L$31="Millions",L35*1000000/$P35,IF(L$31="Billions",L35*1000000000/$P35,IF(L$31="Total",L35/$P35,IF(L$31="per Share",L35,Error)))))</f>
        <v>9.4430183286248148</v>
      </c>
      <c r="Z35" s="14">
        <f>IF(M$31="thousands",M35*1000/$P35,IF(M$31="Millions",M35*1000000/$P35,IF(M$31="Billions",M35*1000000000/$P35,IF(M$31="Total",M35/$P35,IF(M$31="per Share",M35,Error)))))+IF(N$31="thousands",N35*1000/$P35,IF(N$31="Millions",N35*1000000/$P35,IF(N$31="Billions",N35*1000000000/$P35,IF(N$31="Total",N35/$P35,IF(N$31="per Share",N35,Error)))))</f>
        <v>0</v>
      </c>
      <c r="AA35" s="17">
        <f t="shared" si="6"/>
        <v>9.4430183286248148</v>
      </c>
      <c r="AB35" s="17">
        <f>IF(O$31="thousands",O35*1000/$P35,IF(O$31="Millions",O35*1000000/$P35,IF(O$31="Billions",O35*1000000000/$P35,IF(O$31="Total",O35/$P35,IF(O$31="per Share",O35,Error)))))</f>
        <v>18.311597830004928</v>
      </c>
      <c r="AC35" s="19">
        <f t="shared" si="11"/>
        <v>-8.0336986941823868E-2</v>
      </c>
      <c r="AD35" s="19">
        <f t="shared" si="7"/>
        <v>0.17982775351770985</v>
      </c>
      <c r="AE35" s="19">
        <f t="shared" si="8"/>
        <v>0.14398795648795648</v>
      </c>
      <c r="AF35" s="19">
        <f t="shared" si="12"/>
        <v>-0.10825433857410438</v>
      </c>
      <c r="AG35" s="101">
        <f t="shared" si="2"/>
        <v>5.7571634521985695</v>
      </c>
      <c r="AH35" s="102">
        <f t="shared" si="9"/>
        <v>9.2734494729928368E-2</v>
      </c>
      <c r="AJ35" s="20"/>
      <c r="AK35" s="6"/>
    </row>
    <row r="36" spans="1:37">
      <c r="A36" s="21"/>
      <c r="B36" s="121" t="s">
        <v>135</v>
      </c>
      <c r="C36" s="10">
        <f t="shared" si="0"/>
        <v>2019</v>
      </c>
      <c r="D36" s="11">
        <f t="shared" si="10"/>
        <v>4</v>
      </c>
      <c r="E36" s="77">
        <f>VLOOKUP(E$29,IncomeStatement!$A$1:$K$204,$D36+1,FALSE)/1000000</f>
        <v>444.2</v>
      </c>
      <c r="F36" s="78">
        <f>VLOOKUP(F$29,IncomeStatement!$O$2:$Y$225,$D36+1,FALSE)/1000000</f>
        <v>172.19404</v>
      </c>
      <c r="G36" s="114">
        <f>VLOOKUP(C36,'Historical Prices'!$N$2:$U$20,MATCH(Summary!$G$29,'Historical Prices'!$N$1:$U$1,0),0)</f>
        <v>40.380000000000003</v>
      </c>
      <c r="H36" s="115">
        <f>VLOOKUP(C36,'Historical Prices'!$N$2:$U$20,MATCH(Summary!$H$29,'Historical Prices'!$N$1:$U$1,0),0)</f>
        <v>56.66</v>
      </c>
      <c r="I36" s="79">
        <f>VLOOKUP(I$29,BalanceSheet!$A$1:$K$225,$D36+1,FALSE)/1000000</f>
        <v>0</v>
      </c>
      <c r="J36" s="81">
        <f>VLOOKUP(J$29,BalanceSheet!$A$1:$L$225,$D36+1,FALSE)/1000000</f>
        <v>221.4</v>
      </c>
      <c r="K36" s="80">
        <f>-VLOOKUP(K$29,CashFlow!$A$1:$K$225,$D36+1,FALSE)/1000000</f>
        <v>130.1</v>
      </c>
      <c r="L36" s="82">
        <f>VLOOKUP(L$29,BalanceSheet!$A$1:$Y$225,$D36+1,FALSE)/1000000</f>
        <v>1717</v>
      </c>
      <c r="M36" s="12"/>
      <c r="N36" s="12"/>
      <c r="O36" s="98">
        <f>VLOOKUP(O$29,BalanceSheet!$A$1:$Y$225,$D36+1,FALSE)/1000000</f>
        <v>3071.5</v>
      </c>
      <c r="P36" s="13">
        <f>IF(F$31="thousands",F36*1000,IF(F$31="Millions",F36*1000000,IF(F$31="Billions",F36*1000000000,IF(F$31="Total",F36,IF(F$31="per Share",F36,Error)))))</f>
        <v>172194040</v>
      </c>
      <c r="Q36" s="92">
        <f>IF(B36="No","No",IF(E$31="thousands",E36*1000/$P36,IF(E$31="Millions",E36*1000000/$P36,IF(E$31="Billions",E36*1000000000/$P36,IF(E$31="Total",E36/$P36,IF(E$31="per Share",E36,Error))))))</f>
        <v>2.5796479367113982</v>
      </c>
      <c r="R36" s="14">
        <f>IF(K$31="thousands",K36*1000/$P36,IF(K$31="Millions",K36*1000000/$P36,IF(K$31="Billions",K36*1000000000/$P36,IF(K$31="Total",K36/$P36,IF(K$31="per Share",K36,Error)))))</f>
        <v>0.75554299091884947</v>
      </c>
      <c r="S36" s="14">
        <f t="shared" si="3"/>
        <v>1.8241049457925489</v>
      </c>
      <c r="T36" s="14">
        <f t="shared" si="4"/>
        <v>48.519999999999996</v>
      </c>
      <c r="U36" s="15">
        <f t="shared" si="1"/>
        <v>18.80876816929311</v>
      </c>
      <c r="V36" s="14">
        <f>IF(I$31="thousands",I36*1000/$P36,IF(I$31="Millions",I36*1000000/$P36,IF(I$31="Billions",I36*1000000000/$P36,IF(I$31="Total",I36/$P36,IF(I$31="per Share",I36,Error)))))</f>
        <v>0</v>
      </c>
      <c r="W36" s="14">
        <f>IF(J$31="thousands",J36*1000/$P36,IF(J$31="Millions",J36*1000000/$P36,IF(J$31="Billions",J36*1000000000/$P36,IF(J$31="Total",J36/$P36,IF(J$31="per Share",J36,Error)))))</f>
        <v>1.2857587870056362</v>
      </c>
      <c r="X36" s="16">
        <f t="shared" si="5"/>
        <v>0.49842413327330032</v>
      </c>
      <c r="Y36" s="14">
        <f>IF(L$31="thousands",L36*1000/$P36,IF(L$31="Millions",L36*1000000/$P36,IF(L$31="Billions",L36*1000000000/$P36,IF(L$31="Total",L36/$P36,IF(L$31="per Share",L36,Error)))))</f>
        <v>9.9713091115116406</v>
      </c>
      <c r="Z36" s="14">
        <f>IF(M$31="thousands",M36*1000/$P36,IF(M$31="Millions",M36*1000000/$P36,IF(M$31="Billions",M36*1000000000/$P36,IF(M$31="Total",M36/$P36,IF(M$31="per Share",M36,Error)))))+IF(N$31="thousands",N36*1000/$P36,IF(N$31="Millions",N36*1000000/$P36,IF(N$31="Billions",N36*1000000000/$P36,IF(N$31="Total",N36/$P36,IF(N$31="per Share",N36,Error)))))</f>
        <v>0</v>
      </c>
      <c r="AA36" s="17">
        <f t="shared" si="6"/>
        <v>9.9713091115116406</v>
      </c>
      <c r="AB36" s="17">
        <f>IF(O$31="thousands",O36*1000/$P36,IF(O$31="Millions",O36*1000000/$P36,IF(O$31="Billions",O36*1000000000/$P36,IF(O$31="Total",O36/$P36,IF(O$31="per Share",O36,Error)))))</f>
        <v>17.837435023883522</v>
      </c>
      <c r="AC36" s="19">
        <f t="shared" si="11"/>
        <v>0.51912281802008009</v>
      </c>
      <c r="AD36" s="19">
        <f t="shared" si="7"/>
        <v>0.25870704717530579</v>
      </c>
      <c r="AE36" s="19">
        <f t="shared" si="8"/>
        <v>0.22915806851011142</v>
      </c>
      <c r="AF36" s="19">
        <f t="shared" si="12"/>
        <v>0.77114186143764418</v>
      </c>
      <c r="AG36" s="101">
        <f t="shared" si="2"/>
        <v>4.8659608740827025</v>
      </c>
      <c r="AH36" s="102">
        <f t="shared" si="9"/>
        <v>0.14461989256063812</v>
      </c>
      <c r="AJ36" s="20"/>
      <c r="AK36" s="6"/>
    </row>
    <row r="37" spans="1:37">
      <c r="A37" s="21"/>
      <c r="B37" s="121" t="s">
        <v>135</v>
      </c>
      <c r="C37" s="10">
        <f t="shared" si="0"/>
        <v>2020</v>
      </c>
      <c r="D37" s="11">
        <f t="shared" si="10"/>
        <v>5</v>
      </c>
      <c r="E37" s="77">
        <f>VLOOKUP(E$29,IncomeStatement!$A$1:$K$204,$D37+1,FALSE)/1000000</f>
        <v>370</v>
      </c>
      <c r="F37" s="78">
        <f>VLOOKUP(F$29,IncomeStatement!$O$2:$Y$225,$D37+1,FALSE)/1000000</f>
        <v>166.71089699999999</v>
      </c>
      <c r="G37" s="114">
        <f>VLOOKUP(C37,'Historical Prices'!$N$2:$U$20,MATCH(Summary!$G$29,'Historical Prices'!$N$1:$U$1,0),0)</f>
        <v>33.81</v>
      </c>
      <c r="H37" s="115">
        <f>VLOOKUP(C37,'Historical Prices'!$N$2:$U$20,MATCH(Summary!$H$29,'Historical Prices'!$N$1:$U$1,0),0)</f>
        <v>58.66</v>
      </c>
      <c r="I37" s="79">
        <f>VLOOKUP(I$29,BalanceSheet!$A$1:$K$225,$D37+1,FALSE)/1000000</f>
        <v>6.8</v>
      </c>
      <c r="J37" s="81">
        <f>VLOOKUP(J$29,BalanceSheet!$A$1:$L$225,$D37+1,FALSE)/1000000</f>
        <v>315.89999999999998</v>
      </c>
      <c r="K37" s="80">
        <f>-VLOOKUP(K$29,CashFlow!$A$1:$K$225,$D37+1,FALSE)/1000000</f>
        <v>149.19999999999999</v>
      </c>
      <c r="L37" s="82">
        <f>VLOOKUP(L$29,BalanceSheet!$A$1:$Y$225,$D37+1,FALSE)/1000000</f>
        <v>1666.8</v>
      </c>
      <c r="M37" s="12"/>
      <c r="N37" s="12"/>
      <c r="O37" s="98">
        <f>VLOOKUP(O$29,BalanceSheet!$A$1:$Y$225,$D37+1,FALSE)/1000000</f>
        <v>3058</v>
      </c>
      <c r="P37" s="13">
        <f>IF(F$31="thousands",F37*1000,IF(F$31="Millions",F37*1000000,IF(F$31="Billions",F37*1000000000,IF(F$31="Total",F37,IF(F$31="per Share",F37,Error)))))</f>
        <v>166710897</v>
      </c>
      <c r="Q37" s="92">
        <f>IF(B37="No","No",IF(E$31="thousands",E37*1000/$P37,IF(E$31="Millions",E37*1000000/$P37,IF(E$31="Billions",E37*1000000000/$P37,IF(E$31="Total",E37/$P37,IF(E$31="per Share",E37,Error))))))</f>
        <v>2.2194110082678038</v>
      </c>
      <c r="R37" s="14">
        <f>IF(K$31="thousands",K37*1000/$P37,IF(K$31="Millions",K37*1000000/$P37,IF(K$31="Billions",K37*1000000000/$P37,IF(K$31="Total",K37/$P37,IF(K$31="per Share",K37,Error)))))</f>
        <v>0.89496249306366582</v>
      </c>
      <c r="S37" s="14">
        <f t="shared" si="3"/>
        <v>1.3244485152041379</v>
      </c>
      <c r="T37" s="14">
        <f t="shared" si="4"/>
        <v>46.234999999999999</v>
      </c>
      <c r="U37" s="15">
        <f t="shared" si="1"/>
        <v>20.832103575121621</v>
      </c>
      <c r="V37" s="14">
        <f>IF(I$31="thousands",I37*1000/$P37,IF(I$31="Millions",I37*1000000/$P37,IF(I$31="Billions",I37*1000000000/$P37,IF(I$31="Total",I37/$P37,IF(I$31="per Share",I37,Error)))))</f>
        <v>4.0789175287083965E-2</v>
      </c>
      <c r="W37" s="14">
        <f>IF(J$31="thousands",J37*1000/$P37,IF(J$31="Millions",J37*1000000/$P37,IF(J$31="Billions",J37*1000000000/$P37,IF(J$31="Total",J37/$P37,IF(J$31="per Share",J37,Error)))))</f>
        <v>1.8948971284102682</v>
      </c>
      <c r="X37" s="16">
        <f t="shared" si="5"/>
        <v>0.85378378378378383</v>
      </c>
      <c r="Y37" s="14">
        <f>IF(L$31="thousands",L37*1000/$P37,IF(L$31="Millions",L37*1000000/$P37,IF(L$31="Billions",L37*1000000000/$P37,IF(L$31="Total",L37/$P37,IF(L$31="per Share",L37,Error)))))</f>
        <v>9.9981466718399332</v>
      </c>
      <c r="Z37" s="14">
        <f>IF(M$31="thousands",M37*1000/$P37,IF(M$31="Millions",M37*1000000/$P37,IF(M$31="Billions",M37*1000000000/$P37,IF(M$31="Total",M37/$P37,IF(M$31="per Share",M37,Error)))))+IF(N$31="thousands",N37*1000/$P37,IF(N$31="Millions",N37*1000000/$P37,IF(N$31="Billions",N37*1000000000/$P37,IF(N$31="Total",N37/$P37,IF(N$31="per Share",N37,Error)))))</f>
        <v>0</v>
      </c>
      <c r="AA37" s="17">
        <f t="shared" si="6"/>
        <v>9.9981466718399332</v>
      </c>
      <c r="AB37" s="17">
        <f>IF(O$31="thousands",O37*1000/$P37,IF(O$31="Millions",O37*1000000/$P37,IF(O$31="Billions",O37*1000000000/$P37,IF(O$31="Total",O37/$P37,IF(O$31="per Share",O37,Error)))))</f>
        <v>18.343132062926877</v>
      </c>
      <c r="AC37" s="19">
        <f t="shared" si="11"/>
        <v>-0.13964577232303793</v>
      </c>
      <c r="AD37" s="19">
        <f t="shared" si="7"/>
        <v>0.22198224142068634</v>
      </c>
      <c r="AE37" s="19">
        <f t="shared" si="8"/>
        <v>0.1859763759738628</v>
      </c>
      <c r="AF37" s="19">
        <f t="shared" si="12"/>
        <v>-0.19748695340940287</v>
      </c>
      <c r="AG37" s="101">
        <f t="shared" si="2"/>
        <v>4.6243570451133911</v>
      </c>
      <c r="AH37" s="102">
        <f t="shared" si="9"/>
        <v>0.12099411379986919</v>
      </c>
      <c r="AJ37" s="20"/>
      <c r="AK37" s="6"/>
    </row>
    <row r="38" spans="1:37">
      <c r="A38" s="21"/>
      <c r="B38" s="121" t="s">
        <v>135</v>
      </c>
      <c r="C38" s="10">
        <f t="shared" si="0"/>
        <v>2021</v>
      </c>
      <c r="D38" s="11">
        <f t="shared" si="10"/>
        <v>6</v>
      </c>
      <c r="E38" s="77">
        <f>VLOOKUP(E$29,IncomeStatement!$A$1:$K$204,$D38+1,FALSE)/1000000</f>
        <v>344.9</v>
      </c>
      <c r="F38" s="78">
        <f>VLOOKUP(F$29,IncomeStatement!$O$2:$Y$225,$D38+1,FALSE)/1000000</f>
        <v>162.60414900000001</v>
      </c>
      <c r="G38" s="114">
        <f>VLOOKUP(C38,'Historical Prices'!$N$2:$U$20,MATCH(Summary!$G$29,'Historical Prices'!$N$1:$U$1,0),0)</f>
        <v>52.08</v>
      </c>
      <c r="H38" s="115">
        <f>VLOOKUP(C38,'Historical Prices'!$N$2:$U$20,MATCH(Summary!$H$29,'Historical Prices'!$N$1:$U$1,0),0)</f>
        <v>86.74</v>
      </c>
      <c r="I38" s="79">
        <f>VLOOKUP(I$29,BalanceSheet!$A$1:$K$225,$D38+1,FALSE)/1000000</f>
        <v>6.8</v>
      </c>
      <c r="J38" s="81">
        <f>VLOOKUP(J$29,BalanceSheet!$A$1:$L$225,$D38+1,FALSE)/1000000</f>
        <v>140.80000000000001</v>
      </c>
      <c r="K38" s="80">
        <f>-VLOOKUP(K$29,CashFlow!$A$1:$K$225,$D38+1,FALSE)/1000000</f>
        <v>158.69999999999999</v>
      </c>
      <c r="L38" s="82">
        <f>VLOOKUP(L$29,BalanceSheet!$A$1:$Y$225,$D38+1,FALSE)/1000000</f>
        <v>1848.3</v>
      </c>
      <c r="M38" s="12"/>
      <c r="N38" s="12"/>
      <c r="O38" s="98">
        <f>VLOOKUP(O$29,BalanceSheet!$A$1:$Y$225,$D38+1,FALSE)/1000000</f>
        <v>3160.7</v>
      </c>
      <c r="P38" s="13">
        <f>IF(F$31="thousands",F38*1000,IF(F$31="Millions",F38*1000000,IF(F$31="Billions",F38*1000000000,IF(F$31="Total",F38,IF(F$31="per Share",F38,Error)))))</f>
        <v>162604149</v>
      </c>
      <c r="Q38" s="92">
        <f>IF(B38="No","No",IF(E$31="thousands",E38*1000/$P38,IF(E$31="Millions",E38*1000000/$P38,IF(E$31="Billions",E38*1000000000/$P38,IF(E$31="Total",E38/$P38,IF(E$31="per Share",E38,Error))))))</f>
        <v>2.1211020882376133</v>
      </c>
      <c r="R38" s="14">
        <f>IF(K$31="thousands",K38*1000/$P38,IF(K$31="Millions",K38*1000000/$P38,IF(K$31="Billions",K38*1000000000/$P38,IF(K$31="Total",K38/$P38,IF(K$31="per Share",K38,Error)))))</f>
        <v>0.97598985619979473</v>
      </c>
      <c r="S38" s="14">
        <f t="shared" si="3"/>
        <v>1.1451122320378184</v>
      </c>
      <c r="T38" s="14">
        <f t="shared" si="4"/>
        <v>69.41</v>
      </c>
      <c r="U38" s="15">
        <f t="shared" si="1"/>
        <v>32.723554601594664</v>
      </c>
      <c r="V38" s="14">
        <f>IF(I$31="thousands",I38*1000/$P38,IF(I$31="Millions",I38*1000000/$P38,IF(I$31="Billions",I38*1000000000/$P38,IF(I$31="Total",I38/$P38,IF(I$31="per Share",I38,Error)))))</f>
        <v>4.1819351116311305E-2</v>
      </c>
      <c r="W38" s="14">
        <f>IF(J$31="thousands",J38*1000/$P38,IF(J$31="Millions",J38*1000000/$P38,IF(J$31="Billions",J38*1000000000/$P38,IF(J$31="Total",J38/$P38,IF(J$31="per Share",J38,Error)))))</f>
        <v>0.86590656429068114</v>
      </c>
      <c r="X38" s="16">
        <f t="shared" si="5"/>
        <v>0.40823427080313129</v>
      </c>
      <c r="Y38" s="14">
        <f>IF(L$31="thousands",L38*1000/$P38,IF(L$31="Millions",L38*1000000/$P38,IF(L$31="Billions",L38*1000000000/$P38,IF(L$31="Total",L38/$P38,IF(L$31="per Share",L38,Error)))))</f>
        <v>11.366868627687969</v>
      </c>
      <c r="Z38" s="14">
        <f>IF(M$31="thousands",M38*1000/$P38,IF(M$31="Millions",M38*1000000/$P38,IF(M$31="Billions",M38*1000000000/$P38,IF(M$31="Total",M38/$P38,IF(M$31="per Share",M38,Error)))))+IF(N$31="thousands",N38*1000/$P38,IF(N$31="Millions",N38*1000000/$P38,IF(N$31="Billions",N38*1000000000/$P38,IF(N$31="Total",N38/$P38,IF(N$31="per Share",N38,Error)))))</f>
        <v>0</v>
      </c>
      <c r="AA38" s="17">
        <f t="shared" si="6"/>
        <v>11.366868627687969</v>
      </c>
      <c r="AB38" s="17">
        <f>IF(O$31="thousands",O38*1000/$P38,IF(O$31="Millions",O38*1000000/$P38,IF(O$31="Billions",O38*1000000000/$P38,IF(O$31="Total",O38/$P38,IF(O$31="per Share",O38,Error)))))</f>
        <v>19.43800339313605</v>
      </c>
      <c r="AC38" s="19">
        <f t="shared" si="11"/>
        <v>-4.4295049300903604E-2</v>
      </c>
      <c r="AD38" s="19">
        <f t="shared" si="7"/>
        <v>0.18660390629226856</v>
      </c>
      <c r="AE38" s="19">
        <f t="shared" si="8"/>
        <v>0.1728042487098552</v>
      </c>
      <c r="AF38" s="19">
        <f t="shared" si="12"/>
        <v>-7.4226305440825785E-2</v>
      </c>
      <c r="AG38" s="101">
        <f t="shared" si="2"/>
        <v>6.1063431164259043</v>
      </c>
      <c r="AH38" s="102">
        <f t="shared" si="9"/>
        <v>0.10912139715885723</v>
      </c>
      <c r="AJ38" s="20"/>
      <c r="AK38" s="6"/>
    </row>
    <row r="39" spans="1:37">
      <c r="B39" s="121" t="s">
        <v>135</v>
      </c>
      <c r="C39" s="10">
        <f t="shared" si="0"/>
        <v>2022</v>
      </c>
      <c r="D39" s="11">
        <f t="shared" si="10"/>
        <v>7</v>
      </c>
      <c r="E39" s="77">
        <f>VLOOKUP(E$29,IncomeStatement!$A$1:$K$204,$D39+1,FALSE)/1000000</f>
        <v>487.1</v>
      </c>
      <c r="F39" s="78">
        <f>VLOOKUP(F$29,IncomeStatement!$O$2:$Y$225,$D39+1,FALSE)/1000000</f>
        <v>161.31990200000001</v>
      </c>
      <c r="G39" s="114">
        <f>VLOOKUP(C39,'Historical Prices'!$N$2:$U$20,MATCH(Summary!$G$29,'Historical Prices'!$N$1:$U$1,0),0)</f>
        <v>46.58</v>
      </c>
      <c r="H39" s="115">
        <f>VLOOKUP(C39,'Historical Prices'!$N$2:$U$20,MATCH(Summary!$H$29,'Historical Prices'!$N$1:$U$1,0),0)</f>
        <v>86.1</v>
      </c>
      <c r="I39" s="79">
        <f>VLOOKUP(I$29,BalanceSheet!$A$1:$K$225,$D39+1,FALSE)/1000000</f>
        <v>6.8</v>
      </c>
      <c r="J39" s="81">
        <f>VLOOKUP(J$29,BalanceSheet!$A$1:$L$225,$D39+1,FALSE)/1000000</f>
        <v>212.2</v>
      </c>
      <c r="K39" s="80">
        <f>-VLOOKUP(K$29,CashFlow!$A$1:$K$225,$D39+1,FALSE)/1000000</f>
        <v>170.1</v>
      </c>
      <c r="L39" s="82">
        <f>VLOOKUP(L$29,BalanceSheet!$A$1:$Y$225,$D39+1,FALSE)/1000000</f>
        <v>1832.2</v>
      </c>
      <c r="M39" s="12"/>
      <c r="N39" s="12"/>
      <c r="O39" s="98">
        <f>VLOOKUP(O$29,BalanceSheet!$A$1:$Y$225,$D39+1,FALSE)/1000000</f>
        <v>3474.4</v>
      </c>
      <c r="P39" s="13">
        <f>IF(F$31="thousands",F39*1000,IF(F$31="Millions",F39*1000000,IF(F$31="Billions",F39*1000000000,IF(F$31="Total",F39,IF(F$31="per Share",F39,Error)))))</f>
        <v>161319902</v>
      </c>
      <c r="Q39" s="92">
        <f>IF(B39="No","No",IF(E$31="thousands",E39*1000/$P39,IF(E$31="Millions",E39*1000000/$P39,IF(E$31="Billions",E39*1000000000/$P39,IF(E$31="Total",E39/$P39,IF(E$31="per Share",E39,Error))))))</f>
        <v>3.0194662528371734</v>
      </c>
      <c r="R39" s="14">
        <f>IF(K$31="thousands",K39*1000/$P39,IF(K$31="Millions",K39*1000000/$P39,IF(K$31="Billions",K39*1000000000/$P39,IF(K$31="Total",K39/$P39,IF(K$31="per Share",K39,Error)))))</f>
        <v>1.0544266261704027</v>
      </c>
      <c r="S39" s="14">
        <f t="shared" si="3"/>
        <v>1.9650396266667707</v>
      </c>
      <c r="T39" s="14">
        <f t="shared" si="4"/>
        <v>66.34</v>
      </c>
      <c r="U39" s="15">
        <f t="shared" si="1"/>
        <v>21.970770475631287</v>
      </c>
      <c r="V39" s="14">
        <f>IF(I$31="thousands",I39*1000/$P39,IF(I$31="Millions",I39*1000000/$P39,IF(I$31="Billions",I39*1000000000/$P39,IF(I$31="Total",I39/$P39,IF(I$31="per Share",I39,Error)))))</f>
        <v>4.2152269594113688E-2</v>
      </c>
      <c r="W39" s="14">
        <f>IF(J$31="thousands",J39*1000/$P39,IF(J$31="Millions",J39*1000000/$P39,IF(J$31="Billions",J39*1000000000/$P39,IF(J$31="Total",J39/$P39,IF(J$31="per Share",J39,Error)))))</f>
        <v>1.3153987658633712</v>
      </c>
      <c r="X39" s="16">
        <f t="shared" si="5"/>
        <v>0.435639499076165</v>
      </c>
      <c r="Y39" s="14">
        <f>IF(L$31="thousands",L39*1000/$P39,IF(L$31="Millions",L39*1000000/$P39,IF(L$31="Billions",L39*1000000000/$P39,IF(L$31="Total",L39/$P39,IF(L$31="per Share",L39,Error)))))</f>
        <v>11.357557110343397</v>
      </c>
      <c r="Z39" s="14">
        <f>IF(M$31="thousands",M39*1000/$P39,IF(M$31="Millions",M39*1000000/$P39,IF(M$31="Billions",M39*1000000000/$P39,IF(M$31="Total",M39/$P39,IF(M$31="per Share",M39,Error)))))+IF(N$31="thousands",N39*1000/$P39,IF(N$31="Millions",N39*1000000/$P39,IF(N$31="Billions",N39*1000000000/$P39,IF(N$31="Total",N39/$P39,IF(N$31="per Share",N39,Error)))))</f>
        <v>0</v>
      </c>
      <c r="AA39" s="17">
        <f t="shared" si="6"/>
        <v>11.357557110343397</v>
      </c>
      <c r="AB39" s="17">
        <f>IF(O$31="thousands",O39*1000/$P39,IF(O$31="Millions",O39*1000000/$P39,IF(O$31="Billions",O39*1000000000/$P39,IF(O$31="Total",O39/$P39,IF(O$31="per Share",O39,Error)))))</f>
        <v>21.537330217321852</v>
      </c>
      <c r="AC39" s="19">
        <f t="shared" si="11"/>
        <v>0.42353650471675092</v>
      </c>
      <c r="AD39" s="19">
        <f t="shared" si="7"/>
        <v>0.26585525597642184</v>
      </c>
      <c r="AE39" s="19">
        <f t="shared" si="8"/>
        <v>0.23747074882995323</v>
      </c>
      <c r="AF39" s="19">
        <f t="shared" si="12"/>
        <v>0.78452062554676372</v>
      </c>
      <c r="AG39" s="101">
        <f t="shared" si="2"/>
        <v>5.8410448087981663</v>
      </c>
      <c r="AH39" s="102">
        <f t="shared" si="9"/>
        <v>0.14019686852406171</v>
      </c>
      <c r="AJ39" s="20"/>
      <c r="AK39" s="6"/>
    </row>
    <row r="40" spans="1:37">
      <c r="B40" s="121" t="s">
        <v>135</v>
      </c>
      <c r="C40" s="10">
        <f t="shared" si="0"/>
        <v>2023</v>
      </c>
      <c r="D40" s="11">
        <f t="shared" si="10"/>
        <v>8</v>
      </c>
      <c r="E40" s="77">
        <f>VLOOKUP(E$29,IncomeStatement!$A$1:$K$204,$D40+1,FALSE)/1000000</f>
        <v>235.7</v>
      </c>
      <c r="F40" s="78">
        <f>VLOOKUP(F$29,IncomeStatement!$O$2:$Y$225,$D40+1,FALSE)/1000000</f>
        <v>155.77936399999999</v>
      </c>
      <c r="G40" s="114">
        <f>VLOOKUP(C40,'Historical Prices'!$N$2:$U$20,MATCH(Summary!$G$29,'Historical Prices'!$N$1:$U$1,0),0)</f>
        <v>57.45</v>
      </c>
      <c r="H40" s="115">
        <f>VLOOKUP(C40,'Historical Prices'!$N$2:$U$20,MATCH(Summary!$H$29,'Historical Prices'!$N$1:$U$1,0),0)</f>
        <v>82.77</v>
      </c>
      <c r="I40" s="79">
        <f>VLOOKUP(I$29,BalanceSheet!$A$1:$K$225,$D40+1,FALSE)/1000000</f>
        <v>10</v>
      </c>
      <c r="J40" s="81">
        <f>VLOOKUP(J$29,BalanceSheet!$A$1:$L$225,$D40+1,FALSE)/1000000</f>
        <v>356.9</v>
      </c>
      <c r="K40" s="80">
        <f>-VLOOKUP(K$29,CashFlow!$A$1:$K$225,$D40+1,FALSE)/1000000</f>
        <v>177.2</v>
      </c>
      <c r="L40" s="82">
        <f>VLOOKUP(L$29,BalanceSheet!$A$1:$Y$225,$D40+1,FALSE)/1000000</f>
        <v>1747.7</v>
      </c>
      <c r="M40" s="12"/>
      <c r="N40" s="12"/>
      <c r="O40" s="98">
        <f>VLOOKUP(O$29,BalanceSheet!$A$1:$Y$225,$D40+1,FALSE)/1000000</f>
        <v>3332.3</v>
      </c>
      <c r="P40" s="13">
        <f>IF(F$31="thousands",F40*1000,IF(F$31="Millions",F40*1000000,IF(F$31="Billions",F40*1000000000,IF(F$31="Total",F40,IF(F$31="per Share",F40,Error)))))</f>
        <v>155779364</v>
      </c>
      <c r="Q40" s="92">
        <f>IF(B40="No","No",IF(E$31="thousands",E40*1000/$P40,IF(E$31="Millions",E40*1000000/$P40,IF(E$31="Billions",E40*1000000000/$P40,IF(E$31="Total",E40/$P40,IF(E$31="per Share",E40,Error))))))</f>
        <v>1.5130373750916071</v>
      </c>
      <c r="R40" s="14">
        <f>IF(K$31="thousands",K40*1000/$P40,IF(K$31="Millions",K40*1000000/$P40,IF(K$31="Billions",K40*1000000000/$P40,IF(K$31="Total",K40/$P40,IF(K$31="per Share",K40,Error)))))</f>
        <v>1.1375062489021333</v>
      </c>
      <c r="S40" s="14">
        <f t="shared" si="3"/>
        <v>0.37553112618947382</v>
      </c>
      <c r="T40" s="14">
        <f t="shared" si="4"/>
        <v>70.11</v>
      </c>
      <c r="U40" s="15">
        <f t="shared" si="1"/>
        <v>46.337255876283415</v>
      </c>
      <c r="V40" s="14">
        <f>IF(I$31="thousands",I40*1000/$P40,IF(I$31="Millions",I40*1000000/$P40,IF(I$31="Billions",I40*1000000000/$P40,IF(I$31="Total",I40/$P40,IF(I$31="per Share",I40,Error)))))</f>
        <v>6.4193354904183583E-2</v>
      </c>
      <c r="W40" s="14">
        <f>IF(J$31="thousands",J40*1000/$P40,IF(J$31="Millions",J40*1000000/$P40,IF(J$31="Billions",J40*1000000000/$P40,IF(J$31="Total",J40/$P40,IF(J$31="per Share",J40,Error)))))</f>
        <v>2.291060836530312</v>
      </c>
      <c r="X40" s="16">
        <f t="shared" si="5"/>
        <v>1.5142129826050064</v>
      </c>
      <c r="Y40" s="14">
        <f>IF(L$31="thousands",L40*1000/$P40,IF(L$31="Millions",L40*1000000/$P40,IF(L$31="Billions",L40*1000000000/$P40,IF(L$31="Total",L40/$P40,IF(L$31="per Share",L40,Error)))))</f>
        <v>11.219072636604166</v>
      </c>
      <c r="Z40" s="14">
        <f>IF(M$31="thousands",M40*1000/$P40,IF(M$31="Millions",M40*1000000/$P40,IF(M$31="Billions",M40*1000000000/$P40,IF(M$31="Total",M40/$P40,IF(M$31="per Share",M40,Error)))))+IF(N$31="thousands",N40*1000/$P40,IF(N$31="Millions",N40*1000000/$P40,IF(N$31="Billions",N40*1000000000/$P40,IF(N$31="Total",N40/$P40,IF(N$31="per Share",N40,Error)))))</f>
        <v>0</v>
      </c>
      <c r="AA40" s="17">
        <f t="shared" si="6"/>
        <v>11.219072636604166</v>
      </c>
      <c r="AB40" s="17">
        <f>IF(O$31="thousands",O40*1000/$P40,IF(O$31="Millions",O40*1000000/$P40,IF(O$31="Billions",O40*1000000000/$P40,IF(O$31="Total",O40/$P40,IF(O$31="per Share",O40,Error)))))</f>
        <v>21.391151654721096</v>
      </c>
      <c r="AC40" s="19">
        <f t="shared" si="11"/>
        <v>-0.49890568451628975</v>
      </c>
      <c r="AD40" s="19">
        <f t="shared" si="7"/>
        <v>0.13486296275104423</v>
      </c>
      <c r="AE40" s="19">
        <f t="shared" si="8"/>
        <v>0.11146316088149059</v>
      </c>
      <c r="AF40" s="19">
        <f t="shared" si="12"/>
        <v>-0.76661501239080354</v>
      </c>
      <c r="AG40" s="101">
        <f t="shared" si="2"/>
        <v>6.2491796132288151</v>
      </c>
      <c r="AH40" s="102">
        <f t="shared" si="9"/>
        <v>7.0731926897338177E-2</v>
      </c>
      <c r="AJ40" s="20"/>
      <c r="AK40" s="6"/>
    </row>
    <row r="41" spans="1:37">
      <c r="B41" s="121" t="s">
        <v>135</v>
      </c>
      <c r="C41" s="10">
        <f>C42-1</f>
        <v>2024</v>
      </c>
      <c r="D41" s="11">
        <f t="shared" si="10"/>
        <v>9</v>
      </c>
      <c r="E41" s="77">
        <f>VLOOKUP(E$29,IncomeStatement!$A$1:$K$204,$D41+1,FALSE)/1000000</f>
        <v>556.6</v>
      </c>
      <c r="F41" s="78">
        <f>VLOOKUP(F$29,IncomeStatement!$O$2:$Y$225,$D41+1,FALSE)/1000000</f>
        <v>151.01557399999999</v>
      </c>
      <c r="G41" s="114">
        <f>VLOOKUP(C41,'Historical Prices'!$N$2:$U$20,MATCH(Summary!$G$29,'Historical Prices'!$N$1:$U$1,0),0)</f>
        <v>67.39</v>
      </c>
      <c r="H41" s="115">
        <f>VLOOKUP(C41,'Historical Prices'!$N$2:$U$20,MATCH(Summary!$H$29,'Historical Prices'!$N$1:$U$1,0),0)</f>
        <v>92.45</v>
      </c>
      <c r="I41" s="79">
        <f>VLOOKUP(I$29,BalanceSheet!$A$1:$K$225,$D41+1,FALSE)/1000000</f>
        <v>10</v>
      </c>
      <c r="J41" s="81">
        <f>VLOOKUP(J$29,BalanceSheet!$A$1:$L$225,$D41+1,FALSE)/1000000</f>
        <v>145.19999999999999</v>
      </c>
      <c r="K41" s="80">
        <f>-VLOOKUP(K$29,CashFlow!$A$1:$K$225,$D41+1,FALSE)/1000000</f>
        <v>183.5</v>
      </c>
      <c r="L41" s="82">
        <f>VLOOKUP(L$29,BalanceSheet!$A$1:$Y$225,$D41+1,FALSE)/1000000</f>
        <v>1844.4</v>
      </c>
      <c r="M41" s="12"/>
      <c r="N41" s="12"/>
      <c r="O41" s="98">
        <f>VLOOKUP(O$29,BalanceSheet!$A$1:$Y$225,$D41+1,FALSE)/1000000</f>
        <v>3213.9</v>
      </c>
      <c r="P41" s="13">
        <f>IF(F$31="thousands",F41*1000,IF(F$31="Millions",F41*1000000,IF(F$31="Billions",F41*1000000000,IF(F$31="Total",F41,IF(F$31="per Share",F41,Error)))))</f>
        <v>151015574</v>
      </c>
      <c r="Q41" s="92">
        <f>IF(B41="No","No",IF(E$31="thousands",E41*1000/$P41,IF(E$31="Millions",E41*1000000/$P41,IF(E$31="Billions",E41*1000000000/$P41,IF(E$31="Total",E41/$P41,IF(E$31="per Share",E41,Error))))))</f>
        <v>3.6857125742540964</v>
      </c>
      <c r="R41" s="14">
        <f>IF(K$31="thousands",K41*1000/$P41,IF(K$31="Millions",K41*1000000/$P41,IF(K$31="Billions",K41*1000000000/$P41,IF(K$31="Total",K41/$P41,IF(K$31="per Share",K41,Error)))))</f>
        <v>1.2151064631254522</v>
      </c>
      <c r="S41" s="14">
        <f t="shared" si="3"/>
        <v>2.4706061111286441</v>
      </c>
      <c r="T41" s="14">
        <f t="shared" si="4"/>
        <v>79.92</v>
      </c>
      <c r="U41" s="15">
        <f t="shared" si="1"/>
        <v>21.683730999065759</v>
      </c>
      <c r="V41" s="14">
        <f>IF(I$31="thousands",I41*1000/$P41,IF(I$31="Millions",I41*1000000/$P41,IF(I$31="Billions",I41*1000000000/$P41,IF(I$31="Total",I41/$P41,IF(I$31="per Share",I41,Error)))))</f>
        <v>6.6218335865147263E-2</v>
      </c>
      <c r="W41" s="14">
        <f>IF(J$31="thousands",J41*1000/$P41,IF(J$31="Millions",J41*1000000/$P41,IF(J$31="Billions",J41*1000000000/$P41,IF(J$31="Total",J41/$P41,IF(J$31="per Share",J41,Error)))))</f>
        <v>0.96149023676193823</v>
      </c>
      <c r="X41" s="16">
        <f t="shared" si="5"/>
        <v>0.2608695652173913</v>
      </c>
      <c r="Y41" s="14">
        <f>IF(L$31="thousands",L41*1000/$P41,IF(L$31="Millions",L41*1000000/$P41,IF(L$31="Billions",L41*1000000000/$P41,IF(L$31="Total",L41/$P41,IF(L$31="per Share",L41,Error)))))</f>
        <v>12.21330986696776</v>
      </c>
      <c r="Z41" s="14">
        <f>IF(M$31="thousands",M41*1000/$P41,IF(M$31="Millions",M41*1000000/$P41,IF(M$31="Billions",M41*1000000000/$P41,IF(M$31="Total",M41/$P41,IF(M$31="per Share",M41,Error)))))+IF(N$31="thousands",N41*1000/$P41,IF(N$31="Millions",N41*1000000/$P41,IF(N$31="Billions",N41*1000000000/$P41,IF(N$31="Total",N41/$P41,IF(N$31="per Share",N41,Error)))))</f>
        <v>0</v>
      </c>
      <c r="AA41" s="17">
        <f t="shared" si="6"/>
        <v>12.21330986696776</v>
      </c>
      <c r="AB41" s="17">
        <f>IF(O$31="thousands",O41*1000/$P41,IF(O$31="Millions",O41*1000000/$P41,IF(O$31="Billions",O41*1000000000/$P41,IF(O$31="Total",O41/$P41,IF(O$31="per Share",O41,Error)))))</f>
        <v>21.281910963699676</v>
      </c>
      <c r="AC41" s="19">
        <f t="shared" si="11"/>
        <v>1.4359692859741446</v>
      </c>
      <c r="AD41" s="19">
        <f t="shared" si="7"/>
        <v>0.30177835610496639</v>
      </c>
      <c r="AE41" s="19">
        <f t="shared" si="8"/>
        <v>0.27835567113422682</v>
      </c>
      <c r="AF41" s="19">
        <f t="shared" si="12"/>
        <v>5.7856061658821547</v>
      </c>
      <c r="AG41" s="101">
        <f t="shared" si="2"/>
        <v>6.543680695120365</v>
      </c>
      <c r="AH41" s="102">
        <f t="shared" si="9"/>
        <v>0.17318522667164504</v>
      </c>
      <c r="AJ41" s="20"/>
      <c r="AK41" s="6"/>
    </row>
    <row r="42" spans="1:37">
      <c r="B42" s="121" t="s">
        <v>135</v>
      </c>
      <c r="C42" s="10">
        <v>2025</v>
      </c>
      <c r="D42" s="11">
        <f t="shared" si="10"/>
        <v>10</v>
      </c>
      <c r="E42" s="77">
        <f>VLOOKUP(E$29,IncomeStatement!$A$1:$K$204,$D42+1,FALSE)/1000000</f>
        <v>533.6</v>
      </c>
      <c r="F42" s="78">
        <f>VLOOKUP(F$29,IncomeStatement!$O$2:$Y$225,$D42+1,FALSE)/1000000</f>
        <v>147.08408</v>
      </c>
      <c r="G42" s="114">
        <f>VLOOKUP(C42,'Historical Prices'!$N$2:$U$20,MATCH(Summary!$G$29,'Historical Prices'!$N$1:$U$1,0),0)</f>
        <v>59.73</v>
      </c>
      <c r="H42" s="115">
        <f>VLOOKUP(C42,'Historical Prices'!$N$2:$U$20,MATCH(Summary!$H$29,'Historical Prices'!$N$1:$U$1,0),0)</f>
        <v>73.16</v>
      </c>
      <c r="I42" s="79">
        <f>VLOOKUP(I$29,BalanceSheet!$A$1:$K$225,$D42+1,FALSE)/1000000</f>
        <v>10</v>
      </c>
      <c r="J42" s="81">
        <f>VLOOKUP(J$29,BalanceSheet!$A$1:$L$225,$D42+1,FALSE)/1000000</f>
        <v>206.7</v>
      </c>
      <c r="K42" s="80">
        <f>-VLOOKUP(K$29,CashFlow!$A$1:$K$225,$D42+1,FALSE)/1000000</f>
        <v>190.4</v>
      </c>
      <c r="L42" s="82">
        <f>VLOOKUP(L$29,BalanceSheet!$A$1:$Y$225,$D42+1,FALSE)/1000000</f>
        <v>1883.5</v>
      </c>
      <c r="M42" s="12"/>
      <c r="N42" s="12"/>
      <c r="O42" s="98">
        <f>VLOOKUP(O$29,BalanceSheet!$A$1:$Y$225,$D42+1,FALSE)/1000000</f>
        <v>3240</v>
      </c>
      <c r="P42" s="13">
        <f>IF(F$31="thousands",F42*1000,IF(F$31="Millions",F42*1000000,IF(F$31="Billions",F42*1000000000,IF(F$31="Total",F42,IF(F$31="per Share",F42,Error)))))</f>
        <v>147084080</v>
      </c>
      <c r="Q42" s="92">
        <f>IF(B42="No","No",IF(E$31="thousands",E42*1000/$P42,IF(E$31="Millions",E42*1000000/$P42,IF(E$31="Billions",E42*1000000000/$P42,IF(E$31="Total",E42/$P42,IF(E$31="per Share",E42,Error))))))</f>
        <v>3.6278569373381537</v>
      </c>
      <c r="R42" s="14">
        <f>IF(K$31="thousands",K42*1000/$P42,IF(K$31="Millions",K42*1000000/$P42,IF(K$31="Billions",K42*1000000000/$P42,IF(K$31="Total",K42/$P42,IF(K$31="per Share",K42,Error)))))</f>
        <v>1.2944976777908255</v>
      </c>
      <c r="S42" s="14">
        <f t="shared" si="3"/>
        <v>2.3333592595473283</v>
      </c>
      <c r="T42" s="14">
        <f t="shared" si="4"/>
        <v>66.444999999999993</v>
      </c>
      <c r="U42" s="15">
        <f>T42/(Q42*$G$141)</f>
        <v>18.315220568965515</v>
      </c>
      <c r="V42" s="14">
        <f>IF(I$31="thousands",I42*1000/$P42,IF(I$31="Millions",I42*1000000/$P42,IF(I$31="Billions",I42*1000000000/$P42,IF(I$31="Total",I42/$P42,IF(I$31="per Share",I42,Error)))))</f>
        <v>6.7988323413383692E-2</v>
      </c>
      <c r="W42" s="14">
        <f>IF(J$31="thousands",J42*1000/$P42,IF(J$31="Millions",J42*1000000/$P42,IF(J$31="Billions",J42*1000000000/$P42,IF(J$31="Total",J42/$P42,IF(J$31="per Share",J42,Error)))))</f>
        <v>1.4053186449546409</v>
      </c>
      <c r="X42" s="16">
        <f t="shared" si="5"/>
        <v>0.38736881559220387</v>
      </c>
      <c r="Y42" s="14">
        <f>IF(L$31="thousands",L42*1000/$P42,IF(L$31="Millions",L42*1000000/$P42,IF(L$31="Billions",L42*1000000000/$P42,IF(L$31="Total",L42/$P42,IF(L$31="per Share",L42,Error)))))</f>
        <v>12.805600714910819</v>
      </c>
      <c r="Z42" s="14">
        <f>IF(M$31="thousands",M42*1000/$P42,IF(M$31="Millions",M42*1000000/$P42,IF(M$31="Billions",M42*1000000000/$P42,IF(M$31="Total",M42/$P42,IF(M$31="per Share",M42,Error)))))+IF(N$31="thousands",N42*1000/$P42,IF(N$31="Millions",N42*1000000/$P42,IF(N$31="Billions",N42*1000000000/$P42,IF(N$31="Total",N42/$P42,IF(N$31="per Share",N42,Error)))))</f>
        <v>0</v>
      </c>
      <c r="AA42" s="17">
        <f t="shared" si="6"/>
        <v>12.805600714910819</v>
      </c>
      <c r="AB42" s="17">
        <f>IF(O$31="thousands",O42*1000/$P42,IF(O$31="Millions",O42*1000000/$P42,IF(O$31="Billions",O42*1000000000/$P42,IF(O$31="Total",O42/$P42,IF(O$31="per Share",O42,Error)))))</f>
        <v>22.028216785936316</v>
      </c>
      <c r="AC42" s="19">
        <f t="shared" si="11"/>
        <v>-1.5697273118930415E-2</v>
      </c>
      <c r="AD42" s="19">
        <f t="shared" si="7"/>
        <v>0.28330236262277675</v>
      </c>
      <c r="AE42" s="19">
        <f t="shared" si="8"/>
        <v>0.25407104085325205</v>
      </c>
      <c r="AF42" s="19">
        <f t="shared" si="12"/>
        <v>-2.3417588362360409E-2</v>
      </c>
      <c r="AG42" s="101">
        <f>T42/AA42</f>
        <v>5.1887452591452075</v>
      </c>
      <c r="AH42" s="102">
        <f>Q42/AB42</f>
        <v>0.16469135802469137</v>
      </c>
      <c r="AJ42" s="20"/>
      <c r="AK42" s="6"/>
    </row>
    <row r="43" spans="1:37" s="2" customFormat="1">
      <c r="A43" s="1"/>
      <c r="B43" s="85">
        <f>COUNTIF(B32:B42,"Yes")-1</f>
        <v>9</v>
      </c>
      <c r="C43" s="22" t="str">
        <f>CONCATENATE(B43," YEAR")</f>
        <v>9 YEAR</v>
      </c>
      <c r="D43" s="96"/>
      <c r="E43" s="86">
        <f>SUMIFS(E33:E42,B33:B42,"Yes")</f>
        <v>3877.9999999999995</v>
      </c>
      <c r="F43" s="23"/>
      <c r="G43" s="23"/>
      <c r="H43" s="38"/>
      <c r="I43" s="23"/>
      <c r="J43" s="23"/>
      <c r="K43" s="24">
        <f>SUMIFS(K33:K42,B33:B42,"Yes")</f>
        <v>1408.1000000000001</v>
      </c>
      <c r="L43" s="23"/>
      <c r="M43" s="23"/>
      <c r="N43" s="23"/>
      <c r="O43" s="23"/>
      <c r="P43" s="23"/>
      <c r="Q43" s="23">
        <f>SUMIFS(Q33:Q42,B33:B42,"Yes")</f>
        <v>23.891172262594477</v>
      </c>
      <c r="R43" s="23">
        <f>SUMIFS(R33:R42,B33:B42,"Yes")</f>
        <v>8.7379264634283498</v>
      </c>
      <c r="S43" s="23">
        <f>SUMIFS(S33:S42,B33:B42,"Yes")</f>
        <v>15.153245799166122</v>
      </c>
      <c r="T43" s="23"/>
      <c r="U43" s="25">
        <f>AVERAGEIFS(U33:U42,B33:B42,"Yes")</f>
        <v>26.834045433115659</v>
      </c>
      <c r="V43" s="23"/>
      <c r="W43" s="23"/>
      <c r="X43" s="25">
        <f>AVERAGEIFS(X33:X42,B33:B42,"Yes")</f>
        <v>0.75210227082569037</v>
      </c>
      <c r="Y43"/>
      <c r="Z43" s="23"/>
      <c r="AA43" s="90">
        <f t="array" ref="AA43">((AA42/(INDEX(AA32:AA42,MATCH(TRUE,ISNUMBER(AA32:AA42),0))))^(1/($B$43))-1)</f>
        <v>5.2828758868328274E-2</v>
      </c>
      <c r="AB43" s="90"/>
      <c r="AD43" s="26">
        <f>AVERAGEIFS(AD33:AD42,B33:B42,"Yes")</f>
        <v>0.22445338160174555</v>
      </c>
      <c r="AE43" s="26">
        <f>AVERAGEIFS(AE33:AE42,B33:B42,"Yes")</f>
        <v>0.19581068508302041</v>
      </c>
      <c r="AF43" s="26">
        <f>AVERAGEIFS(AF33:AF42,B33:B42,"Yes")</f>
        <v>0.7103013165126002</v>
      </c>
      <c r="AG43" s="96">
        <f>AVERAGEIFS(AG33:AG42,B33:B42,"Yes")</f>
        <v>5.666909304376988</v>
      </c>
      <c r="AH43" s="103">
        <f>AVERAGEIFS(AH33:AH42,B33:B42,"Yes")</f>
        <v>0.1236107878716407</v>
      </c>
    </row>
    <row r="44" spans="1:37">
      <c r="B44" s="95" t="s">
        <v>137</v>
      </c>
      <c r="C44" s="27" t="s">
        <v>46</v>
      </c>
      <c r="D44" s="28"/>
      <c r="E44" s="28"/>
      <c r="F44" s="28"/>
      <c r="G44" s="28"/>
      <c r="H44" s="28"/>
      <c r="I44" s="28"/>
      <c r="J44" s="28"/>
      <c r="K44" s="28" t="str">
        <f>CONCATENATE("Total ",COUNTIF(B33:B42,"Yes"), " Year")</f>
        <v>Total 10 Year</v>
      </c>
      <c r="L44" s="28"/>
      <c r="M44" s="28"/>
      <c r="N44" s="28"/>
      <c r="O44" s="28"/>
      <c r="P44" s="28"/>
      <c r="Q44" s="28" t="str">
        <f>CONCATENATE(COUNTIF(B33:B42,"Yes"), " Year Sum")</f>
        <v>10 Year Sum</v>
      </c>
      <c r="R44" s="28" t="str">
        <f>CONCATENATE(COUNTIF(B33:B42,"Yes"), " Year Sum")</f>
        <v>10 Year Sum</v>
      </c>
      <c r="S44" s="28" t="str">
        <f>CONCATENATE(COUNTIF(B33:B42,"Yes"), " Year Sum")</f>
        <v>10 Year Sum</v>
      </c>
      <c r="T44" s="28"/>
      <c r="U44" s="28" t="str">
        <f>CONCATENATE(COUNTIF(B33:B42,"Yes"), " Year Avg")</f>
        <v>10 Year Avg</v>
      </c>
      <c r="V44" s="28"/>
      <c r="W44" s="28"/>
      <c r="X44" s="28" t="str">
        <f>CONCATENATE(COUNTIF(B33:B42,"Yes"), " Year Avg")</f>
        <v>10 Year Avg</v>
      </c>
      <c r="Y44" s="87"/>
      <c r="Z44" s="28"/>
      <c r="AA44" s="91" t="str">
        <f>CONCATENATE(B43, " yr CMPD Avg")</f>
        <v>9 yr CMPD Avg</v>
      </c>
      <c r="AB44" s="91"/>
      <c r="AD44" s="28" t="str">
        <f>CONCATENATE(COUNTIF(B33:B42,"Yes"), " Year Avg")</f>
        <v>10 Year Avg</v>
      </c>
      <c r="AE44" s="28" t="str">
        <f>CONCATENATE(COUNTIF(B33:B42,"Yes"), " Year Avg")</f>
        <v>10 Year Avg</v>
      </c>
      <c r="AF44" s="28" t="str">
        <f>CONCATENATE(COUNTIF(B33:B42,"Yes"), " Year Avg")</f>
        <v>10 Year Avg</v>
      </c>
      <c r="AG44" s="28" t="str">
        <f>CONCATENATE(COUNTIF(B33:B42,"Yes"), " Year Avg")</f>
        <v>10 Year Avg</v>
      </c>
      <c r="AH44" s="100" t="str">
        <f>CONCATENATE(COUNTIF(B33:B42,"Yes"), " Year Avg")</f>
        <v>10 Year Avg</v>
      </c>
    </row>
    <row r="45" spans="1:37" ht="15.75">
      <c r="C45" s="3"/>
      <c r="D45" s="94">
        <f t="array" ref="D45">((Q42/(INDEX(Q32:Q42,MATCH(TRUE,ISNUMBER(Q32:Q42),0))))^(1/($B$43))-1)</f>
        <v>9.6728596536015399E-2</v>
      </c>
      <c r="E45" s="29" t="str">
        <f>CONCATENATE("Avg Compound ",B43," yr EPS Growth Rate")</f>
        <v>Avg Compound 9 yr EPS Growth Rate</v>
      </c>
      <c r="F45" s="3"/>
      <c r="G45" s="3"/>
      <c r="H45" s="30"/>
      <c r="R45" s="88">
        <f>R43/Q43</f>
        <v>0.36573870747686155</v>
      </c>
      <c r="Y45" s="24"/>
    </row>
    <row r="46" spans="1:37" ht="15.75">
      <c r="C46" s="3"/>
      <c r="D46" s="84">
        <f>IF(B37="Yes",(Q42/Q37)^(1/5)-1,IF(B38="Yes",(Q42/Q38)^(1/4)-1,IF(B39="Yes",(Q42/Q39)^(1/3)-1,IF(B40="Yes",(Q42/Q40)^(1/2)-1,"No Data"))))</f>
        <v>0.10327171297203863</v>
      </c>
      <c r="E46" s="29" t="str">
        <f>IF(B37="Yes","Avg Compound 5yr EPS Growth Rate",IF(B38="Yes","Avg Compound 4yr EPS Growth Rate",IF(B39="Yes","Avg Compound 3yr EPS Growth Rate",IF(B40="Yes","Avg Compound 2yr EPS Growth Rate","NO DATA"))))</f>
        <v>Avg Compound 5yr EPS Growth Rate</v>
      </c>
      <c r="R46" s="89" t="str">
        <f>CONCATENATE(COUNTIF(B33:B42,"Yes"), " Year Avg Yield")</f>
        <v>10 Year Avg Yield</v>
      </c>
      <c r="AA46">
        <f>((AA42/AA33)^(1/9))-1</f>
        <v>5.2828758868328274E-2</v>
      </c>
    </row>
    <row r="47" spans="1:37">
      <c r="C47" s="3" t="s">
        <v>47</v>
      </c>
      <c r="D47" t="str">
        <f>IF(D46&lt;D45,"SLOWING DOWN","SPEEDING UP")</f>
        <v>SPEEDING UP</v>
      </c>
      <c r="E47" s="31"/>
      <c r="F47" s="31"/>
      <c r="G47" s="31"/>
      <c r="H47" s="31"/>
      <c r="I47" s="31"/>
      <c r="J47" s="31"/>
      <c r="AA47">
        <f>_xlfn.RRI(9,AA33,AA42)</f>
        <v>5.2828758868328274E-2</v>
      </c>
      <c r="AF47" s="41">
        <f>AVERAGE(AF33:AF42)</f>
        <v>0.7103013165126002</v>
      </c>
    </row>
    <row r="48" spans="1:37" ht="15" customHeight="1">
      <c r="C48" s="22" t="s">
        <v>48</v>
      </c>
      <c r="D48" s="2"/>
      <c r="E48" s="174">
        <f>CORREL(E32:E42,$C$32:$C$42)</f>
        <v>0.60532713631947199</v>
      </c>
      <c r="F48" s="2"/>
      <c r="G48" s="2"/>
      <c r="L48" s="171">
        <f>CORREL(L32:L42,$C$32:$C$42)</f>
        <v>0.90110182489165913</v>
      </c>
      <c r="Q48" s="171">
        <f>CORREL(Q32:Q42,$C$32:$C$42)</f>
        <v>0.71348070748896519</v>
      </c>
      <c r="R48" s="170"/>
      <c r="S48" s="170"/>
      <c r="T48" s="170"/>
      <c r="U48" s="170"/>
      <c r="V48" s="170"/>
      <c r="W48" s="170"/>
      <c r="X48" s="170"/>
      <c r="Y48" s="170"/>
      <c r="Z48" s="170"/>
      <c r="AA48" s="171">
        <f>CORREL(AA32:AA42,$C$32:$C$42)</f>
        <v>0.97899534229604002</v>
      </c>
      <c r="AB48" s="170"/>
      <c r="AC48" s="170"/>
      <c r="AD48" s="171">
        <f t="shared" ref="AD48:AF48" si="13">CORREL(AD32:AD42,$C$32:$C$42)</f>
        <v>0.40299874649371153</v>
      </c>
      <c r="AE48" s="171">
        <f t="shared" si="13"/>
        <v>0.46861802428537708</v>
      </c>
      <c r="AF48" s="171">
        <f t="shared" si="13"/>
        <v>0.33962836143724978</v>
      </c>
      <c r="AG48" s="170"/>
      <c r="AH48" s="170"/>
    </row>
    <row r="49" spans="1:14">
      <c r="C49" s="180"/>
      <c r="D49" s="180"/>
      <c r="E49" s="180"/>
      <c r="F49" s="180"/>
    </row>
    <row r="50" spans="1:14">
      <c r="C50" s="2" t="s">
        <v>49</v>
      </c>
    </row>
    <row r="51" spans="1:14">
      <c r="C51" s="178"/>
      <c r="D51" s="178"/>
      <c r="E51" s="178"/>
      <c r="F51" s="178"/>
    </row>
    <row r="52" spans="1:14">
      <c r="C52" s="178"/>
      <c r="D52" s="178"/>
      <c r="E52" s="178"/>
      <c r="F52" s="178"/>
      <c r="N52">
        <f>CORREL(C33:C42,Q33:Q42)</f>
        <v>0.71348070748896519</v>
      </c>
    </row>
    <row r="53" spans="1:14" s="2" customFormat="1">
      <c r="A53" s="1" t="s">
        <v>50</v>
      </c>
      <c r="B53" s="2" t="s">
        <v>51</v>
      </c>
      <c r="N53" s="2">
        <f>N52*N52</f>
        <v>0.50905471995895435</v>
      </c>
    </row>
    <row r="54" spans="1:14">
      <c r="C54" t="s">
        <v>52</v>
      </c>
    </row>
    <row r="55" spans="1:14">
      <c r="C55" t="s">
        <v>53</v>
      </c>
    </row>
    <row r="56" spans="1:14">
      <c r="D56" s="1" t="s">
        <v>54</v>
      </c>
      <c r="E56" s="32">
        <f>AD43</f>
        <v>0.22445338160174555</v>
      </c>
      <c r="F56" t="str">
        <f>AD44</f>
        <v>10 Year Avg</v>
      </c>
    </row>
    <row r="57" spans="1:14">
      <c r="D57" s="3" t="s">
        <v>164</v>
      </c>
      <c r="E57" s="5" t="s">
        <v>156</v>
      </c>
    </row>
    <row r="58" spans="1:14">
      <c r="D58" s="1" t="s">
        <v>55</v>
      </c>
      <c r="E58" s="32">
        <f t="array" ref="E58">(Q42-(INDEX(Q32:Q42,MATCH(TRUE,ISNUMBER(Q32:Q42),0))))/S43</f>
        <v>0.13511897622674132</v>
      </c>
      <c r="F58" t="str">
        <f>F56</f>
        <v>10 Year Avg</v>
      </c>
    </row>
    <row r="59" spans="1:14">
      <c r="E59" s="3" t="s">
        <v>56</v>
      </c>
    </row>
    <row r="62" spans="1:14" s="2" customFormat="1">
      <c r="A62" s="1" t="s">
        <v>57</v>
      </c>
      <c r="B62" s="2" t="s">
        <v>58</v>
      </c>
    </row>
    <row r="63" spans="1:14">
      <c r="C63" t="s">
        <v>59</v>
      </c>
    </row>
    <row r="64" spans="1:14">
      <c r="C64" t="s">
        <v>60</v>
      </c>
    </row>
    <row r="65" spans="1:11">
      <c r="C65" t="str">
        <f>AE44</f>
        <v>10 Year Avg</v>
      </c>
      <c r="D65" s="97">
        <f>AE43</f>
        <v>0.19581068508302041</v>
      </c>
    </row>
    <row r="66" spans="1:11">
      <c r="C66" t="s">
        <v>61</v>
      </c>
    </row>
    <row r="67" spans="1:11">
      <c r="C67" s="104">
        <f>AH43</f>
        <v>0.1236107878716407</v>
      </c>
      <c r="D67" s="41" t="str">
        <f>CONCATENATE(AH44," Return on Total Assets")</f>
        <v>10 Year Avg Return on Total Assets</v>
      </c>
    </row>
    <row r="68" spans="1:11" s="2" customFormat="1">
      <c r="A68" s="1" t="s">
        <v>62</v>
      </c>
      <c r="B68" s="2" t="s">
        <v>63</v>
      </c>
    </row>
    <row r="69" spans="1:11">
      <c r="C69" t="s">
        <v>64</v>
      </c>
      <c r="I69" s="33">
        <f>W42/Q42</f>
        <v>0.38736881559220387</v>
      </c>
      <c r="K69" s="34"/>
    </row>
    <row r="70" spans="1:11">
      <c r="C70" t="s">
        <v>65</v>
      </c>
      <c r="K70" s="35"/>
    </row>
    <row r="71" spans="1:11">
      <c r="K71" s="36"/>
    </row>
    <row r="72" spans="1:11">
      <c r="A72" s="1" t="s">
        <v>66</v>
      </c>
      <c r="B72" s="2" t="s">
        <v>67</v>
      </c>
      <c r="C72" s="2"/>
      <c r="D72" s="2"/>
      <c r="E72" s="2"/>
      <c r="H72" t="str">
        <f t="array" ref="H72">IF(P42&gt;=(INDEX(P31:P42,MATCH(TRUE,ISNUMBER(P31:P42),0))),"NO","YES")</f>
        <v>YES</v>
      </c>
    </row>
    <row r="74" spans="1:11">
      <c r="A74" s="1" t="s">
        <v>68</v>
      </c>
      <c r="B74" s="2" t="s">
        <v>69</v>
      </c>
      <c r="C74" s="2"/>
      <c r="D74" s="2"/>
      <c r="E74" s="2"/>
      <c r="F74" s="2"/>
      <c r="G74" s="2"/>
    </row>
    <row r="75" spans="1:11">
      <c r="A75" s="1"/>
      <c r="B75" s="2"/>
      <c r="C75" t="s">
        <v>70</v>
      </c>
      <c r="D75" s="2"/>
      <c r="E75" s="2"/>
      <c r="F75" s="2"/>
      <c r="G75" s="2"/>
    </row>
    <row r="76" spans="1:11">
      <c r="A76" s="1"/>
      <c r="B76" s="2"/>
      <c r="C76" s="2"/>
      <c r="D76" s="2"/>
      <c r="E76" s="2" t="s">
        <v>71</v>
      </c>
      <c r="F76" s="2" t="s">
        <v>72</v>
      </c>
      <c r="G76" s="2"/>
    </row>
    <row r="77" spans="1:11">
      <c r="D77" s="3" t="s">
        <v>73</v>
      </c>
      <c r="E77" s="37">
        <v>40.82</v>
      </c>
      <c r="F77" s="9">
        <v>42005</v>
      </c>
      <c r="G77" s="9"/>
    </row>
    <row r="78" spans="1:11">
      <c r="D78" s="3" t="s">
        <v>74</v>
      </c>
      <c r="E78" s="37">
        <v>60.64</v>
      </c>
      <c r="F78" s="9">
        <v>45658</v>
      </c>
      <c r="G78" s="9"/>
    </row>
    <row r="79" spans="1:11">
      <c r="D79" s="3" t="s">
        <v>75</v>
      </c>
      <c r="E79" s="38">
        <f>(E78/E77)^(1/(YEAR(F78)-YEAR(F77)))-1</f>
        <v>4.0371913535634407E-2</v>
      </c>
    </row>
    <row r="81" spans="1:14" s="2" customFormat="1">
      <c r="A81" s="1" t="s">
        <v>76</v>
      </c>
      <c r="B81" s="2" t="s">
        <v>77</v>
      </c>
    </row>
    <row r="82" spans="1:14">
      <c r="B82" s="178"/>
      <c r="C82" s="178"/>
      <c r="D82" s="178"/>
      <c r="E82" s="178"/>
      <c r="F82" s="178"/>
      <c r="G82" s="178"/>
      <c r="H82" s="178"/>
      <c r="I82" s="178"/>
      <c r="J82" s="178"/>
    </row>
    <row r="83" spans="1:14">
      <c r="B83" s="178"/>
      <c r="C83" s="178"/>
      <c r="D83" s="178"/>
      <c r="E83" s="178"/>
      <c r="F83" s="178"/>
      <c r="G83" s="178"/>
      <c r="H83" s="178"/>
      <c r="I83" s="178"/>
      <c r="J83" s="178"/>
    </row>
    <row r="85" spans="1:14">
      <c r="A85" s="1" t="s">
        <v>78</v>
      </c>
      <c r="B85" s="2" t="s">
        <v>79</v>
      </c>
      <c r="C85" s="2"/>
      <c r="D85" s="2"/>
      <c r="E85" s="2"/>
      <c r="F85" s="2"/>
      <c r="G85" s="2"/>
      <c r="H85" s="2"/>
      <c r="I85" s="2"/>
      <c r="J85" s="2"/>
    </row>
    <row r="86" spans="1:14">
      <c r="B86" s="178"/>
      <c r="C86" s="178"/>
      <c r="D86" s="178"/>
      <c r="E86" s="178"/>
      <c r="F86" s="178"/>
      <c r="G86" s="178"/>
      <c r="H86" s="178"/>
      <c r="I86" s="178"/>
      <c r="J86" s="178"/>
    </row>
    <row r="87" spans="1:14">
      <c r="B87" s="178"/>
      <c r="C87" s="178"/>
      <c r="D87" s="178"/>
      <c r="E87" s="178"/>
      <c r="F87" s="178"/>
      <c r="G87" s="178"/>
      <c r="H87" s="178"/>
      <c r="I87" s="178"/>
      <c r="J87" s="178"/>
    </row>
    <row r="89" spans="1:14" s="2" customFormat="1">
      <c r="A89" s="1" t="s">
        <v>80</v>
      </c>
      <c r="B89" s="2" t="s">
        <v>81</v>
      </c>
    </row>
    <row r="90" spans="1:14" s="2" customFormat="1">
      <c r="A90" s="1"/>
      <c r="C90" s="2" t="s">
        <v>82</v>
      </c>
      <c r="E90" s="135">
        <f>'ANALYST REPORT'!C5</f>
        <v>0</v>
      </c>
      <c r="F90" s="134">
        <v>59.63</v>
      </c>
    </row>
    <row r="91" spans="1:14" s="2" customFormat="1">
      <c r="A91" s="1"/>
      <c r="C91" t="s">
        <v>83</v>
      </c>
      <c r="F91" s="39">
        <f>Q42/F90</f>
        <v>6.0839458952509702E-2</v>
      </c>
      <c r="G91" s="40"/>
    </row>
    <row r="92" spans="1:14" s="2" customFormat="1">
      <c r="A92" s="1"/>
      <c r="C92" t="s">
        <v>84</v>
      </c>
      <c r="F92" s="41">
        <f>D45</f>
        <v>9.6728596536015399E-2</v>
      </c>
      <c r="G92" s="41"/>
    </row>
    <row r="93" spans="1:14">
      <c r="C93" t="s">
        <v>85</v>
      </c>
      <c r="F93" s="42">
        <v>4.1500000000000002E-2</v>
      </c>
      <c r="G93" s="43"/>
      <c r="I93" s="44" t="s">
        <v>86</v>
      </c>
      <c r="L93" s="20"/>
      <c r="M93" s="2"/>
    </row>
    <row r="94" spans="1:14">
      <c r="C94" t="s">
        <v>87</v>
      </c>
      <c r="F94" s="45">
        <f>Q42/F93</f>
        <v>87.418239453931406</v>
      </c>
      <c r="L94" s="20"/>
      <c r="M94" s="120"/>
    </row>
    <row r="95" spans="1:14">
      <c r="F95" s="45"/>
      <c r="L95" s="20"/>
      <c r="M95" s="120"/>
    </row>
    <row r="96" spans="1:14" s="2" customFormat="1">
      <c r="A96" s="1" t="s">
        <v>88</v>
      </c>
      <c r="B96" s="2" t="s">
        <v>89</v>
      </c>
      <c r="L96" s="20"/>
      <c r="M96" s="120"/>
      <c r="N96"/>
    </row>
    <row r="97" spans="1:14" s="2" customFormat="1">
      <c r="A97" s="1"/>
      <c r="C97" s="2" t="s">
        <v>90</v>
      </c>
      <c r="H97"/>
      <c r="L97" s="20"/>
      <c r="M97" s="120"/>
      <c r="N97"/>
    </row>
    <row r="98" spans="1:14" s="2" customFormat="1">
      <c r="A98" s="1"/>
      <c r="B98"/>
      <c r="C98" t="s">
        <v>91</v>
      </c>
      <c r="H98" s="46">
        <f>E56</f>
        <v>0.22445338160174555</v>
      </c>
      <c r="L98" s="20"/>
      <c r="M98" s="120"/>
      <c r="N98"/>
    </row>
    <row r="99" spans="1:14" s="2" customFormat="1">
      <c r="A99" s="1"/>
      <c r="B99"/>
      <c r="C99" t="s">
        <v>92</v>
      </c>
      <c r="H99" s="47">
        <f>R43/Q43</f>
        <v>0.36573870747686155</v>
      </c>
      <c r="L99" s="20"/>
      <c r="M99" s="120"/>
      <c r="N99"/>
    </row>
    <row r="100" spans="1:14" s="2" customFormat="1">
      <c r="A100" s="1"/>
      <c r="B100"/>
      <c r="C100" t="s">
        <v>93</v>
      </c>
      <c r="H100" s="46">
        <f>H98*(1-H99)</f>
        <v>0.14236209192591234</v>
      </c>
      <c r="L100" s="20"/>
      <c r="M100" s="120"/>
      <c r="N100"/>
    </row>
    <row r="101" spans="1:14" s="2" customFormat="1">
      <c r="A101" s="1"/>
      <c r="B101"/>
      <c r="C101"/>
      <c r="H101"/>
      <c r="L101" s="20"/>
      <c r="M101" s="120"/>
      <c r="N101"/>
    </row>
    <row r="102" spans="1:14" s="2" customFormat="1">
      <c r="A102" s="1"/>
      <c r="C102" s="2" t="s">
        <v>94</v>
      </c>
      <c r="H102"/>
      <c r="L102" s="20"/>
      <c r="M102" s="120"/>
      <c r="N102"/>
    </row>
    <row r="103" spans="1:14" s="2" customFormat="1">
      <c r="A103" s="1"/>
      <c r="C103" t="s">
        <v>95</v>
      </c>
      <c r="H103" s="48">
        <f>AA42</f>
        <v>12.805600714910819</v>
      </c>
      <c r="L103" s="20"/>
      <c r="M103" s="120"/>
      <c r="N103"/>
    </row>
    <row r="104" spans="1:14" s="2" customFormat="1">
      <c r="A104" s="1"/>
      <c r="C104" t="s">
        <v>96</v>
      </c>
      <c r="H104" s="46">
        <f>H100</f>
        <v>0.14236209192591234</v>
      </c>
      <c r="L104" s="20"/>
      <c r="M104" s="120"/>
      <c r="N104"/>
    </row>
    <row r="105" spans="1:14" s="2" customFormat="1">
      <c r="A105" s="1"/>
      <c r="C105" t="s">
        <v>97</v>
      </c>
      <c r="H105" s="123">
        <v>10</v>
      </c>
      <c r="L105" s="20"/>
      <c r="M105" s="120"/>
      <c r="N105"/>
    </row>
    <row r="106" spans="1:14" s="2" customFormat="1">
      <c r="A106" s="1"/>
      <c r="C106" t="s">
        <v>98</v>
      </c>
      <c r="H106" s="49">
        <f>H103*(1+H104)^H105</f>
        <v>48.466067951628176</v>
      </c>
      <c r="L106" s="20"/>
      <c r="M106" s="120"/>
      <c r="N106"/>
    </row>
    <row r="107" spans="1:14" s="2" customFormat="1">
      <c r="A107" s="1"/>
      <c r="H107"/>
      <c r="L107" s="20"/>
      <c r="M107" s="120"/>
      <c r="N107"/>
    </row>
    <row r="108" spans="1:14" s="2" customFormat="1">
      <c r="A108" s="1"/>
      <c r="C108" t="s">
        <v>99</v>
      </c>
      <c r="H108" s="46">
        <f>H98</f>
        <v>0.22445338160174555</v>
      </c>
      <c r="L108" s="20"/>
      <c r="M108" s="120"/>
      <c r="N108"/>
    </row>
    <row r="109" spans="1:14" s="2" customFormat="1">
      <c r="A109" s="1"/>
      <c r="C109" t="s">
        <v>100</v>
      </c>
      <c r="H109" s="48">
        <f>H108*H106</f>
        <v>10.878372844682929</v>
      </c>
      <c r="L109" s="20"/>
      <c r="M109" s="120"/>
      <c r="N109"/>
    </row>
    <row r="110" spans="1:14" s="2" customFormat="1">
      <c r="A110" s="1"/>
      <c r="C110" t="s">
        <v>101</v>
      </c>
      <c r="H110" s="50">
        <f>U43</f>
        <v>26.834045433115659</v>
      </c>
      <c r="L110" s="20"/>
      <c r="M110" s="120"/>
      <c r="N110"/>
    </row>
    <row r="111" spans="1:14" s="2" customFormat="1" ht="17.25">
      <c r="A111" s="1"/>
      <c r="C111" t="s">
        <v>102</v>
      </c>
      <c r="H111" s="51">
        <f>H109*H110*G141</f>
        <v>291.91075115259332</v>
      </c>
      <c r="L111" s="20"/>
      <c r="M111" s="120"/>
      <c r="N111"/>
    </row>
    <row r="112" spans="1:14" s="2" customFormat="1">
      <c r="A112" s="1"/>
      <c r="C112"/>
      <c r="H112"/>
      <c r="L112" s="20"/>
      <c r="M112" s="120"/>
      <c r="N112"/>
    </row>
    <row r="113" spans="1:32" s="2" customFormat="1">
      <c r="A113" s="1"/>
      <c r="C113" t="s">
        <v>103</v>
      </c>
      <c r="H113" s="48">
        <f>F90</f>
        <v>59.63</v>
      </c>
      <c r="L113" s="20"/>
      <c r="M113" s="120"/>
      <c r="N113"/>
    </row>
    <row r="114" spans="1:32" s="2" customFormat="1">
      <c r="A114" s="1"/>
      <c r="C114" t="s">
        <v>104</v>
      </c>
      <c r="H114" s="52">
        <f>(H111/H113)^(1/H105)-1</f>
        <v>0.17213741264671922</v>
      </c>
      <c r="L114" s="20"/>
      <c r="M114" s="120"/>
      <c r="N114"/>
    </row>
    <row r="115" spans="1:32" s="2" customFormat="1">
      <c r="A115" s="1"/>
      <c r="C115"/>
      <c r="H115"/>
      <c r="L115" s="20"/>
      <c r="M115" s="120"/>
      <c r="N115"/>
    </row>
    <row r="116" spans="1:32">
      <c r="K116" s="2"/>
      <c r="L116" s="20"/>
      <c r="M116" s="120"/>
    </row>
    <row r="117" spans="1:32" s="2" customFormat="1">
      <c r="A117" s="1" t="s">
        <v>105</v>
      </c>
      <c r="B117" s="2" t="s">
        <v>106</v>
      </c>
      <c r="L117" s="20"/>
      <c r="M117" s="120"/>
      <c r="N117"/>
    </row>
    <row r="118" spans="1:32">
      <c r="C118" t="s">
        <v>107</v>
      </c>
      <c r="E118" s="3"/>
      <c r="F118" s="24"/>
      <c r="G118" s="24"/>
      <c r="H118" s="46">
        <f>D45</f>
        <v>9.6728596536015399E-2</v>
      </c>
      <c r="K118" s="2"/>
      <c r="L118" s="20"/>
      <c r="M118" s="120"/>
    </row>
    <row r="119" spans="1:32">
      <c r="C119" t="s">
        <v>108</v>
      </c>
      <c r="E119" s="3"/>
      <c r="F119" s="24"/>
      <c r="G119" s="24"/>
      <c r="H119" s="53">
        <f>((1+H118)^10)*Q42*$G$141</f>
        <v>9.1335966422148616</v>
      </c>
      <c r="K119" s="2"/>
      <c r="L119" s="20"/>
      <c r="M119" s="120"/>
    </row>
    <row r="120" spans="1:32">
      <c r="C120" t="s">
        <v>109</v>
      </c>
      <c r="E120" s="3"/>
      <c r="F120" s="24"/>
      <c r="G120" s="24"/>
      <c r="H120" s="50">
        <f>U43</f>
        <v>26.834045433115659</v>
      </c>
      <c r="K120" s="2"/>
      <c r="L120" s="20"/>
      <c r="M120" s="120"/>
      <c r="T120" s="9"/>
      <c r="U120" s="9"/>
      <c r="V120" s="9"/>
      <c r="W120" s="9"/>
      <c r="X120" s="9"/>
      <c r="Y120" s="9"/>
      <c r="Z120" s="9"/>
    </row>
    <row r="121" spans="1:32">
      <c r="C121" t="s">
        <v>110</v>
      </c>
      <c r="E121" s="3"/>
      <c r="F121" s="30"/>
      <c r="G121" s="30"/>
      <c r="H121" s="54">
        <f>H120*H119</f>
        <v>245.09134726494622</v>
      </c>
      <c r="K121" s="2"/>
      <c r="L121" s="20"/>
      <c r="M121" s="120"/>
      <c r="T121" s="9"/>
      <c r="U121" s="9"/>
      <c r="V121" s="9"/>
      <c r="W121" s="9"/>
      <c r="X121" s="9"/>
      <c r="Y121" s="9"/>
      <c r="Z121" s="9"/>
    </row>
    <row r="122" spans="1:32">
      <c r="C122" t="s">
        <v>104</v>
      </c>
      <c r="D122" s="2"/>
      <c r="E122" s="2"/>
      <c r="F122" s="2"/>
      <c r="G122" s="2"/>
      <c r="H122" s="55">
        <f>(H121/F90)^(1/10)-1</f>
        <v>0.15182451321340551</v>
      </c>
      <c r="K122" s="2"/>
      <c r="L122" s="20"/>
      <c r="M122" s="120"/>
      <c r="T122" s="9"/>
      <c r="U122" s="9"/>
      <c r="V122" s="9"/>
      <c r="W122" s="9"/>
      <c r="X122" s="9"/>
      <c r="Y122" s="9"/>
      <c r="Z122" s="9"/>
    </row>
    <row r="123" spans="1:32">
      <c r="C123" t="s">
        <v>111</v>
      </c>
      <c r="F123" s="24"/>
      <c r="G123" s="24"/>
      <c r="H123" s="48">
        <f>D138*$G$141</f>
        <v>22.831312699076101</v>
      </c>
      <c r="I123" s="20"/>
      <c r="K123" s="2"/>
      <c r="L123" s="20"/>
      <c r="M123" s="120"/>
    </row>
    <row r="124" spans="1:32">
      <c r="C124" t="s">
        <v>112</v>
      </c>
      <c r="H124" s="56">
        <f>((H121+(G141*D138))/F90)^(1/10)-1</f>
        <v>0.16212933421896847</v>
      </c>
      <c r="K124" s="2"/>
      <c r="L124" s="20"/>
      <c r="M124" s="120"/>
    </row>
    <row r="125" spans="1:32">
      <c r="K125" t="s">
        <v>170</v>
      </c>
    </row>
    <row r="126" spans="1:32">
      <c r="D126" s="179" t="s">
        <v>113</v>
      </c>
      <c r="E126" s="179"/>
      <c r="G126" s="179" t="s">
        <v>114</v>
      </c>
      <c r="H126" s="179"/>
      <c r="I126" s="197"/>
      <c r="J126" s="197"/>
      <c r="K126" t="s">
        <v>171</v>
      </c>
    </row>
    <row r="127" spans="1:32">
      <c r="B127" s="22" t="s">
        <v>21</v>
      </c>
      <c r="C127" s="22" t="s">
        <v>115</v>
      </c>
      <c r="D127" s="57" t="s">
        <v>116</v>
      </c>
      <c r="E127" s="57" t="s">
        <v>40</v>
      </c>
      <c r="F127" s="2"/>
      <c r="G127" s="58" t="s">
        <v>116</v>
      </c>
      <c r="H127" s="59" t="s">
        <v>40</v>
      </c>
      <c r="I127" s="198"/>
      <c r="J127" s="199"/>
      <c r="K127" s="136">
        <v>79</v>
      </c>
      <c r="L127" s="118">
        <f>'ANALYST REPORT'!D5</f>
        <v>0</v>
      </c>
    </row>
    <row r="128" spans="1:32">
      <c r="B128" s="60">
        <f>1+C42</f>
        <v>2026</v>
      </c>
      <c r="C128" s="61">
        <f>Q42*(H118+1)</f>
        <v>3.9787744473203204</v>
      </c>
      <c r="D128" s="62">
        <f t="shared" ref="D128:D137" si="14">C128*($R$43/$Q$43)</f>
        <v>1.4551918237048982</v>
      </c>
      <c r="E128" s="63">
        <f>$AA$42*(1+H104)</f>
        <v>14.628632821053481</v>
      </c>
      <c r="F128">
        <v>1</v>
      </c>
      <c r="G128" s="64">
        <f t="shared" ref="G128:G137" si="15">D128*(1/((1+$F$93)^F128))</f>
        <v>1.3972077039893405</v>
      </c>
      <c r="H128" s="64">
        <f t="shared" ref="H128:H137" si="16">E128*(1/((1+$F$93)^F128))</f>
        <v>14.045734825783466</v>
      </c>
      <c r="I128" s="200"/>
      <c r="J128" s="199"/>
      <c r="K128" t="s">
        <v>173</v>
      </c>
      <c r="T128" s="22"/>
      <c r="U128" s="22"/>
      <c r="V128" s="22"/>
      <c r="W128" s="22"/>
      <c r="X128" s="22"/>
      <c r="Y128" s="22"/>
      <c r="Z128" s="22"/>
      <c r="AA128" s="22"/>
      <c r="AB128" s="22"/>
      <c r="AC128" s="22"/>
      <c r="AD128" s="22"/>
      <c r="AE128" s="22"/>
      <c r="AF128" s="22"/>
    </row>
    <row r="129" spans="2:12">
      <c r="B129" s="60">
        <f>B128+1</f>
        <v>2027</v>
      </c>
      <c r="C129" s="61">
        <f>C128*(1+$H$118)</f>
        <v>4.3636357155429755</v>
      </c>
      <c r="D129" s="62">
        <f t="shared" si="14"/>
        <v>1.5959504865025578</v>
      </c>
      <c r="E129" s="65">
        <f>E128*(1+$H$104)</f>
        <v>16.711195591474713</v>
      </c>
      <c r="F129">
        <f>F128+1</f>
        <v>2</v>
      </c>
      <c r="G129" s="64">
        <f t="shared" si="15"/>
        <v>1.4712987462943232</v>
      </c>
      <c r="H129" s="64">
        <f t="shared" si="16"/>
        <v>15.405967372269453</v>
      </c>
      <c r="I129" s="200"/>
      <c r="J129" s="201"/>
      <c r="K129" s="137" t="str">
        <f>IFERROR(LEFT('ANALYST REPORT'!C9,LEN('ANALYST REPORT'!C9)-4),"N/A")</f>
        <v>N/A</v>
      </c>
      <c r="L129" s="118">
        <f>'ANALYST REPORT'!C8</f>
        <v>0</v>
      </c>
    </row>
    <row r="130" spans="2:12">
      <c r="B130" s="60">
        <f t="shared" ref="B130:B137" si="17">B129+1</f>
        <v>2028</v>
      </c>
      <c r="C130" s="61">
        <f t="shared" ref="C130:C137" si="18">C129*(1+$H$118)</f>
        <v>4.7857240741018785</v>
      </c>
      <c r="D130" s="62">
        <f t="shared" si="14"/>
        <v>1.750324537202921</v>
      </c>
      <c r="E130" s="65">
        <f t="shared" ref="E130:E137" si="19">E129*(1+$H$104)</f>
        <v>19.090236354460135</v>
      </c>
      <c r="F130">
        <f t="shared" ref="F130:F137" si="20">F129+1</f>
        <v>3</v>
      </c>
      <c r="G130" s="64">
        <f t="shared" si="15"/>
        <v>1.5493186837336264</v>
      </c>
      <c r="H130" s="64">
        <f t="shared" si="16"/>
        <v>16.897929059556485</v>
      </c>
      <c r="I130" s="200"/>
      <c r="J130" s="202"/>
      <c r="K130" t="s">
        <v>172</v>
      </c>
    </row>
    <row r="131" spans="2:12">
      <c r="B131" s="60">
        <f t="shared" si="17"/>
        <v>2029</v>
      </c>
      <c r="C131" s="61">
        <f t="shared" si="18"/>
        <v>5.2486404471983752</v>
      </c>
      <c r="D131" s="62">
        <f t="shared" si="14"/>
        <v>1.9196309731691104</v>
      </c>
      <c r="E131" s="65">
        <f t="shared" si="19"/>
        <v>21.807962337241182</v>
      </c>
      <c r="F131">
        <f t="shared" si="20"/>
        <v>4</v>
      </c>
      <c r="G131" s="64">
        <f t="shared" si="15"/>
        <v>1.6314758575114803</v>
      </c>
      <c r="H131" s="64">
        <f t="shared" si="16"/>
        <v>18.534376946414412</v>
      </c>
      <c r="I131" s="197"/>
      <c r="J131" s="197"/>
      <c r="K131" s="138" t="str">
        <f>IFERROR(LEFT('ANALYST REPORT'!D9,LEN('ANALYST REPORT'!D9)-4),"N/A")</f>
        <v>N/A</v>
      </c>
      <c r="L131" s="118">
        <f>'ANALYST REPORT'!D8</f>
        <v>0</v>
      </c>
    </row>
    <row r="132" spans="2:12">
      <c r="B132" s="60">
        <f t="shared" si="17"/>
        <v>2030</v>
      </c>
      <c r="C132" s="61">
        <f t="shared" si="18"/>
        <v>5.7563340713780384</v>
      </c>
      <c r="D132" s="62">
        <f t="shared" si="14"/>
        <v>2.1053141830708237</v>
      </c>
      <c r="E132" s="65">
        <f t="shared" si="19"/>
        <v>24.912589476212347</v>
      </c>
      <c r="F132">
        <f t="shared" si="20"/>
        <v>5</v>
      </c>
      <c r="G132" s="64">
        <f t="shared" si="15"/>
        <v>1.7179896567363975</v>
      </c>
      <c r="H132" s="64">
        <f t="shared" si="16"/>
        <v>20.329303524771362</v>
      </c>
      <c r="I132" s="200"/>
      <c r="J132" s="199"/>
      <c r="K132" s="83"/>
    </row>
    <row r="133" spans="2:12">
      <c r="B133" s="60">
        <f t="shared" si="17"/>
        <v>2031</v>
      </c>
      <c r="C133" s="61">
        <f t="shared" si="18"/>
        <v>6.3131361872948837</v>
      </c>
      <c r="D133" s="62">
        <f t="shared" si="14"/>
        <v>2.3089582692666326</v>
      </c>
      <c r="E133" s="65">
        <f t="shared" si="19"/>
        <v>28.459197829337405</v>
      </c>
      <c r="F133">
        <f t="shared" si="20"/>
        <v>6</v>
      </c>
      <c r="G133" s="64">
        <f t="shared" si="15"/>
        <v>1.8090911042687468</v>
      </c>
      <c r="H133" s="64">
        <f t="shared" si="16"/>
        <v>22.29805636289451</v>
      </c>
      <c r="I133" s="200"/>
      <c r="J133" s="199"/>
    </row>
    <row r="134" spans="2:12">
      <c r="B134" s="60">
        <f t="shared" si="17"/>
        <v>2032</v>
      </c>
      <c r="C134" s="61">
        <f t="shared" si="18"/>
        <v>6.9237969904326491</v>
      </c>
      <c r="D134" s="62">
        <f t="shared" si="14"/>
        <v>2.5323005621130208</v>
      </c>
      <c r="E134" s="65">
        <f t="shared" si="19"/>
        <v>32.510708766855259</v>
      </c>
      <c r="F134">
        <f t="shared" si="20"/>
        <v>7</v>
      </c>
      <c r="G134" s="64">
        <f t="shared" si="15"/>
        <v>1.9050234736346159</v>
      </c>
      <c r="H134" s="64">
        <f t="shared" si="16"/>
        <v>24.457469335187774</v>
      </c>
      <c r="I134" s="200"/>
      <c r="J134" s="197"/>
    </row>
    <row r="135" spans="2:12">
      <c r="B135" s="60">
        <f t="shared" si="17"/>
        <v>2033</v>
      </c>
      <c r="C135" s="61">
        <f t="shared" si="18"/>
        <v>7.5935261560174867</v>
      </c>
      <c r="D135" s="62">
        <f t="shared" si="14"/>
        <v>2.7772464414935767</v>
      </c>
      <c r="E135" s="65">
        <f t="shared" si="19"/>
        <v>37.139001276898874</v>
      </c>
      <c r="F135">
        <f t="shared" si="20"/>
        <v>8</v>
      </c>
      <c r="G135" s="64">
        <f t="shared" si="15"/>
        <v>2.0060429386533443</v>
      </c>
      <c r="H135" s="64">
        <f t="shared" si="16"/>
        <v>26.826006560690313</v>
      </c>
      <c r="I135" s="200"/>
      <c r="J135" s="203"/>
    </row>
    <row r="136" spans="2:12">
      <c r="B136" s="60">
        <f t="shared" si="17"/>
        <v>2034</v>
      </c>
      <c r="C136" s="61">
        <f t="shared" si="18"/>
        <v>8.3280372838485821</v>
      </c>
      <c r="D136" s="62">
        <f t="shared" si="14"/>
        <v>3.0458855920138932</v>
      </c>
      <c r="E136" s="65">
        <f t="shared" si="19"/>
        <v>42.426187190717329</v>
      </c>
      <c r="F136">
        <f t="shared" si="20"/>
        <v>9</v>
      </c>
      <c r="G136" s="64">
        <f t="shared" si="15"/>
        <v>2.1124192575134577</v>
      </c>
      <c r="H136" s="64">
        <f t="shared" si="16"/>
        <v>29.423920281025865</v>
      </c>
      <c r="I136" s="199"/>
      <c r="J136" s="204"/>
    </row>
    <row r="137" spans="2:12">
      <c r="B137" s="60">
        <f t="shared" si="17"/>
        <v>2035</v>
      </c>
      <c r="C137" s="61">
        <f t="shared" si="18"/>
        <v>9.1335966422148651</v>
      </c>
      <c r="D137" s="62">
        <f t="shared" si="14"/>
        <v>3.3405098305386676</v>
      </c>
      <c r="E137" s="65">
        <f t="shared" si="19"/>
        <v>48.46606795162819</v>
      </c>
      <c r="F137">
        <f t="shared" si="20"/>
        <v>10</v>
      </c>
      <c r="G137" s="64">
        <f t="shared" si="15"/>
        <v>2.2244364931237497</v>
      </c>
      <c r="H137" s="64">
        <f t="shared" si="16"/>
        <v>32.273424027742657</v>
      </c>
      <c r="I137" s="199"/>
      <c r="J137" s="197"/>
    </row>
    <row r="138" spans="2:12">
      <c r="B138" s="22" t="s">
        <v>117</v>
      </c>
      <c r="C138" s="66">
        <f>SUM(C128:C137)</f>
        <v>62.425202015350052</v>
      </c>
      <c r="D138" s="67">
        <f>SUM(D128:D137)</f>
        <v>22.831312699076101</v>
      </c>
      <c r="E138" s="68">
        <f>E137</f>
        <v>48.46606795162819</v>
      </c>
      <c r="F138" s="69"/>
      <c r="G138" s="70">
        <f>SUM(G128:G137)</f>
        <v>17.824303915459083</v>
      </c>
      <c r="H138" s="70">
        <f t="shared" ref="H138" si="21">H137</f>
        <v>32.273424027742657</v>
      </c>
      <c r="I138" s="71"/>
    </row>
    <row r="139" spans="2:12">
      <c r="D139" s="72"/>
      <c r="E139" s="65">
        <f>E138+D138</f>
        <v>71.297380650704298</v>
      </c>
      <c r="G139" s="73">
        <f>(G138+H138)*G141</f>
        <v>50.09772794320174</v>
      </c>
      <c r="H139" s="74"/>
      <c r="J139" s="75"/>
    </row>
    <row r="140" spans="2:12">
      <c r="G140" s="76" t="s">
        <v>118</v>
      </c>
    </row>
    <row r="141" spans="2:12">
      <c r="G141" s="139">
        <f>VLOOKUP(G142,H145:I167,2,FALSE)</f>
        <v>1</v>
      </c>
      <c r="H141" t="s">
        <v>174</v>
      </c>
    </row>
    <row r="142" spans="2:12">
      <c r="B142" s="2" t="s">
        <v>139</v>
      </c>
      <c r="C142" s="38">
        <f>(G139-F90)/G139</f>
        <v>-0.1902735403011783</v>
      </c>
      <c r="G142" s="140" t="str">
        <f>RIGHT(IncomeStatement!A43,3)</f>
        <v>USD</v>
      </c>
    </row>
    <row r="144" spans="2:12">
      <c r="G144" s="2" t="str">
        <f>IncomeStatement!A43</f>
        <v>Fiscal year ends in Dec 31 | USD</v>
      </c>
    </row>
    <row r="145" spans="7:10">
      <c r="G145">
        <v>1</v>
      </c>
      <c r="H145" t="s">
        <v>175</v>
      </c>
      <c r="I145">
        <v>5.3999999999999999E-2</v>
      </c>
      <c r="J145" t="s">
        <v>185</v>
      </c>
    </row>
    <row r="146" spans="7:10">
      <c r="G146">
        <v>1</v>
      </c>
      <c r="H146" t="s">
        <v>176</v>
      </c>
      <c r="I146">
        <v>0.12</v>
      </c>
      <c r="J146" t="s">
        <v>185</v>
      </c>
    </row>
    <row r="147" spans="7:10">
      <c r="G147">
        <v>1</v>
      </c>
      <c r="H147" t="s">
        <v>177</v>
      </c>
      <c r="I147">
        <v>0.05</v>
      </c>
      <c r="J147" t="s">
        <v>185</v>
      </c>
    </row>
    <row r="148" spans="7:10">
      <c r="G148">
        <v>1</v>
      </c>
      <c r="H148" t="s">
        <v>178</v>
      </c>
      <c r="I148">
        <v>0.73</v>
      </c>
      <c r="J148" t="s">
        <v>185</v>
      </c>
    </row>
    <row r="149" spans="7:10">
      <c r="G149">
        <v>1</v>
      </c>
      <c r="H149" t="s">
        <v>179</v>
      </c>
      <c r="I149">
        <v>0.78</v>
      </c>
      <c r="J149" t="s">
        <v>185</v>
      </c>
    </row>
    <row r="150" spans="7:10">
      <c r="G150">
        <v>1</v>
      </c>
      <c r="H150" t="s">
        <v>180</v>
      </c>
      <c r="I150">
        <v>1.23</v>
      </c>
      <c r="J150" t="s">
        <v>185</v>
      </c>
    </row>
    <row r="151" spans="7:10">
      <c r="G151">
        <v>1</v>
      </c>
      <c r="H151" t="s">
        <v>181</v>
      </c>
      <c r="I151">
        <v>0.16</v>
      </c>
      <c r="J151" t="s">
        <v>185</v>
      </c>
    </row>
    <row r="152" spans="7:10">
      <c r="G152">
        <v>1</v>
      </c>
      <c r="H152" t="s">
        <v>182</v>
      </c>
      <c r="I152">
        <v>1.4</v>
      </c>
      <c r="J152" t="s">
        <v>185</v>
      </c>
    </row>
    <row r="153" spans="7:10">
      <c r="G153">
        <v>1</v>
      </c>
      <c r="H153" t="s">
        <v>183</v>
      </c>
      <c r="I153">
        <v>1.07</v>
      </c>
      <c r="J153" t="s">
        <v>185</v>
      </c>
    </row>
    <row r="154" spans="7:10">
      <c r="G154">
        <v>1</v>
      </c>
      <c r="H154" t="s">
        <v>184</v>
      </c>
      <c r="I154">
        <v>0.79</v>
      </c>
      <c r="J154" t="s">
        <v>185</v>
      </c>
    </row>
    <row r="155" spans="7:10">
      <c r="G155">
        <v>1</v>
      </c>
      <c r="H155" t="s">
        <v>185</v>
      </c>
      <c r="I155">
        <v>1</v>
      </c>
      <c r="J155" t="s">
        <v>185</v>
      </c>
    </row>
  </sheetData>
  <mergeCells count="12">
    <mergeCell ref="C1:F1"/>
    <mergeCell ref="G1:H2"/>
    <mergeCell ref="J1:V1"/>
    <mergeCell ref="B86:J87"/>
    <mergeCell ref="D126:E126"/>
    <mergeCell ref="G126:H126"/>
    <mergeCell ref="B9:I10"/>
    <mergeCell ref="B12:I13"/>
    <mergeCell ref="B15:I16"/>
    <mergeCell ref="C49:F49"/>
    <mergeCell ref="C51:F52"/>
    <mergeCell ref="B82:J83"/>
  </mergeCells>
  <conditionalFormatting sqref="A4:C4">
    <cfRule type="expression" dxfId="64" priority="36">
      <formula>$C4&gt;=0</formula>
    </cfRule>
    <cfRule type="expression" dxfId="63" priority="35">
      <formula>AND($C4&lt;0,$C4&gt;-0.25)</formula>
    </cfRule>
    <cfRule type="expression" dxfId="62" priority="34">
      <formula>$C4&lt;=-0.25</formula>
    </cfRule>
  </conditionalFormatting>
  <conditionalFormatting sqref="B32:B42 B44">
    <cfRule type="expression" dxfId="61" priority="42">
      <formula>$B32="No"</formula>
    </cfRule>
  </conditionalFormatting>
  <conditionalFormatting sqref="C67">
    <cfRule type="expression" dxfId="60" priority="41">
      <formula>$C$67&gt;=0.01</formula>
    </cfRule>
    <cfRule type="expression" dxfId="59" priority="40">
      <formula>$C$67&lt;0.01</formula>
    </cfRule>
  </conditionalFormatting>
  <conditionalFormatting sqref="C142">
    <cfRule type="cellIs" dxfId="58" priority="39" operator="greaterThan">
      <formula>0</formula>
    </cfRule>
    <cfRule type="cellIs" dxfId="57" priority="38" operator="between">
      <formula>-0.25</formula>
      <formula>0</formula>
    </cfRule>
    <cfRule type="cellIs" dxfId="56" priority="37" operator="lessThan">
      <formula>-0.25</formula>
    </cfRule>
  </conditionalFormatting>
  <conditionalFormatting sqref="C32:T32 U32:U41 R33:T41 V33:Z41 C33:Q42 AA33:AG42 R42:Z42">
    <cfRule type="expression" dxfId="55" priority="43">
      <formula>$B32="No"</formula>
    </cfRule>
  </conditionalFormatting>
  <conditionalFormatting sqref="D47">
    <cfRule type="expression" dxfId="54" priority="60">
      <formula>$D$47="SLOWING DOWN"</formula>
    </cfRule>
    <cfRule type="expression" dxfId="53" priority="59">
      <formula>$D$47="SPEEDING UP"</formula>
    </cfRule>
  </conditionalFormatting>
  <conditionalFormatting sqref="D65">
    <cfRule type="expression" dxfId="52" priority="55">
      <formula>$D$65&gt;=0.12</formula>
    </cfRule>
    <cfRule type="cellIs" dxfId="51" priority="56" operator="lessThan">
      <formula>0.12</formula>
    </cfRule>
  </conditionalFormatting>
  <conditionalFormatting sqref="E56">
    <cfRule type="cellIs" dxfId="50" priority="46" operator="lessThan">
      <formula>0.15</formula>
    </cfRule>
    <cfRule type="expression" dxfId="49" priority="45">
      <formula>$E$56&gt;=0.15</formula>
    </cfRule>
  </conditionalFormatting>
  <conditionalFormatting sqref="E58">
    <cfRule type="expression" dxfId="48" priority="57">
      <formula>$E$58&gt;=0.12</formula>
    </cfRule>
    <cfRule type="cellIs" dxfId="47" priority="58" operator="lessThan">
      <formula>0.12</formula>
    </cfRule>
  </conditionalFormatting>
  <conditionalFormatting sqref="E79">
    <cfRule type="expression" dxfId="46" priority="50">
      <formula>$E$79&gt;=0.04</formula>
    </cfRule>
    <cfRule type="expression" dxfId="45" priority="49">
      <formula>$E$79&lt;0.04</formula>
    </cfRule>
  </conditionalFormatting>
  <conditionalFormatting sqref="F91">
    <cfRule type="expression" dxfId="44" priority="48">
      <formula>$F$91&lt;$F$93</formula>
    </cfRule>
    <cfRule type="expression" dxfId="43" priority="47">
      <formula>$F$91&gt;$F$93</formula>
    </cfRule>
  </conditionalFormatting>
  <conditionalFormatting sqref="G138:I142">
    <cfRule type="expression" dxfId="42" priority="1">
      <formula>$G$142&lt;&gt;"USD"</formula>
    </cfRule>
  </conditionalFormatting>
  <conditionalFormatting sqref="G145:J164">
    <cfRule type="expression" dxfId="41" priority="2">
      <formula>$H145=$G$142</formula>
    </cfRule>
  </conditionalFormatting>
  <conditionalFormatting sqref="H72">
    <cfRule type="expression" dxfId="40" priority="52">
      <formula>$H$72="NO"</formula>
    </cfRule>
    <cfRule type="expression" dxfId="39" priority="51">
      <formula>$H$72="YES"</formula>
    </cfRule>
  </conditionalFormatting>
  <conditionalFormatting sqref="I29">
    <cfRule type="expression" dxfId="38" priority="7">
      <formula>$A29=$O$29</formula>
    </cfRule>
    <cfRule type="expression" dxfId="37" priority="8">
      <formula>$A29=$L$29</formula>
    </cfRule>
    <cfRule type="expression" dxfId="36" priority="9">
      <formula>$A29=$J$29</formula>
    </cfRule>
    <cfRule type="expression" dxfId="35" priority="10">
      <formula>$A29=$I$29</formula>
    </cfRule>
  </conditionalFormatting>
  <conditionalFormatting sqref="I69">
    <cfRule type="cellIs" dxfId="34" priority="54" operator="greaterThan">
      <formula>5</formula>
    </cfRule>
    <cfRule type="expression" dxfId="33" priority="53">
      <formula>$I$69&lt;=5</formula>
    </cfRule>
  </conditionalFormatting>
  <conditionalFormatting sqref="J4">
    <cfRule type="expression" dxfId="32" priority="33">
      <formula>$J4="SLOWING DOWN"</formula>
    </cfRule>
    <cfRule type="expression" dxfId="31" priority="32">
      <formula>$J4="SPEEDING UP"</formula>
    </cfRule>
  </conditionalFormatting>
  <conditionalFormatting sqref="K4">
    <cfRule type="expression" dxfId="30" priority="31">
      <formula>AND($I4="FINANCIAL",$K4&gt;=0.12)</formula>
    </cfRule>
    <cfRule type="expression" dxfId="29" priority="30">
      <formula>AND($I4="FINANCIAL",$K4&lt;0.12)</formula>
    </cfRule>
    <cfRule type="expression" dxfId="28" priority="29">
      <formula>AND($I4="NONFINANCIAL",$K4&gt;=0.15)</formula>
    </cfRule>
    <cfRule type="expression" dxfId="27" priority="28">
      <formula>AND($I4="NONFINANCIAL",$K4&lt;0.15)</formula>
    </cfRule>
  </conditionalFormatting>
  <conditionalFormatting sqref="L4">
    <cfRule type="expression" dxfId="26" priority="26">
      <formula>$L4&lt;0.12</formula>
    </cfRule>
    <cfRule type="expression" dxfId="25" priority="27">
      <formula>$L4&gt;=0.12</formula>
    </cfRule>
  </conditionalFormatting>
  <conditionalFormatting sqref="M4">
    <cfRule type="expression" dxfId="24" priority="25">
      <formula>AND($I4="NONFINANCIAL",$M4&gt;=0.12)</formula>
    </cfRule>
    <cfRule type="expression" dxfId="23" priority="24">
      <formula>AND($I4="NONFINANCIAL",$M4&lt;0.12)</formula>
    </cfRule>
  </conditionalFormatting>
  <conditionalFormatting sqref="N4:O4">
    <cfRule type="expression" dxfId="22" priority="23">
      <formula>AND($I4="FINANCIAL",$N4&gt;0.01,$N4&lt;0.014)</formula>
    </cfRule>
    <cfRule type="expression" dxfId="21" priority="22">
      <formula>AND($I4="FINANCIAL",$N4&gt;=0.014)</formula>
    </cfRule>
    <cfRule type="expression" dxfId="20" priority="21">
      <formula>AND($I4="FINANCIAL",$N4&lt;0.01)</formula>
    </cfRule>
  </conditionalFormatting>
  <conditionalFormatting sqref="O4">
    <cfRule type="expression" dxfId="19" priority="20">
      <formula>$O4&lt;=5</formula>
    </cfRule>
    <cfRule type="expression" dxfId="18" priority="19">
      <formula>$O4&gt;5</formula>
    </cfRule>
  </conditionalFormatting>
  <conditionalFormatting sqref="P4">
    <cfRule type="expression" dxfId="17" priority="18">
      <formula>$P4="YES"</formula>
    </cfRule>
    <cfRule type="expression" dxfId="16" priority="17">
      <formula>$P4="NO"</formula>
    </cfRule>
  </conditionalFormatting>
  <conditionalFormatting sqref="Q4">
    <cfRule type="expression" dxfId="15" priority="12">
      <formula>AND($Q4&gt;=0.1,$Q4&lt;0.12)</formula>
    </cfRule>
    <cfRule type="expression" dxfId="14" priority="13">
      <formula>$Q4&gt;=0.12</formula>
    </cfRule>
    <cfRule type="expression" dxfId="13" priority="11">
      <formula>$Q4&lt;0.1</formula>
    </cfRule>
  </conditionalFormatting>
  <conditionalFormatting sqref="R4">
    <cfRule type="expression" dxfId="12" priority="16">
      <formula>$R4&gt;=0.12</formula>
    </cfRule>
    <cfRule type="expression" dxfId="11" priority="15">
      <formula>AND($R4&gt;=0.1,$R4&lt;0.12)</formula>
    </cfRule>
    <cfRule type="expression" dxfId="10" priority="14">
      <formula>$R4&lt;0.1</formula>
    </cfRule>
  </conditionalFormatting>
  <conditionalFormatting sqref="V32:AG32 AA44:AB44">
    <cfRule type="expression" dxfId="9" priority="44">
      <formula>$B32="No"</formula>
    </cfRule>
  </conditionalFormatting>
  <dataValidations count="3">
    <dataValidation type="list" allowBlank="1" showInputMessage="1" showErrorMessage="1" sqref="E31:AJ31" xr:uid="{00000000-0002-0000-0000-000000000000}">
      <formula1>$AG$8:$AG$12</formula1>
    </dataValidation>
    <dataValidation type="list" allowBlank="1" showInputMessage="1" showErrorMessage="1" sqref="B32:B42" xr:uid="{00000000-0002-0000-0000-000001000000}">
      <formula1>$AI$8:$AI$9</formula1>
    </dataValidation>
    <dataValidation type="list" allowBlank="1" showInputMessage="1" showErrorMessage="1" sqref="E57" xr:uid="{00000000-0002-0000-0000-000002000000}">
      <formula1>$AI$12:$AI$13</formula1>
    </dataValidation>
  </dataValidations>
  <hyperlinks>
    <hyperlink ref="I93" r:id="rId1" xr:uid="{00000000-0004-0000-0000-000000000000}"/>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25"/>
  <sheetViews>
    <sheetView workbookViewId="0">
      <selection activeCell="A45" sqref="A45"/>
    </sheetView>
  </sheetViews>
  <sheetFormatPr defaultRowHeight="15"/>
  <cols>
    <col min="1" max="1" width="52.7109375" customWidth="1"/>
    <col min="2" max="12" width="11.5703125" customWidth="1"/>
    <col min="15" max="15" width="27.42578125" customWidth="1"/>
  </cols>
  <sheetData>
    <row r="1" spans="1:25">
      <c r="A1" s="154" t="s">
        <v>390</v>
      </c>
      <c r="B1" s="154" t="s">
        <v>186</v>
      </c>
      <c r="C1" s="154" t="s">
        <v>187</v>
      </c>
      <c r="D1" s="154" t="s">
        <v>188</v>
      </c>
      <c r="E1" s="154" t="s">
        <v>189</v>
      </c>
      <c r="F1" s="154" t="s">
        <v>190</v>
      </c>
      <c r="G1" s="154" t="s">
        <v>286</v>
      </c>
      <c r="H1" s="154" t="s">
        <v>287</v>
      </c>
      <c r="I1" s="154" t="s">
        <v>288</v>
      </c>
      <c r="J1" s="154" t="s">
        <v>289</v>
      </c>
      <c r="K1" s="154" t="s">
        <v>391</v>
      </c>
      <c r="L1" s="154" t="s">
        <v>1</v>
      </c>
      <c r="P1" t="str">
        <f t="shared" ref="P1:P64" si="0">B1</f>
        <v>2015</v>
      </c>
      <c r="Q1" t="str">
        <f t="shared" ref="Q1:Q64" si="1">C1</f>
        <v>2016</v>
      </c>
      <c r="R1" t="str">
        <f t="shared" ref="R1:R64" si="2">D1</f>
        <v>2017</v>
      </c>
      <c r="S1" t="str">
        <f t="shared" ref="S1:S64" si="3">E1</f>
        <v>2018</v>
      </c>
      <c r="T1" t="str">
        <f t="shared" ref="T1:T64" si="4">F1</f>
        <v>2019</v>
      </c>
      <c r="U1" t="str">
        <f t="shared" ref="U1:U64" si="5">G1</f>
        <v>2020</v>
      </c>
      <c r="V1" t="str">
        <f t="shared" ref="V1:V64" si="6">H1</f>
        <v>2021</v>
      </c>
      <c r="W1" t="str">
        <f t="shared" ref="W1:W64" si="7">I1</f>
        <v>2022</v>
      </c>
      <c r="X1" t="str">
        <f t="shared" ref="X1:X64" si="8">J1</f>
        <v>2023</v>
      </c>
      <c r="Y1" t="str">
        <f t="shared" ref="Y1:Y64" si="9">K1</f>
        <v>2024</v>
      </c>
    </row>
    <row r="2" spans="1:25">
      <c r="A2" s="141" t="s">
        <v>191</v>
      </c>
      <c r="B2" s="142">
        <v>1009800000</v>
      </c>
      <c r="C2" s="142">
        <v>1119300000</v>
      </c>
      <c r="D2" s="142">
        <v>1238700000</v>
      </c>
      <c r="E2" s="142">
        <v>1305500000</v>
      </c>
      <c r="F2" s="142">
        <v>1180700000</v>
      </c>
      <c r="G2" s="142">
        <v>1108200000</v>
      </c>
      <c r="H2" s="142">
        <v>1310900000</v>
      </c>
      <c r="I2" s="142">
        <v>1329600000</v>
      </c>
      <c r="J2" s="142">
        <v>1484800000</v>
      </c>
      <c r="K2" s="142">
        <v>1456100000</v>
      </c>
      <c r="L2" s="142">
        <v>1456100000</v>
      </c>
      <c r="O2" t="str">
        <f>A2&amp;COUNTIF($A2:$A$3,A2)</f>
        <v>Gross Profit1</v>
      </c>
      <c r="P2">
        <f t="shared" si="0"/>
        <v>1009800000</v>
      </c>
      <c r="Q2">
        <f t="shared" si="1"/>
        <v>1119300000</v>
      </c>
      <c r="R2">
        <f t="shared" si="2"/>
        <v>1238700000</v>
      </c>
      <c r="S2">
        <f t="shared" si="3"/>
        <v>1305500000</v>
      </c>
      <c r="T2">
        <f t="shared" si="4"/>
        <v>1180700000</v>
      </c>
      <c r="U2">
        <f t="shared" si="5"/>
        <v>1108200000</v>
      </c>
      <c r="V2">
        <f t="shared" si="6"/>
        <v>1310900000</v>
      </c>
      <c r="W2">
        <f t="shared" si="7"/>
        <v>1329600000</v>
      </c>
      <c r="X2">
        <f t="shared" si="8"/>
        <v>1484800000</v>
      </c>
      <c r="Y2">
        <f t="shared" si="9"/>
        <v>1456100000</v>
      </c>
    </row>
    <row r="3" spans="1:25">
      <c r="A3" s="141" t="s">
        <v>192</v>
      </c>
      <c r="B3" s="142">
        <v>2536500000</v>
      </c>
      <c r="C3" s="142">
        <v>2685900000</v>
      </c>
      <c r="D3" s="142">
        <v>2996700000</v>
      </c>
      <c r="E3" s="142">
        <v>3187900000</v>
      </c>
      <c r="F3" s="142">
        <v>2992700000</v>
      </c>
      <c r="G3" s="142">
        <v>2895300000</v>
      </c>
      <c r="H3" s="142">
        <v>3538900000</v>
      </c>
      <c r="I3" s="142">
        <v>3753900000</v>
      </c>
      <c r="J3" s="142">
        <v>3852800000</v>
      </c>
      <c r="K3" s="142">
        <v>3818100000</v>
      </c>
      <c r="L3" s="142">
        <v>3818100000</v>
      </c>
      <c r="O3" t="str">
        <f>A3&amp;COUNTIF($A$3:$A3,A3)</f>
        <v xml:space="preserve">    Total Revenue1</v>
      </c>
      <c r="P3">
        <f t="shared" si="0"/>
        <v>2536500000</v>
      </c>
      <c r="Q3">
        <f t="shared" si="1"/>
        <v>2685900000</v>
      </c>
      <c r="R3">
        <f t="shared" si="2"/>
        <v>2996700000</v>
      </c>
      <c r="S3">
        <f t="shared" si="3"/>
        <v>3187900000</v>
      </c>
      <c r="T3">
        <f t="shared" si="4"/>
        <v>2992700000</v>
      </c>
      <c r="U3">
        <f t="shared" si="5"/>
        <v>2895300000</v>
      </c>
      <c r="V3">
        <f t="shared" si="6"/>
        <v>3538900000</v>
      </c>
      <c r="W3">
        <f t="shared" si="7"/>
        <v>3753900000</v>
      </c>
      <c r="X3">
        <f t="shared" si="8"/>
        <v>3852800000</v>
      </c>
      <c r="Y3">
        <f t="shared" si="9"/>
        <v>3818100000</v>
      </c>
    </row>
    <row r="4" spans="1:25">
      <c r="A4" s="141" t="s">
        <v>193</v>
      </c>
      <c r="B4" s="142">
        <v>2536500000</v>
      </c>
      <c r="C4" s="142">
        <v>2685900000</v>
      </c>
      <c r="D4" s="142">
        <v>2996700000</v>
      </c>
      <c r="E4" s="142">
        <v>3187900000</v>
      </c>
      <c r="F4" s="142">
        <v>2992700000</v>
      </c>
      <c r="G4" s="142">
        <v>2895300000</v>
      </c>
      <c r="H4" s="142">
        <v>3538900000</v>
      </c>
      <c r="I4" s="142">
        <v>3753900000</v>
      </c>
      <c r="J4" s="142">
        <v>3852800000</v>
      </c>
      <c r="K4" s="142">
        <v>3818100000</v>
      </c>
      <c r="L4" s="142">
        <v>3818100000</v>
      </c>
      <c r="O4" t="str">
        <f>A4&amp;COUNTIF($A$3:$A4,A4)</f>
        <v xml:space="preserve">        Business Revenue1</v>
      </c>
      <c r="P4">
        <f t="shared" si="0"/>
        <v>2536500000</v>
      </c>
      <c r="Q4">
        <f t="shared" si="1"/>
        <v>2685900000</v>
      </c>
      <c r="R4">
        <f t="shared" si="2"/>
        <v>2996700000</v>
      </c>
      <c r="S4">
        <f t="shared" si="3"/>
        <v>3187900000</v>
      </c>
      <c r="T4">
        <f t="shared" si="4"/>
        <v>2992700000</v>
      </c>
      <c r="U4">
        <f t="shared" si="5"/>
        <v>2895300000</v>
      </c>
      <c r="V4">
        <f t="shared" si="6"/>
        <v>3538900000</v>
      </c>
      <c r="W4">
        <f t="shared" si="7"/>
        <v>3753900000</v>
      </c>
      <c r="X4">
        <f t="shared" si="8"/>
        <v>3852800000</v>
      </c>
      <c r="Y4">
        <f t="shared" si="9"/>
        <v>3818100000</v>
      </c>
    </row>
    <row r="5" spans="1:25">
      <c r="A5" s="141" t="s">
        <v>195</v>
      </c>
      <c r="B5" s="142">
        <v>-1526700000</v>
      </c>
      <c r="C5" s="142">
        <v>-1566600000</v>
      </c>
      <c r="D5" s="142">
        <v>-1758000000</v>
      </c>
      <c r="E5" s="142">
        <v>-1882400000</v>
      </c>
      <c r="F5" s="142">
        <v>-1812000000</v>
      </c>
      <c r="G5" s="142">
        <v>-1787100000</v>
      </c>
      <c r="H5" s="142">
        <v>-2228000000</v>
      </c>
      <c r="I5" s="142">
        <v>-2424300000</v>
      </c>
      <c r="J5" s="142">
        <v>-2368000000</v>
      </c>
      <c r="K5" s="142">
        <v>-2362000000</v>
      </c>
      <c r="L5" s="142">
        <v>-2362000000</v>
      </c>
      <c r="O5" t="str">
        <f>A5&amp;COUNTIF($A$3:$A5,A5)</f>
        <v xml:space="preserve">    Cost of Revenue1</v>
      </c>
      <c r="P5">
        <f t="shared" si="0"/>
        <v>-1526700000</v>
      </c>
      <c r="Q5">
        <f t="shared" si="1"/>
        <v>-1566600000</v>
      </c>
      <c r="R5">
        <f t="shared" si="2"/>
        <v>-1758000000</v>
      </c>
      <c r="S5">
        <f t="shared" si="3"/>
        <v>-1882400000</v>
      </c>
      <c r="T5">
        <f t="shared" si="4"/>
        <v>-1812000000</v>
      </c>
      <c r="U5">
        <f t="shared" si="5"/>
        <v>-1787100000</v>
      </c>
      <c r="V5">
        <f t="shared" si="6"/>
        <v>-2228000000</v>
      </c>
      <c r="W5">
        <f t="shared" si="7"/>
        <v>-2424300000</v>
      </c>
      <c r="X5">
        <f t="shared" si="8"/>
        <v>-2368000000</v>
      </c>
      <c r="Y5">
        <f t="shared" si="9"/>
        <v>-2362000000</v>
      </c>
    </row>
    <row r="6" spans="1:25">
      <c r="A6" s="141" t="s">
        <v>196</v>
      </c>
      <c r="B6" s="142">
        <v>-1526700000</v>
      </c>
      <c r="C6" s="142">
        <v>-1566600000</v>
      </c>
      <c r="D6" s="142">
        <v>-1758000000</v>
      </c>
      <c r="E6" s="142">
        <v>-1882400000</v>
      </c>
      <c r="F6" s="142">
        <v>-1812000000</v>
      </c>
      <c r="G6" s="142">
        <v>-1787100000</v>
      </c>
      <c r="H6" s="142">
        <v>-2228000000</v>
      </c>
      <c r="I6" s="142">
        <v>-2424300000</v>
      </c>
      <c r="J6" s="142">
        <v>-2368000000</v>
      </c>
      <c r="K6" s="142">
        <v>-2362000000</v>
      </c>
      <c r="L6" s="142">
        <v>-2362000000</v>
      </c>
      <c r="O6" t="str">
        <f>A6&amp;COUNTIF($A$3:$A6,A6)</f>
        <v xml:space="preserve">        Cost of Goods and Services1</v>
      </c>
      <c r="P6">
        <f t="shared" si="0"/>
        <v>-1526700000</v>
      </c>
      <c r="Q6">
        <f t="shared" si="1"/>
        <v>-1566600000</v>
      </c>
      <c r="R6">
        <f t="shared" si="2"/>
        <v>-1758000000</v>
      </c>
      <c r="S6">
        <f t="shared" si="3"/>
        <v>-1882400000</v>
      </c>
      <c r="T6">
        <f t="shared" si="4"/>
        <v>-1812000000</v>
      </c>
      <c r="U6">
        <f t="shared" si="5"/>
        <v>-1787100000</v>
      </c>
      <c r="V6">
        <f t="shared" si="6"/>
        <v>-2228000000</v>
      </c>
      <c r="W6">
        <f t="shared" si="7"/>
        <v>-2424300000</v>
      </c>
      <c r="X6">
        <f t="shared" si="8"/>
        <v>-2368000000</v>
      </c>
      <c r="Y6">
        <f t="shared" si="9"/>
        <v>-2362000000</v>
      </c>
    </row>
    <row r="7" spans="1:25">
      <c r="A7" s="141" t="s">
        <v>197</v>
      </c>
      <c r="B7" s="142">
        <v>-610700000</v>
      </c>
      <c r="C7" s="142">
        <v>-658900000</v>
      </c>
      <c r="D7" s="142">
        <v>-718200000</v>
      </c>
      <c r="E7" s="142">
        <v>-753800000</v>
      </c>
      <c r="F7" s="142">
        <v>-715600000</v>
      </c>
      <c r="G7" s="142">
        <v>-660300000</v>
      </c>
      <c r="H7" s="142">
        <v>-701400000</v>
      </c>
      <c r="I7" s="142">
        <v>-670900000</v>
      </c>
      <c r="J7" s="142">
        <v>-727400000</v>
      </c>
      <c r="K7" s="142">
        <v>-739300000</v>
      </c>
      <c r="L7" s="142">
        <v>-739300000</v>
      </c>
      <c r="O7" t="str">
        <f>A7&amp;COUNTIF($A$3:$A7,A7)</f>
        <v>Operating Income/Expenses1</v>
      </c>
      <c r="P7">
        <f t="shared" si="0"/>
        <v>-610700000</v>
      </c>
      <c r="Q7">
        <f t="shared" si="1"/>
        <v>-658900000</v>
      </c>
      <c r="R7">
        <f t="shared" si="2"/>
        <v>-718200000</v>
      </c>
      <c r="S7">
        <f t="shared" si="3"/>
        <v>-753800000</v>
      </c>
      <c r="T7">
        <f t="shared" si="4"/>
        <v>-715600000</v>
      </c>
      <c r="U7">
        <f t="shared" si="5"/>
        <v>-660300000</v>
      </c>
      <c r="V7">
        <f t="shared" si="6"/>
        <v>-701400000</v>
      </c>
      <c r="W7">
        <f t="shared" si="7"/>
        <v>-670900000</v>
      </c>
      <c r="X7">
        <f t="shared" si="8"/>
        <v>-727400000</v>
      </c>
      <c r="Y7">
        <f t="shared" si="9"/>
        <v>-739300000</v>
      </c>
    </row>
    <row r="8" spans="1:25">
      <c r="A8" s="141" t="s">
        <v>198</v>
      </c>
      <c r="B8" s="142">
        <v>-610700000</v>
      </c>
      <c r="C8" s="142">
        <v>-658900000</v>
      </c>
      <c r="D8" s="142">
        <v>-718200000</v>
      </c>
      <c r="E8" s="142">
        <v>-753800000</v>
      </c>
      <c r="F8" s="142">
        <v>-715600000</v>
      </c>
      <c r="G8" s="142">
        <v>-660300000</v>
      </c>
      <c r="H8" s="142">
        <v>-701400000</v>
      </c>
      <c r="I8" s="142">
        <v>-670900000</v>
      </c>
      <c r="J8" s="142">
        <v>-727400000</v>
      </c>
      <c r="K8" s="142">
        <v>-739300000</v>
      </c>
      <c r="L8" s="142">
        <v>-739300000</v>
      </c>
      <c r="O8" t="str">
        <f>A8&amp;COUNTIF($A$3:$A8,A8)</f>
        <v xml:space="preserve">    Selling, General and Administrative Expenses1</v>
      </c>
      <c r="P8">
        <f t="shared" si="0"/>
        <v>-610700000</v>
      </c>
      <c r="Q8">
        <f t="shared" si="1"/>
        <v>-658900000</v>
      </c>
      <c r="R8">
        <f t="shared" si="2"/>
        <v>-718200000</v>
      </c>
      <c r="S8">
        <f t="shared" si="3"/>
        <v>-753800000</v>
      </c>
      <c r="T8">
        <f t="shared" si="4"/>
        <v>-715600000</v>
      </c>
      <c r="U8">
        <f t="shared" si="5"/>
        <v>-660300000</v>
      </c>
      <c r="V8">
        <f t="shared" si="6"/>
        <v>-701400000</v>
      </c>
      <c r="W8">
        <f t="shared" si="7"/>
        <v>-670900000</v>
      </c>
      <c r="X8">
        <f t="shared" si="8"/>
        <v>-727400000</v>
      </c>
      <c r="Y8">
        <f t="shared" si="9"/>
        <v>-739300000</v>
      </c>
    </row>
    <row r="9" spans="1:25">
      <c r="A9" s="141" t="s">
        <v>199</v>
      </c>
      <c r="B9" s="142">
        <v>399100000</v>
      </c>
      <c r="C9" s="142">
        <v>460400000</v>
      </c>
      <c r="D9" s="142">
        <v>520500000</v>
      </c>
      <c r="E9" s="142">
        <v>551700000</v>
      </c>
      <c r="F9" s="142">
        <v>465100000</v>
      </c>
      <c r="G9" s="142">
        <v>447900000</v>
      </c>
      <c r="H9" s="142">
        <v>609500000</v>
      </c>
      <c r="I9" s="142">
        <v>658700000</v>
      </c>
      <c r="J9" s="142">
        <v>757400000</v>
      </c>
      <c r="K9" s="142">
        <v>716800000</v>
      </c>
      <c r="L9" s="142">
        <v>716800000</v>
      </c>
      <c r="O9" t="str">
        <f>A9&amp;COUNTIF($A$3:$A9,A9)</f>
        <v>Total Operating Profit/Loss1</v>
      </c>
      <c r="P9">
        <f t="shared" si="0"/>
        <v>399100000</v>
      </c>
      <c r="Q9">
        <f t="shared" si="1"/>
        <v>460400000</v>
      </c>
      <c r="R9">
        <f t="shared" si="2"/>
        <v>520500000</v>
      </c>
      <c r="S9">
        <f t="shared" si="3"/>
        <v>551700000</v>
      </c>
      <c r="T9">
        <f t="shared" si="4"/>
        <v>465100000</v>
      </c>
      <c r="U9">
        <f t="shared" si="5"/>
        <v>447900000</v>
      </c>
      <c r="V9">
        <f t="shared" si="6"/>
        <v>609500000</v>
      </c>
      <c r="W9">
        <f t="shared" si="7"/>
        <v>658700000</v>
      </c>
      <c r="X9">
        <f t="shared" si="8"/>
        <v>757400000</v>
      </c>
      <c r="Y9">
        <f t="shared" si="9"/>
        <v>716800000</v>
      </c>
    </row>
    <row r="10" spans="1:25">
      <c r="A10" s="141" t="s">
        <v>290</v>
      </c>
      <c r="B10" s="142">
        <v>3400000</v>
      </c>
      <c r="C10" s="142">
        <v>2100000</v>
      </c>
      <c r="D10" s="142">
        <v>300000</v>
      </c>
      <c r="E10" s="142">
        <v>6100000</v>
      </c>
      <c r="F10" s="142">
        <v>7000000</v>
      </c>
      <c r="G10" s="142">
        <v>-4000000</v>
      </c>
      <c r="H10" s="142">
        <v>16100000</v>
      </c>
      <c r="I10" s="142">
        <v>-435000000</v>
      </c>
      <c r="J10" s="142">
        <v>-23900000</v>
      </c>
      <c r="K10" s="142">
        <v>-15800000</v>
      </c>
      <c r="L10" s="142">
        <v>-15800000</v>
      </c>
      <c r="O10" t="str">
        <f>A10&amp;COUNTIF($A$3:$A10,A10)</f>
        <v>Non-Operating Income/Expense, Total1</v>
      </c>
      <c r="P10">
        <f t="shared" si="0"/>
        <v>3400000</v>
      </c>
      <c r="Q10">
        <f t="shared" si="1"/>
        <v>2100000</v>
      </c>
      <c r="R10">
        <f t="shared" si="2"/>
        <v>300000</v>
      </c>
      <c r="S10">
        <f t="shared" si="3"/>
        <v>6100000</v>
      </c>
      <c r="T10">
        <f t="shared" si="4"/>
        <v>7000000</v>
      </c>
      <c r="U10">
        <f t="shared" si="5"/>
        <v>-4000000</v>
      </c>
      <c r="V10">
        <f t="shared" si="6"/>
        <v>16100000</v>
      </c>
      <c r="W10">
        <f t="shared" si="7"/>
        <v>-435000000</v>
      </c>
      <c r="X10">
        <f t="shared" si="8"/>
        <v>-23900000</v>
      </c>
      <c r="Y10">
        <f t="shared" si="9"/>
        <v>-15800000</v>
      </c>
    </row>
    <row r="11" spans="1:25">
      <c r="A11" s="141" t="s">
        <v>200</v>
      </c>
      <c r="B11" s="142">
        <v>-7400000</v>
      </c>
      <c r="C11" s="142">
        <v>-7300000</v>
      </c>
      <c r="D11" s="142">
        <v>-10100000</v>
      </c>
      <c r="E11" s="142">
        <v>-8400000</v>
      </c>
      <c r="F11" s="142">
        <v>-11000000</v>
      </c>
      <c r="G11" s="142">
        <v>-7300000</v>
      </c>
      <c r="H11" s="142">
        <v>-4300000</v>
      </c>
      <c r="I11" s="142">
        <v>-9400000</v>
      </c>
      <c r="J11" s="142">
        <v>-12000000</v>
      </c>
      <c r="K11" s="142">
        <v>-6700000</v>
      </c>
      <c r="L11" s="142">
        <v>-6700000</v>
      </c>
      <c r="O11" t="str">
        <f>A11&amp;COUNTIF($A$3:$A11,A11)</f>
        <v xml:space="preserve">    Total Net Finance Income/Expense1</v>
      </c>
      <c r="P11">
        <f t="shared" si="0"/>
        <v>-7400000</v>
      </c>
      <c r="Q11">
        <f t="shared" si="1"/>
        <v>-7300000</v>
      </c>
      <c r="R11">
        <f t="shared" si="2"/>
        <v>-10100000</v>
      </c>
      <c r="S11">
        <f t="shared" si="3"/>
        <v>-8400000</v>
      </c>
      <c r="T11">
        <f t="shared" si="4"/>
        <v>-11000000</v>
      </c>
      <c r="U11">
        <f t="shared" si="5"/>
        <v>-7300000</v>
      </c>
      <c r="V11">
        <f t="shared" si="6"/>
        <v>-4300000</v>
      </c>
      <c r="W11">
        <f t="shared" si="7"/>
        <v>-9400000</v>
      </c>
      <c r="X11">
        <f t="shared" si="8"/>
        <v>-12000000</v>
      </c>
      <c r="Y11">
        <f t="shared" si="9"/>
        <v>-6700000</v>
      </c>
    </row>
    <row r="12" spans="1:25">
      <c r="A12" s="141" t="s">
        <v>201</v>
      </c>
      <c r="B12" s="142">
        <v>-7400000</v>
      </c>
      <c r="C12" s="142">
        <v>-7300000</v>
      </c>
      <c r="D12" s="142">
        <v>-10100000</v>
      </c>
      <c r="E12" s="142">
        <v>-8400000</v>
      </c>
      <c r="F12" s="142">
        <v>-11000000</v>
      </c>
      <c r="G12" s="142">
        <v>-7300000</v>
      </c>
      <c r="H12" s="142">
        <v>-4300000</v>
      </c>
      <c r="I12" s="142">
        <v>-9400000</v>
      </c>
      <c r="J12" s="142">
        <v>-12000000</v>
      </c>
      <c r="K12" s="142">
        <v>-6700000</v>
      </c>
      <c r="L12" s="142">
        <v>-6700000</v>
      </c>
      <c r="O12" t="str">
        <f>A12&amp;COUNTIF($A$3:$A12,A12)</f>
        <v xml:space="preserve">        Net Interest Income/Expense1</v>
      </c>
      <c r="P12">
        <f t="shared" si="0"/>
        <v>-7400000</v>
      </c>
      <c r="Q12">
        <f t="shared" si="1"/>
        <v>-7300000</v>
      </c>
      <c r="R12">
        <f t="shared" si="2"/>
        <v>-10100000</v>
      </c>
      <c r="S12">
        <f t="shared" si="3"/>
        <v>-8400000</v>
      </c>
      <c r="T12">
        <f t="shared" si="4"/>
        <v>-11000000</v>
      </c>
      <c r="U12">
        <f t="shared" si="5"/>
        <v>-7300000</v>
      </c>
      <c r="V12">
        <f t="shared" si="6"/>
        <v>-4300000</v>
      </c>
      <c r="W12">
        <f t="shared" si="7"/>
        <v>-9400000</v>
      </c>
      <c r="X12">
        <f t="shared" si="8"/>
        <v>-12000000</v>
      </c>
      <c r="Y12">
        <f t="shared" si="9"/>
        <v>-6700000</v>
      </c>
    </row>
    <row r="13" spans="1:25">
      <c r="A13" s="141" t="s">
        <v>202</v>
      </c>
      <c r="B13" s="142">
        <v>-7400000</v>
      </c>
      <c r="C13" s="142">
        <v>-7300000</v>
      </c>
      <c r="D13" s="142">
        <v>-10100000</v>
      </c>
      <c r="E13" s="142">
        <v>-8400000</v>
      </c>
      <c r="F13" s="142">
        <v>-11000000</v>
      </c>
      <c r="G13" s="142">
        <v>-7300000</v>
      </c>
      <c r="H13" s="142">
        <v>-4300000</v>
      </c>
      <c r="I13" s="142">
        <v>-9400000</v>
      </c>
      <c r="J13" s="142">
        <v>-12000000</v>
      </c>
      <c r="K13" s="142">
        <v>-6700000</v>
      </c>
      <c r="L13" s="142">
        <v>-6700000</v>
      </c>
      <c r="O13" t="str">
        <f>A13&amp;COUNTIF($A$3:$A13,A13)</f>
        <v xml:space="preserve">            Interest Expense Net of Capitalized Interest1</v>
      </c>
      <c r="P13">
        <f t="shared" si="0"/>
        <v>-7400000</v>
      </c>
      <c r="Q13">
        <f t="shared" si="1"/>
        <v>-7300000</v>
      </c>
      <c r="R13">
        <f t="shared" si="2"/>
        <v>-10100000</v>
      </c>
      <c r="S13">
        <f t="shared" si="3"/>
        <v>-8400000</v>
      </c>
      <c r="T13">
        <f t="shared" si="4"/>
        <v>-11000000</v>
      </c>
      <c r="U13">
        <f t="shared" si="5"/>
        <v>-7300000</v>
      </c>
      <c r="V13">
        <f t="shared" si="6"/>
        <v>-4300000</v>
      </c>
      <c r="W13">
        <f t="shared" si="7"/>
        <v>-9400000</v>
      </c>
      <c r="X13">
        <f t="shared" si="8"/>
        <v>-12000000</v>
      </c>
      <c r="Y13">
        <f t="shared" si="9"/>
        <v>-6700000</v>
      </c>
    </row>
    <row r="14" spans="1:25">
      <c r="A14" s="141" t="s">
        <v>392</v>
      </c>
      <c r="B14" s="142">
        <v>0</v>
      </c>
      <c r="C14" s="141" t="s">
        <v>194</v>
      </c>
      <c r="D14" s="141" t="s">
        <v>194</v>
      </c>
      <c r="E14" s="142">
        <v>-6700000</v>
      </c>
      <c r="F14" s="142">
        <v>0</v>
      </c>
      <c r="G14" s="142">
        <v>-7700000</v>
      </c>
      <c r="H14" s="142">
        <v>0</v>
      </c>
      <c r="I14" s="142">
        <v>0</v>
      </c>
      <c r="J14" s="142">
        <v>-18800000</v>
      </c>
      <c r="K14" s="142">
        <v>-17600000</v>
      </c>
      <c r="L14" s="142">
        <v>-17600000</v>
      </c>
      <c r="O14" t="str">
        <f>A14&amp;COUNTIF($A$3:$A14,A14)</f>
        <v xml:space="preserve">    Irregular Income/Expense1</v>
      </c>
      <c r="P14">
        <f t="shared" si="0"/>
        <v>0</v>
      </c>
      <c r="Q14" t="str">
        <f t="shared" si="1"/>
        <v/>
      </c>
      <c r="R14" t="str">
        <f t="shared" si="2"/>
        <v/>
      </c>
      <c r="S14">
        <f t="shared" si="3"/>
        <v>-6700000</v>
      </c>
      <c r="T14">
        <f t="shared" si="4"/>
        <v>0</v>
      </c>
      <c r="U14">
        <f t="shared" si="5"/>
        <v>-7700000</v>
      </c>
      <c r="V14">
        <f t="shared" si="6"/>
        <v>0</v>
      </c>
      <c r="W14">
        <f t="shared" si="7"/>
        <v>0</v>
      </c>
      <c r="X14">
        <f t="shared" si="8"/>
        <v>-18800000</v>
      </c>
      <c r="Y14">
        <f t="shared" si="9"/>
        <v>-17600000</v>
      </c>
    </row>
    <row r="15" spans="1:25">
      <c r="A15" s="141" t="s">
        <v>393</v>
      </c>
      <c r="B15" s="142">
        <v>0</v>
      </c>
      <c r="C15" s="141" t="s">
        <v>194</v>
      </c>
      <c r="D15" s="141" t="s">
        <v>194</v>
      </c>
      <c r="E15" s="142">
        <v>-6700000</v>
      </c>
      <c r="F15" s="142">
        <v>0</v>
      </c>
      <c r="G15" s="142">
        <v>-7700000</v>
      </c>
      <c r="H15" s="142">
        <v>0</v>
      </c>
      <c r="I15" s="142">
        <v>0</v>
      </c>
      <c r="J15" s="142">
        <v>-18800000</v>
      </c>
      <c r="K15" s="142">
        <v>-17600000</v>
      </c>
      <c r="L15" s="142">
        <v>-17600000</v>
      </c>
      <c r="O15" t="str">
        <f>A15&amp;COUNTIF($A$3:$A15,A15)</f>
        <v xml:space="preserve">        Restructuring and Reorganization Income/Expense1</v>
      </c>
      <c r="P15">
        <f t="shared" si="0"/>
        <v>0</v>
      </c>
      <c r="Q15" t="str">
        <f t="shared" si="1"/>
        <v/>
      </c>
      <c r="R15" t="str">
        <f t="shared" si="2"/>
        <v/>
      </c>
      <c r="S15">
        <f t="shared" si="3"/>
        <v>-6700000</v>
      </c>
      <c r="T15">
        <f t="shared" si="4"/>
        <v>0</v>
      </c>
      <c r="U15">
        <f t="shared" si="5"/>
        <v>-7700000</v>
      </c>
      <c r="V15">
        <f t="shared" si="6"/>
        <v>0</v>
      </c>
      <c r="W15">
        <f t="shared" si="7"/>
        <v>0</v>
      </c>
      <c r="X15">
        <f t="shared" si="8"/>
        <v>-18800000</v>
      </c>
      <c r="Y15">
        <f t="shared" si="9"/>
        <v>-17600000</v>
      </c>
    </row>
    <row r="16" spans="1:25">
      <c r="A16" s="141" t="s">
        <v>394</v>
      </c>
      <c r="B16" s="142">
        <v>10800000</v>
      </c>
      <c r="C16" s="142">
        <v>9400000</v>
      </c>
      <c r="D16" s="142">
        <v>10400000</v>
      </c>
      <c r="E16" s="142">
        <v>21200000</v>
      </c>
      <c r="F16" s="142">
        <v>18000000</v>
      </c>
      <c r="G16" s="142">
        <v>11000000</v>
      </c>
      <c r="H16" s="142">
        <v>20400000</v>
      </c>
      <c r="I16" s="142">
        <v>-425600000</v>
      </c>
      <c r="J16" s="142">
        <v>6900000</v>
      </c>
      <c r="K16" s="142">
        <v>8500000</v>
      </c>
      <c r="L16" s="142">
        <v>8500000</v>
      </c>
      <c r="O16" t="str">
        <f>A16&amp;COUNTIF($A$3:$A16,A16)</f>
        <v xml:space="preserve">    Other Income/Expense, Non-Operating1</v>
      </c>
      <c r="P16">
        <f t="shared" si="0"/>
        <v>10800000</v>
      </c>
      <c r="Q16">
        <f t="shared" si="1"/>
        <v>9400000</v>
      </c>
      <c r="R16">
        <f t="shared" si="2"/>
        <v>10400000</v>
      </c>
      <c r="S16">
        <f t="shared" si="3"/>
        <v>21200000</v>
      </c>
      <c r="T16">
        <f t="shared" si="4"/>
        <v>18000000</v>
      </c>
      <c r="U16">
        <f t="shared" si="5"/>
        <v>11000000</v>
      </c>
      <c r="V16">
        <f t="shared" si="6"/>
        <v>20400000</v>
      </c>
      <c r="W16">
        <f t="shared" si="7"/>
        <v>-425600000</v>
      </c>
      <c r="X16">
        <f t="shared" si="8"/>
        <v>6900000</v>
      </c>
      <c r="Y16">
        <f t="shared" si="9"/>
        <v>8500000</v>
      </c>
    </row>
    <row r="17" spans="1:25">
      <c r="A17" s="141" t="s">
        <v>203</v>
      </c>
      <c r="B17" s="142">
        <v>402500000</v>
      </c>
      <c r="C17" s="142">
        <v>462500000</v>
      </c>
      <c r="D17" s="142">
        <v>520800000</v>
      </c>
      <c r="E17" s="142">
        <v>557800000</v>
      </c>
      <c r="F17" s="142">
        <v>472100000</v>
      </c>
      <c r="G17" s="142">
        <v>443900000</v>
      </c>
      <c r="H17" s="142">
        <v>625600000</v>
      </c>
      <c r="I17" s="142">
        <v>223700000</v>
      </c>
      <c r="J17" s="142">
        <v>733500000</v>
      </c>
      <c r="K17" s="142">
        <v>701000000</v>
      </c>
      <c r="L17" s="142">
        <v>701000000</v>
      </c>
      <c r="O17" t="str">
        <f>A17&amp;COUNTIF($A$3:$A17,A17)</f>
        <v>Pretax Income1</v>
      </c>
      <c r="P17">
        <f t="shared" si="0"/>
        <v>402500000</v>
      </c>
      <c r="Q17">
        <f t="shared" si="1"/>
        <v>462500000</v>
      </c>
      <c r="R17">
        <f t="shared" si="2"/>
        <v>520800000</v>
      </c>
      <c r="S17">
        <f t="shared" si="3"/>
        <v>557800000</v>
      </c>
      <c r="T17">
        <f t="shared" si="4"/>
        <v>472100000</v>
      </c>
      <c r="U17">
        <f t="shared" si="5"/>
        <v>443900000</v>
      </c>
      <c r="V17">
        <f t="shared" si="6"/>
        <v>625600000</v>
      </c>
      <c r="W17">
        <f t="shared" si="7"/>
        <v>223700000</v>
      </c>
      <c r="X17">
        <f t="shared" si="8"/>
        <v>733500000</v>
      </c>
      <c r="Y17">
        <f t="shared" si="9"/>
        <v>701000000</v>
      </c>
    </row>
    <row r="18" spans="1:25">
      <c r="A18" s="141" t="s">
        <v>204</v>
      </c>
      <c r="B18" s="142">
        <v>-119600000</v>
      </c>
      <c r="C18" s="142">
        <v>-136000000</v>
      </c>
      <c r="D18" s="142">
        <v>-224300000</v>
      </c>
      <c r="E18" s="142">
        <v>-113600000</v>
      </c>
      <c r="F18" s="142">
        <v>-102100000</v>
      </c>
      <c r="G18" s="142">
        <v>-99000000</v>
      </c>
      <c r="H18" s="142">
        <v>-138500000</v>
      </c>
      <c r="I18" s="142">
        <v>12000000</v>
      </c>
      <c r="J18" s="142">
        <v>-176900000</v>
      </c>
      <c r="K18" s="142">
        <v>-167400000</v>
      </c>
      <c r="L18" s="142">
        <v>-167400000</v>
      </c>
      <c r="O18" t="str">
        <f>A18&amp;COUNTIF($A$3:$A18,A18)</f>
        <v>Provision for Income Tax1</v>
      </c>
      <c r="P18">
        <f t="shared" si="0"/>
        <v>-119600000</v>
      </c>
      <c r="Q18">
        <f t="shared" si="1"/>
        <v>-136000000</v>
      </c>
      <c r="R18">
        <f t="shared" si="2"/>
        <v>-224300000</v>
      </c>
      <c r="S18">
        <f t="shared" si="3"/>
        <v>-113600000</v>
      </c>
      <c r="T18">
        <f t="shared" si="4"/>
        <v>-102100000</v>
      </c>
      <c r="U18">
        <f t="shared" si="5"/>
        <v>-99000000</v>
      </c>
      <c r="V18">
        <f t="shared" si="6"/>
        <v>-138500000</v>
      </c>
      <c r="W18">
        <f t="shared" si="7"/>
        <v>12000000</v>
      </c>
      <c r="X18">
        <f t="shared" si="8"/>
        <v>-176900000</v>
      </c>
      <c r="Y18">
        <f t="shared" si="9"/>
        <v>-167400000</v>
      </c>
    </row>
    <row r="19" spans="1:25">
      <c r="A19" s="141" t="s">
        <v>291</v>
      </c>
      <c r="B19" s="142">
        <v>282900000</v>
      </c>
      <c r="C19" s="142">
        <v>326500000</v>
      </c>
      <c r="D19" s="142">
        <v>296500000</v>
      </c>
      <c r="E19" s="142">
        <v>444200000</v>
      </c>
      <c r="F19" s="142">
        <v>370000000</v>
      </c>
      <c r="G19" s="142">
        <v>344900000</v>
      </c>
      <c r="H19" s="142">
        <v>487100000</v>
      </c>
      <c r="I19" s="142">
        <v>235700000</v>
      </c>
      <c r="J19" s="142">
        <v>556600000</v>
      </c>
      <c r="K19" s="142">
        <v>533600000</v>
      </c>
      <c r="L19" s="142">
        <v>533600000</v>
      </c>
      <c r="O19" t="str">
        <f>A19&amp;COUNTIF($A$3:$A19,A19)</f>
        <v>Net Income before Extraordinary Items and Discontinued Operations1</v>
      </c>
      <c r="P19">
        <f t="shared" si="0"/>
        <v>282900000</v>
      </c>
      <c r="Q19">
        <f t="shared" si="1"/>
        <v>326500000</v>
      </c>
      <c r="R19">
        <f t="shared" si="2"/>
        <v>296500000</v>
      </c>
      <c r="S19">
        <f t="shared" si="3"/>
        <v>444200000</v>
      </c>
      <c r="T19">
        <f t="shared" si="4"/>
        <v>370000000</v>
      </c>
      <c r="U19">
        <f t="shared" si="5"/>
        <v>344900000</v>
      </c>
      <c r="V19">
        <f t="shared" si="6"/>
        <v>487100000</v>
      </c>
      <c r="W19">
        <f t="shared" si="7"/>
        <v>235700000</v>
      </c>
      <c r="X19">
        <f t="shared" si="8"/>
        <v>556600000</v>
      </c>
      <c r="Y19">
        <f t="shared" si="9"/>
        <v>533600000</v>
      </c>
    </row>
    <row r="20" spans="1:25">
      <c r="A20" s="141" t="s">
        <v>205</v>
      </c>
      <c r="B20" s="142">
        <v>282900000</v>
      </c>
      <c r="C20" s="142">
        <v>326500000</v>
      </c>
      <c r="D20" s="142">
        <v>296500000</v>
      </c>
      <c r="E20" s="142">
        <v>444200000</v>
      </c>
      <c r="F20" s="142">
        <v>370000000</v>
      </c>
      <c r="G20" s="142">
        <v>344900000</v>
      </c>
      <c r="H20" s="142">
        <v>487100000</v>
      </c>
      <c r="I20" s="142">
        <v>235700000</v>
      </c>
      <c r="J20" s="142">
        <v>556600000</v>
      </c>
      <c r="K20" s="142">
        <v>533600000</v>
      </c>
      <c r="L20" s="142">
        <v>533600000</v>
      </c>
      <c r="O20" t="str">
        <f>A20&amp;COUNTIF($A$3:$A20,A20)</f>
        <v>Net Income after Extraordinary Items and Discontinued Operations1</v>
      </c>
      <c r="P20">
        <f t="shared" si="0"/>
        <v>282900000</v>
      </c>
      <c r="Q20">
        <f t="shared" si="1"/>
        <v>326500000</v>
      </c>
      <c r="R20">
        <f t="shared" si="2"/>
        <v>296500000</v>
      </c>
      <c r="S20">
        <f t="shared" si="3"/>
        <v>444200000</v>
      </c>
      <c r="T20">
        <f t="shared" si="4"/>
        <v>370000000</v>
      </c>
      <c r="U20">
        <f t="shared" si="5"/>
        <v>344900000</v>
      </c>
      <c r="V20">
        <f t="shared" si="6"/>
        <v>487100000</v>
      </c>
      <c r="W20">
        <f t="shared" si="7"/>
        <v>235700000</v>
      </c>
      <c r="X20">
        <f t="shared" si="8"/>
        <v>556600000</v>
      </c>
      <c r="Y20">
        <f t="shared" si="9"/>
        <v>533600000</v>
      </c>
    </row>
    <row r="21" spans="1:25">
      <c r="A21" s="141" t="s">
        <v>206</v>
      </c>
      <c r="B21" s="142">
        <v>282900000</v>
      </c>
      <c r="C21" s="142">
        <v>326500000</v>
      </c>
      <c r="D21" s="142">
        <v>296500000</v>
      </c>
      <c r="E21" s="142">
        <v>444200000</v>
      </c>
      <c r="F21" s="142">
        <v>370000000</v>
      </c>
      <c r="G21" s="142">
        <v>344900000</v>
      </c>
      <c r="H21" s="142">
        <v>487100000</v>
      </c>
      <c r="I21" s="142">
        <v>235700000</v>
      </c>
      <c r="J21" s="142">
        <v>556600000</v>
      </c>
      <c r="K21" s="142">
        <v>533600000</v>
      </c>
      <c r="L21" s="142">
        <v>533600000</v>
      </c>
      <c r="O21" t="str">
        <f>A21&amp;COUNTIF($A$3:$A21,A21)</f>
        <v>Net Income after Non-Controlling/Minority Interests1</v>
      </c>
      <c r="P21">
        <f t="shared" si="0"/>
        <v>282900000</v>
      </c>
      <c r="Q21">
        <f t="shared" si="1"/>
        <v>326500000</v>
      </c>
      <c r="R21">
        <f t="shared" si="2"/>
        <v>296500000</v>
      </c>
      <c r="S21">
        <f t="shared" si="3"/>
        <v>444200000</v>
      </c>
      <c r="T21">
        <f t="shared" si="4"/>
        <v>370000000</v>
      </c>
      <c r="U21">
        <f t="shared" si="5"/>
        <v>344900000</v>
      </c>
      <c r="V21">
        <f t="shared" si="6"/>
        <v>487100000</v>
      </c>
      <c r="W21">
        <f t="shared" si="7"/>
        <v>235700000</v>
      </c>
      <c r="X21">
        <f t="shared" si="8"/>
        <v>556600000</v>
      </c>
      <c r="Y21">
        <f t="shared" si="9"/>
        <v>533600000</v>
      </c>
    </row>
    <row r="22" spans="1:25">
      <c r="A22" s="141" t="s">
        <v>207</v>
      </c>
      <c r="B22" s="142">
        <v>282900000</v>
      </c>
      <c r="C22" s="142">
        <v>326500000</v>
      </c>
      <c r="D22" s="142">
        <v>296500000</v>
      </c>
      <c r="E22" s="142">
        <v>444200000</v>
      </c>
      <c r="F22" s="142">
        <v>370000000</v>
      </c>
      <c r="G22" s="142">
        <v>344900000</v>
      </c>
      <c r="H22" s="142">
        <v>487100000</v>
      </c>
      <c r="I22" s="142">
        <v>235700000</v>
      </c>
      <c r="J22" s="142">
        <v>556600000</v>
      </c>
      <c r="K22" s="142">
        <v>533600000</v>
      </c>
      <c r="L22" s="142">
        <v>533600000</v>
      </c>
      <c r="O22" t="str">
        <f>A22&amp;COUNTIF($A$3:$A22,A22)</f>
        <v>Net Income Available to Common Stockholders1</v>
      </c>
      <c r="P22">
        <f t="shared" si="0"/>
        <v>282900000</v>
      </c>
      <c r="Q22">
        <f t="shared" si="1"/>
        <v>326500000</v>
      </c>
      <c r="R22">
        <f t="shared" si="2"/>
        <v>296500000</v>
      </c>
      <c r="S22">
        <f t="shared" si="3"/>
        <v>444200000</v>
      </c>
      <c r="T22">
        <f t="shared" si="4"/>
        <v>370000000</v>
      </c>
      <c r="U22">
        <f t="shared" si="5"/>
        <v>344900000</v>
      </c>
      <c r="V22">
        <f t="shared" si="6"/>
        <v>487100000</v>
      </c>
      <c r="W22">
        <f t="shared" si="7"/>
        <v>235700000</v>
      </c>
      <c r="X22">
        <f t="shared" si="8"/>
        <v>556600000</v>
      </c>
      <c r="Y22">
        <f t="shared" si="9"/>
        <v>533600000</v>
      </c>
    </row>
    <row r="23" spans="1:25">
      <c r="A23" s="141" t="s">
        <v>208</v>
      </c>
      <c r="B23" s="142">
        <v>282900000</v>
      </c>
      <c r="C23" s="142">
        <v>326500000</v>
      </c>
      <c r="D23" s="142">
        <v>296500000</v>
      </c>
      <c r="E23" s="142">
        <v>444200000</v>
      </c>
      <c r="F23" s="142">
        <v>370000000</v>
      </c>
      <c r="G23" s="142">
        <v>344900000</v>
      </c>
      <c r="H23" s="142">
        <v>487100000</v>
      </c>
      <c r="I23" s="142">
        <v>235700000</v>
      </c>
      <c r="J23" s="142">
        <v>556600000</v>
      </c>
      <c r="K23" s="142">
        <v>533600000</v>
      </c>
      <c r="L23" s="142">
        <v>533600000</v>
      </c>
      <c r="O23" t="str">
        <f>A23&amp;COUNTIF($A$3:$A23,A23)</f>
        <v>Diluted Net Income Available to Common Stockholders1</v>
      </c>
      <c r="P23">
        <f t="shared" si="0"/>
        <v>282900000</v>
      </c>
      <c r="Q23">
        <f t="shared" si="1"/>
        <v>326500000</v>
      </c>
      <c r="R23">
        <f t="shared" si="2"/>
        <v>296500000</v>
      </c>
      <c r="S23">
        <f t="shared" si="3"/>
        <v>444200000</v>
      </c>
      <c r="T23">
        <f t="shared" si="4"/>
        <v>370000000</v>
      </c>
      <c r="U23">
        <f t="shared" si="5"/>
        <v>344900000</v>
      </c>
      <c r="V23">
        <f t="shared" si="6"/>
        <v>487100000</v>
      </c>
      <c r="W23">
        <f t="shared" si="7"/>
        <v>235700000</v>
      </c>
      <c r="X23">
        <f t="shared" si="8"/>
        <v>556600000</v>
      </c>
      <c r="Y23">
        <f t="shared" si="9"/>
        <v>533600000</v>
      </c>
    </row>
    <row r="24" spans="1:25">
      <c r="A24" s="141" t="s">
        <v>292</v>
      </c>
      <c r="B24" s="141" t="s">
        <v>194</v>
      </c>
      <c r="C24" s="141" t="s">
        <v>194</v>
      </c>
      <c r="D24" s="141" t="s">
        <v>194</v>
      </c>
      <c r="E24" s="141" t="s">
        <v>194</v>
      </c>
      <c r="F24" s="141" t="s">
        <v>194</v>
      </c>
      <c r="G24" s="141" t="s">
        <v>194</v>
      </c>
      <c r="H24" s="141" t="s">
        <v>194</v>
      </c>
      <c r="I24" s="141" t="s">
        <v>194</v>
      </c>
      <c r="J24" s="141" t="s">
        <v>194</v>
      </c>
      <c r="K24" s="141" t="s">
        <v>194</v>
      </c>
      <c r="L24" s="141" t="s">
        <v>194</v>
      </c>
      <c r="O24" t="str">
        <f>A24&amp;COUNTIF($A$3:$A24,A24)</f>
        <v>Income Statement Supplemental Section1</v>
      </c>
      <c r="P24" t="str">
        <f t="shared" si="0"/>
        <v/>
      </c>
      <c r="Q24" t="str">
        <f t="shared" si="1"/>
        <v/>
      </c>
      <c r="R24" t="str">
        <f t="shared" si="2"/>
        <v/>
      </c>
      <c r="S24" t="str">
        <f t="shared" si="3"/>
        <v/>
      </c>
      <c r="T24" t="str">
        <f t="shared" si="4"/>
        <v/>
      </c>
      <c r="U24" t="str">
        <f t="shared" si="5"/>
        <v/>
      </c>
      <c r="V24" t="str">
        <f t="shared" si="6"/>
        <v/>
      </c>
      <c r="W24" t="str">
        <f t="shared" si="7"/>
        <v/>
      </c>
      <c r="X24" t="str">
        <f t="shared" si="8"/>
        <v/>
      </c>
      <c r="Y24" t="str">
        <f t="shared" si="9"/>
        <v/>
      </c>
    </row>
    <row r="25" spans="1:25">
      <c r="A25" s="141" t="s">
        <v>293</v>
      </c>
      <c r="B25" s="141" t="s">
        <v>194</v>
      </c>
      <c r="C25" s="141" t="s">
        <v>194</v>
      </c>
      <c r="D25" s="141" t="s">
        <v>194</v>
      </c>
      <c r="E25" s="141" t="s">
        <v>194</v>
      </c>
      <c r="F25" s="141" t="s">
        <v>194</v>
      </c>
      <c r="G25" s="141" t="s">
        <v>194</v>
      </c>
      <c r="H25" s="141" t="s">
        <v>194</v>
      </c>
      <c r="I25" s="141" t="s">
        <v>194</v>
      </c>
      <c r="J25" s="141" t="s">
        <v>194</v>
      </c>
      <c r="K25" s="141" t="s">
        <v>194</v>
      </c>
      <c r="L25" s="141" t="s">
        <v>194</v>
      </c>
      <c r="O25" t="str">
        <f>A25&amp;COUNTIF($A$3:$A25,A25)</f>
        <v xml:space="preserve">    Reported Normalized and Operating Income/Expense Supplemental Section1</v>
      </c>
      <c r="P25" t="str">
        <f t="shared" si="0"/>
        <v/>
      </c>
      <c r="Q25" t="str">
        <f t="shared" si="1"/>
        <v/>
      </c>
      <c r="R25" t="str">
        <f t="shared" si="2"/>
        <v/>
      </c>
      <c r="S25" t="str">
        <f t="shared" si="3"/>
        <v/>
      </c>
      <c r="T25" t="str">
        <f t="shared" si="4"/>
        <v/>
      </c>
      <c r="U25" t="str">
        <f t="shared" si="5"/>
        <v/>
      </c>
      <c r="V25" t="str">
        <f t="shared" si="6"/>
        <v/>
      </c>
      <c r="W25" t="str">
        <f t="shared" si="7"/>
        <v/>
      </c>
      <c r="X25" t="str">
        <f t="shared" si="8"/>
        <v/>
      </c>
      <c r="Y25" t="str">
        <f t="shared" si="9"/>
        <v/>
      </c>
    </row>
    <row r="26" spans="1:25">
      <c r="A26" s="141" t="s">
        <v>294</v>
      </c>
      <c r="B26" s="142">
        <v>2536500000</v>
      </c>
      <c r="C26" s="142">
        <v>2685900000</v>
      </c>
      <c r="D26" s="142">
        <v>2996700000</v>
      </c>
      <c r="E26" s="142">
        <v>3187900000</v>
      </c>
      <c r="F26" s="142">
        <v>2992700000</v>
      </c>
      <c r="G26" s="142">
        <v>2895300000</v>
      </c>
      <c r="H26" s="142">
        <v>3538900000</v>
      </c>
      <c r="I26" s="142">
        <v>3753900000</v>
      </c>
      <c r="J26" s="142">
        <v>3852800000</v>
      </c>
      <c r="K26" s="142">
        <v>3818100000</v>
      </c>
      <c r="L26" s="142">
        <v>3818100000</v>
      </c>
      <c r="O26" t="str">
        <f>A26&amp;COUNTIF($A$3:$A26,A26)</f>
        <v xml:space="preserve">        Total Revenue as Reported, Supplemental1</v>
      </c>
      <c r="P26">
        <f t="shared" si="0"/>
        <v>2536500000</v>
      </c>
      <c r="Q26">
        <f t="shared" si="1"/>
        <v>2685900000</v>
      </c>
      <c r="R26">
        <f t="shared" si="2"/>
        <v>2996700000</v>
      </c>
      <c r="S26">
        <f t="shared" si="3"/>
        <v>3187900000</v>
      </c>
      <c r="T26">
        <f t="shared" si="4"/>
        <v>2992700000</v>
      </c>
      <c r="U26">
        <f t="shared" si="5"/>
        <v>2895300000</v>
      </c>
      <c r="V26">
        <f t="shared" si="6"/>
        <v>3538900000</v>
      </c>
      <c r="W26">
        <f t="shared" si="7"/>
        <v>3753900000</v>
      </c>
      <c r="X26">
        <f t="shared" si="8"/>
        <v>3852800000</v>
      </c>
      <c r="Y26">
        <f t="shared" si="9"/>
        <v>3818100000</v>
      </c>
    </row>
    <row r="27" spans="1:25">
      <c r="A27" s="141" t="s">
        <v>395</v>
      </c>
      <c r="B27" s="141" t="s">
        <v>194</v>
      </c>
      <c r="C27" s="141" t="s">
        <v>194</v>
      </c>
      <c r="D27" s="142">
        <v>378300000</v>
      </c>
      <c r="E27" s="142">
        <v>449200000</v>
      </c>
      <c r="F27" s="142">
        <v>370000000</v>
      </c>
      <c r="G27" s="142">
        <v>351200000</v>
      </c>
      <c r="H27" s="142">
        <v>477300000</v>
      </c>
      <c r="I27" s="142">
        <v>488700000</v>
      </c>
      <c r="J27" s="142">
        <v>574800000</v>
      </c>
      <c r="K27" s="142">
        <v>548000000</v>
      </c>
      <c r="L27" s="142">
        <v>548000000</v>
      </c>
      <c r="O27" t="str">
        <f>A27&amp;COUNTIF($A$3:$A27,A27)</f>
        <v xml:space="preserve">        Reported Normalized Income1</v>
      </c>
      <c r="P27" t="str">
        <f t="shared" si="0"/>
        <v/>
      </c>
      <c r="Q27" t="str">
        <f t="shared" si="1"/>
        <v/>
      </c>
      <c r="R27">
        <f t="shared" si="2"/>
        <v>378300000</v>
      </c>
      <c r="S27">
        <f t="shared" si="3"/>
        <v>449200000</v>
      </c>
      <c r="T27">
        <f t="shared" si="4"/>
        <v>370000000</v>
      </c>
      <c r="U27">
        <f t="shared" si="5"/>
        <v>351200000</v>
      </c>
      <c r="V27">
        <f t="shared" si="6"/>
        <v>477300000</v>
      </c>
      <c r="W27">
        <f t="shared" si="7"/>
        <v>488700000</v>
      </c>
      <c r="X27">
        <f t="shared" si="8"/>
        <v>574800000</v>
      </c>
      <c r="Y27">
        <f t="shared" si="9"/>
        <v>548000000</v>
      </c>
    </row>
    <row r="28" spans="1:25">
      <c r="A28" s="141" t="s">
        <v>295</v>
      </c>
      <c r="B28" s="142">
        <v>0.29699999999999999</v>
      </c>
      <c r="C28" s="142">
        <v>0.29399999999999998</v>
      </c>
      <c r="D28" s="142">
        <v>0.43099999999999999</v>
      </c>
      <c r="E28" s="142">
        <v>0.20399999999999999</v>
      </c>
      <c r="F28" s="142">
        <v>0.216</v>
      </c>
      <c r="G28" s="142">
        <v>0.223</v>
      </c>
      <c r="H28" s="142">
        <v>0.221</v>
      </c>
      <c r="I28" s="142">
        <v>-5.3999999999999999E-2</v>
      </c>
      <c r="J28" s="142">
        <v>0.24099999999999999</v>
      </c>
      <c r="K28" s="142">
        <v>0.23899999999999999</v>
      </c>
      <c r="L28" s="142">
        <v>0.23899999999999999</v>
      </c>
      <c r="O28" t="str">
        <f>A28&amp;COUNTIF($A$3:$A28,A28)</f>
        <v xml:space="preserve">        Reported Effective Tax Rate1</v>
      </c>
      <c r="P28">
        <f t="shared" si="0"/>
        <v>0.29699999999999999</v>
      </c>
      <c r="Q28">
        <f t="shared" si="1"/>
        <v>0.29399999999999998</v>
      </c>
      <c r="R28">
        <f t="shared" si="2"/>
        <v>0.43099999999999999</v>
      </c>
      <c r="S28">
        <f t="shared" si="3"/>
        <v>0.20399999999999999</v>
      </c>
      <c r="T28">
        <f t="shared" si="4"/>
        <v>0.216</v>
      </c>
      <c r="U28">
        <f t="shared" si="5"/>
        <v>0.223</v>
      </c>
      <c r="V28">
        <f t="shared" si="6"/>
        <v>0.221</v>
      </c>
      <c r="W28">
        <f t="shared" si="7"/>
        <v>-5.3999999999999999E-2</v>
      </c>
      <c r="X28">
        <f t="shared" si="8"/>
        <v>0.24099999999999999</v>
      </c>
      <c r="Y28">
        <f t="shared" si="9"/>
        <v>0.23899999999999999</v>
      </c>
    </row>
    <row r="29" spans="1:25">
      <c r="A29" s="141" t="s">
        <v>396</v>
      </c>
      <c r="B29" s="141" t="s">
        <v>194</v>
      </c>
      <c r="C29" s="141" t="s">
        <v>194</v>
      </c>
      <c r="D29" s="141" t="s">
        <v>194</v>
      </c>
      <c r="E29" s="141" t="s">
        <v>194</v>
      </c>
      <c r="F29" s="141" t="s">
        <v>194</v>
      </c>
      <c r="G29" s="141" t="s">
        <v>194</v>
      </c>
      <c r="H29" s="141" t="s">
        <v>194</v>
      </c>
      <c r="I29" s="141" t="s">
        <v>194</v>
      </c>
      <c r="J29" s="142">
        <v>809600000</v>
      </c>
      <c r="K29" s="142">
        <v>771600000</v>
      </c>
      <c r="L29" s="142">
        <v>771600000</v>
      </c>
      <c r="O29" t="str">
        <f>A29&amp;COUNTIF($A$3:$A29,A29)</f>
        <v xml:space="preserve">        Reported Normalized EBIT1</v>
      </c>
      <c r="P29" t="str">
        <f t="shared" si="0"/>
        <v/>
      </c>
      <c r="Q29" t="str">
        <f t="shared" si="1"/>
        <v/>
      </c>
      <c r="R29" t="str">
        <f t="shared" si="2"/>
        <v/>
      </c>
      <c r="S29" t="str">
        <f t="shared" si="3"/>
        <v/>
      </c>
      <c r="T29" t="str">
        <f t="shared" si="4"/>
        <v/>
      </c>
      <c r="U29" t="str">
        <f t="shared" si="5"/>
        <v/>
      </c>
      <c r="V29" t="str">
        <f t="shared" si="6"/>
        <v/>
      </c>
      <c r="W29" t="str">
        <f t="shared" si="7"/>
        <v/>
      </c>
      <c r="X29">
        <f t="shared" si="8"/>
        <v>809600000</v>
      </c>
      <c r="Y29">
        <f t="shared" si="9"/>
        <v>771600000</v>
      </c>
    </row>
    <row r="30" spans="1:25">
      <c r="A30" s="141" t="s">
        <v>209</v>
      </c>
      <c r="B30" s="142">
        <v>1.59</v>
      </c>
      <c r="C30" s="142">
        <v>1.87</v>
      </c>
      <c r="D30" s="142">
        <v>1.72</v>
      </c>
      <c r="E30" s="142">
        <v>2.6</v>
      </c>
      <c r="F30" s="142">
        <v>2.2400000000000002</v>
      </c>
      <c r="G30" s="142">
        <v>2.13</v>
      </c>
      <c r="H30" s="142">
        <v>3.05</v>
      </c>
      <c r="I30" s="142">
        <v>1.52</v>
      </c>
      <c r="J30" s="142">
        <v>3.71</v>
      </c>
      <c r="K30" s="142">
        <v>3.65</v>
      </c>
      <c r="L30" s="142">
        <v>3.65</v>
      </c>
      <c r="O30" t="str">
        <f>A30&amp;COUNTIF($A$3:$A30,A30)</f>
        <v>Basic EPS1</v>
      </c>
      <c r="P30">
        <f t="shared" si="0"/>
        <v>1.59</v>
      </c>
      <c r="Q30">
        <f t="shared" si="1"/>
        <v>1.87</v>
      </c>
      <c r="R30">
        <f t="shared" si="2"/>
        <v>1.72</v>
      </c>
      <c r="S30">
        <f t="shared" si="3"/>
        <v>2.6</v>
      </c>
      <c r="T30">
        <f t="shared" si="4"/>
        <v>2.2400000000000002</v>
      </c>
      <c r="U30">
        <f t="shared" si="5"/>
        <v>2.13</v>
      </c>
      <c r="V30">
        <f t="shared" si="6"/>
        <v>3.05</v>
      </c>
      <c r="W30">
        <f t="shared" si="7"/>
        <v>1.52</v>
      </c>
      <c r="X30">
        <f t="shared" si="8"/>
        <v>3.71</v>
      </c>
      <c r="Y30">
        <f t="shared" si="9"/>
        <v>3.65</v>
      </c>
    </row>
    <row r="31" spans="1:25">
      <c r="A31" s="141" t="s">
        <v>296</v>
      </c>
      <c r="B31" s="142">
        <v>1.59</v>
      </c>
      <c r="C31" s="142">
        <v>1.87</v>
      </c>
      <c r="D31" s="142">
        <v>1.72</v>
      </c>
      <c r="E31" s="142">
        <v>2.6</v>
      </c>
      <c r="F31" s="142">
        <v>2.2400000000000002</v>
      </c>
      <c r="G31" s="142">
        <v>2.13</v>
      </c>
      <c r="H31" s="142">
        <v>3.05</v>
      </c>
      <c r="I31" s="142">
        <v>1.52</v>
      </c>
      <c r="J31" s="142">
        <v>3.71</v>
      </c>
      <c r="K31" s="142">
        <v>3.65</v>
      </c>
      <c r="L31" s="142">
        <v>3.65</v>
      </c>
      <c r="O31" t="str">
        <f>A31&amp;COUNTIF($A$3:$A31,A31)</f>
        <v xml:space="preserve">    Basic EPS from Continuing Operations1</v>
      </c>
      <c r="P31">
        <f t="shared" si="0"/>
        <v>1.59</v>
      </c>
      <c r="Q31">
        <f t="shared" si="1"/>
        <v>1.87</v>
      </c>
      <c r="R31">
        <f t="shared" si="2"/>
        <v>1.72</v>
      </c>
      <c r="S31">
        <f t="shared" si="3"/>
        <v>2.6</v>
      </c>
      <c r="T31">
        <f t="shared" si="4"/>
        <v>2.2400000000000002</v>
      </c>
      <c r="U31">
        <f t="shared" si="5"/>
        <v>2.13</v>
      </c>
      <c r="V31">
        <f t="shared" si="6"/>
        <v>3.05</v>
      </c>
      <c r="W31">
        <f t="shared" si="7"/>
        <v>1.52</v>
      </c>
      <c r="X31">
        <f t="shared" si="8"/>
        <v>3.71</v>
      </c>
      <c r="Y31">
        <f t="shared" si="9"/>
        <v>3.65</v>
      </c>
    </row>
    <row r="32" spans="1:25">
      <c r="A32" s="141" t="s">
        <v>210</v>
      </c>
      <c r="B32" s="142">
        <v>1.58</v>
      </c>
      <c r="C32" s="142">
        <v>1.85</v>
      </c>
      <c r="D32" s="142">
        <v>1.7</v>
      </c>
      <c r="E32" s="142">
        <v>2.58</v>
      </c>
      <c r="F32" s="142">
        <v>2.2200000000000002</v>
      </c>
      <c r="G32" s="142">
        <v>2.12</v>
      </c>
      <c r="H32" s="142">
        <v>3.02</v>
      </c>
      <c r="I32" s="142">
        <v>1.51</v>
      </c>
      <c r="J32" s="142">
        <v>3.69</v>
      </c>
      <c r="K32" s="142">
        <v>3.63</v>
      </c>
      <c r="L32" s="142">
        <v>3.63</v>
      </c>
      <c r="O32" t="str">
        <f>A32&amp;COUNTIF($A$3:$A32,A32)</f>
        <v>Diluted EPS1</v>
      </c>
      <c r="P32">
        <f t="shared" si="0"/>
        <v>1.58</v>
      </c>
      <c r="Q32">
        <f t="shared" si="1"/>
        <v>1.85</v>
      </c>
      <c r="R32">
        <f t="shared" si="2"/>
        <v>1.7</v>
      </c>
      <c r="S32">
        <f t="shared" si="3"/>
        <v>2.58</v>
      </c>
      <c r="T32">
        <f t="shared" si="4"/>
        <v>2.2200000000000002</v>
      </c>
      <c r="U32">
        <f t="shared" si="5"/>
        <v>2.12</v>
      </c>
      <c r="V32">
        <f t="shared" si="6"/>
        <v>3.02</v>
      </c>
      <c r="W32">
        <f t="shared" si="7"/>
        <v>1.51</v>
      </c>
      <c r="X32">
        <f t="shared" si="8"/>
        <v>3.69</v>
      </c>
      <c r="Y32">
        <f t="shared" si="9"/>
        <v>3.63</v>
      </c>
    </row>
    <row r="33" spans="1:25">
      <c r="A33" s="141" t="s">
        <v>297</v>
      </c>
      <c r="B33" s="142">
        <v>1.58</v>
      </c>
      <c r="C33" s="142">
        <v>1.85</v>
      </c>
      <c r="D33" s="142">
        <v>1.7</v>
      </c>
      <c r="E33" s="142">
        <v>2.58</v>
      </c>
      <c r="F33" s="142">
        <v>2.2200000000000002</v>
      </c>
      <c r="G33" s="142">
        <v>2.12</v>
      </c>
      <c r="H33" s="142">
        <v>3.02</v>
      </c>
      <c r="I33" s="142">
        <v>1.51</v>
      </c>
      <c r="J33" s="142">
        <v>3.69</v>
      </c>
      <c r="K33" s="142">
        <v>3.63</v>
      </c>
      <c r="L33" s="142">
        <v>3.63</v>
      </c>
      <c r="O33" t="str">
        <f>A33&amp;COUNTIF($A$3:$A33,A33)</f>
        <v xml:space="preserve">    Diluted EPS from Continuing Operations1</v>
      </c>
      <c r="P33">
        <f t="shared" si="0"/>
        <v>1.58</v>
      </c>
      <c r="Q33">
        <f t="shared" si="1"/>
        <v>1.85</v>
      </c>
      <c r="R33">
        <f t="shared" si="2"/>
        <v>1.7</v>
      </c>
      <c r="S33">
        <f t="shared" si="3"/>
        <v>2.58</v>
      </c>
      <c r="T33">
        <f t="shared" si="4"/>
        <v>2.2200000000000002</v>
      </c>
      <c r="U33">
        <f t="shared" si="5"/>
        <v>2.12</v>
      </c>
      <c r="V33">
        <f t="shared" si="6"/>
        <v>3.02</v>
      </c>
      <c r="W33">
        <f t="shared" si="7"/>
        <v>1.51</v>
      </c>
      <c r="X33">
        <f t="shared" si="8"/>
        <v>3.69</v>
      </c>
      <c r="Y33">
        <f t="shared" si="9"/>
        <v>3.63</v>
      </c>
    </row>
    <row r="34" spans="1:25">
      <c r="A34" s="141" t="s">
        <v>298</v>
      </c>
      <c r="B34" s="142">
        <v>177622280</v>
      </c>
      <c r="C34" s="142">
        <v>174712683</v>
      </c>
      <c r="D34" s="142">
        <v>172666056</v>
      </c>
      <c r="E34" s="142">
        <v>170589345</v>
      </c>
      <c r="F34" s="142">
        <v>165450441</v>
      </c>
      <c r="G34" s="142">
        <v>161530589</v>
      </c>
      <c r="H34" s="142">
        <v>159906834</v>
      </c>
      <c r="I34" s="142">
        <v>154786327</v>
      </c>
      <c r="J34" s="142">
        <v>149952679</v>
      </c>
      <c r="K34" s="142">
        <v>145997584</v>
      </c>
      <c r="L34" s="142">
        <v>145997584</v>
      </c>
      <c r="O34" t="str">
        <f>A34&amp;COUNTIF($A$3:$A34,A34)</f>
        <v>Basic Weighted Average Shares Outstanding1</v>
      </c>
      <c r="P34">
        <f t="shared" si="0"/>
        <v>177622280</v>
      </c>
      <c r="Q34">
        <f t="shared" si="1"/>
        <v>174712683</v>
      </c>
      <c r="R34">
        <f t="shared" si="2"/>
        <v>172666056</v>
      </c>
      <c r="S34">
        <f t="shared" si="3"/>
        <v>170589345</v>
      </c>
      <c r="T34">
        <f t="shared" si="4"/>
        <v>165450441</v>
      </c>
      <c r="U34">
        <f t="shared" si="5"/>
        <v>161530589</v>
      </c>
      <c r="V34">
        <f t="shared" si="6"/>
        <v>159906834</v>
      </c>
      <c r="W34">
        <f t="shared" si="7"/>
        <v>154786327</v>
      </c>
      <c r="X34">
        <f t="shared" si="8"/>
        <v>149952679</v>
      </c>
      <c r="Y34">
        <f t="shared" si="9"/>
        <v>145997584</v>
      </c>
    </row>
    <row r="35" spans="1:25">
      <c r="A35" s="141" t="s">
        <v>299</v>
      </c>
      <c r="B35" s="142">
        <v>179009180</v>
      </c>
      <c r="C35" s="142">
        <v>176825280</v>
      </c>
      <c r="D35" s="142">
        <v>174605189</v>
      </c>
      <c r="E35" s="142">
        <v>172194040</v>
      </c>
      <c r="F35" s="142">
        <v>166710897</v>
      </c>
      <c r="G35" s="142">
        <v>162604149</v>
      </c>
      <c r="H35" s="142">
        <v>161319902</v>
      </c>
      <c r="I35" s="142">
        <v>155779364</v>
      </c>
      <c r="J35" s="142">
        <v>151015574</v>
      </c>
      <c r="K35" s="142">
        <v>147084080</v>
      </c>
      <c r="L35" s="142">
        <v>147084080</v>
      </c>
      <c r="O35" t="str">
        <f>A35&amp;COUNTIF($A$3:$A35,A35)</f>
        <v>Diluted Weighted Average Shares Outstanding1</v>
      </c>
      <c r="P35">
        <f t="shared" si="0"/>
        <v>179009180</v>
      </c>
      <c r="Q35">
        <f t="shared" si="1"/>
        <v>176825280</v>
      </c>
      <c r="R35">
        <f t="shared" si="2"/>
        <v>174605189</v>
      </c>
      <c r="S35">
        <f t="shared" si="3"/>
        <v>172194040</v>
      </c>
      <c r="T35">
        <f t="shared" si="4"/>
        <v>166710897</v>
      </c>
      <c r="U35">
        <f t="shared" si="5"/>
        <v>162604149</v>
      </c>
      <c r="V35">
        <f t="shared" si="6"/>
        <v>161319902</v>
      </c>
      <c r="W35">
        <f t="shared" si="7"/>
        <v>155779364</v>
      </c>
      <c r="X35">
        <f t="shared" si="8"/>
        <v>151015574</v>
      </c>
      <c r="Y35">
        <f t="shared" si="9"/>
        <v>147084080</v>
      </c>
    </row>
    <row r="36" spans="1:25">
      <c r="A36" s="141" t="s">
        <v>397</v>
      </c>
      <c r="B36" s="141" t="s">
        <v>194</v>
      </c>
      <c r="C36" s="141" t="s">
        <v>194</v>
      </c>
      <c r="D36" s="142">
        <v>2.17</v>
      </c>
      <c r="E36" s="142">
        <v>2.61</v>
      </c>
      <c r="F36" s="142">
        <v>2.2200000000000002</v>
      </c>
      <c r="G36" s="142">
        <v>2.16</v>
      </c>
      <c r="H36" s="142">
        <v>2.96</v>
      </c>
      <c r="I36" s="142">
        <v>3.14</v>
      </c>
      <c r="J36" s="142">
        <v>3.81</v>
      </c>
      <c r="K36" s="142">
        <v>3.73</v>
      </c>
      <c r="L36" s="142">
        <v>3.73</v>
      </c>
      <c r="O36" t="str">
        <f>A36&amp;COUNTIF($A$3:$A36,A36)</f>
        <v>Reported Normalized Diluted EPS1</v>
      </c>
      <c r="P36" t="str">
        <f t="shared" si="0"/>
        <v/>
      </c>
      <c r="Q36" t="str">
        <f t="shared" si="1"/>
        <v/>
      </c>
      <c r="R36">
        <f t="shared" si="2"/>
        <v>2.17</v>
      </c>
      <c r="S36">
        <f t="shared" si="3"/>
        <v>2.61</v>
      </c>
      <c r="T36">
        <f t="shared" si="4"/>
        <v>2.2200000000000002</v>
      </c>
      <c r="U36">
        <f t="shared" si="5"/>
        <v>2.16</v>
      </c>
      <c r="V36">
        <f t="shared" si="6"/>
        <v>2.96</v>
      </c>
      <c r="W36">
        <f t="shared" si="7"/>
        <v>3.14</v>
      </c>
      <c r="X36">
        <f t="shared" si="8"/>
        <v>3.81</v>
      </c>
      <c r="Y36">
        <f t="shared" si="9"/>
        <v>3.73</v>
      </c>
    </row>
    <row r="37" spans="1:25">
      <c r="A37" s="141" t="s">
        <v>300</v>
      </c>
      <c r="B37" s="142">
        <v>0.38</v>
      </c>
      <c r="C37" s="142">
        <v>0.48</v>
      </c>
      <c r="D37" s="142">
        <v>0.56000000000000005</v>
      </c>
      <c r="E37" s="142">
        <v>0.76</v>
      </c>
      <c r="F37" s="142">
        <v>0.9</v>
      </c>
      <c r="G37" s="142">
        <v>0.98</v>
      </c>
      <c r="H37" s="142">
        <v>1.06</v>
      </c>
      <c r="I37" s="142">
        <v>1.1399999999999999</v>
      </c>
      <c r="J37" s="142">
        <v>1.22</v>
      </c>
      <c r="K37" s="142">
        <v>1.3</v>
      </c>
      <c r="L37" s="142">
        <v>1.3</v>
      </c>
      <c r="O37" t="str">
        <f>A37&amp;COUNTIF($A$3:$A37,A37)</f>
        <v>Total Dividend Per Share1</v>
      </c>
      <c r="P37">
        <f t="shared" si="0"/>
        <v>0.38</v>
      </c>
      <c r="Q37">
        <f t="shared" si="1"/>
        <v>0.48</v>
      </c>
      <c r="R37">
        <f t="shared" si="2"/>
        <v>0.56000000000000005</v>
      </c>
      <c r="S37">
        <f t="shared" si="3"/>
        <v>0.76</v>
      </c>
      <c r="T37">
        <f t="shared" si="4"/>
        <v>0.9</v>
      </c>
      <c r="U37">
        <f t="shared" si="5"/>
        <v>0.98</v>
      </c>
      <c r="V37">
        <f t="shared" si="6"/>
        <v>1.06</v>
      </c>
      <c r="W37">
        <f t="shared" si="7"/>
        <v>1.1399999999999999</v>
      </c>
      <c r="X37">
        <f t="shared" si="8"/>
        <v>1.22</v>
      </c>
      <c r="Y37">
        <f t="shared" si="9"/>
        <v>1.3</v>
      </c>
    </row>
    <row r="38" spans="1:25">
      <c r="A38" s="141" t="s">
        <v>301</v>
      </c>
      <c r="B38" s="142">
        <v>0.38</v>
      </c>
      <c r="C38" s="142">
        <v>0.48</v>
      </c>
      <c r="D38" s="142">
        <v>0.56000000000000005</v>
      </c>
      <c r="E38" s="142">
        <v>0.76</v>
      </c>
      <c r="F38" s="142">
        <v>0.9</v>
      </c>
      <c r="G38" s="142">
        <v>0.98</v>
      </c>
      <c r="H38" s="142">
        <v>1.06</v>
      </c>
      <c r="I38" s="142">
        <v>1.1399999999999999</v>
      </c>
      <c r="J38" s="142">
        <v>1.22</v>
      </c>
      <c r="K38" s="142">
        <v>1.3</v>
      </c>
      <c r="L38" s="142">
        <v>1.3</v>
      </c>
      <c r="O38" t="str">
        <f>A38&amp;COUNTIF($A$3:$A38,A38)</f>
        <v xml:space="preserve">    Regular Dividend Per Share Calc1</v>
      </c>
      <c r="P38">
        <f t="shared" si="0"/>
        <v>0.38</v>
      </c>
      <c r="Q38">
        <f t="shared" si="1"/>
        <v>0.48</v>
      </c>
      <c r="R38">
        <f t="shared" si="2"/>
        <v>0.56000000000000005</v>
      </c>
      <c r="S38">
        <f t="shared" si="3"/>
        <v>0.76</v>
      </c>
      <c r="T38">
        <f t="shared" si="4"/>
        <v>0.9</v>
      </c>
      <c r="U38">
        <f t="shared" si="5"/>
        <v>0.98</v>
      </c>
      <c r="V38">
        <f t="shared" si="6"/>
        <v>1.06</v>
      </c>
      <c r="W38">
        <f t="shared" si="7"/>
        <v>1.1399999999999999</v>
      </c>
      <c r="X38">
        <f t="shared" si="8"/>
        <v>1.22</v>
      </c>
      <c r="Y38">
        <f t="shared" si="9"/>
        <v>1.3</v>
      </c>
    </row>
    <row r="39" spans="1:25">
      <c r="A39" s="141" t="s">
        <v>209</v>
      </c>
      <c r="B39" s="142">
        <v>1.59</v>
      </c>
      <c r="C39" s="142">
        <v>1.87</v>
      </c>
      <c r="D39" s="142">
        <v>1.72</v>
      </c>
      <c r="E39" s="142">
        <v>2.6</v>
      </c>
      <c r="F39" s="142">
        <v>2.2400000000000002</v>
      </c>
      <c r="G39" s="142">
        <v>2.13</v>
      </c>
      <c r="H39" s="142">
        <v>3.05</v>
      </c>
      <c r="I39" s="142">
        <v>1.52</v>
      </c>
      <c r="J39" s="142">
        <v>3.71</v>
      </c>
      <c r="K39" s="142">
        <v>3.65</v>
      </c>
      <c r="L39" s="142">
        <v>3.65</v>
      </c>
      <c r="O39" t="str">
        <f>A39&amp;COUNTIF($A$3:$A39,A39)</f>
        <v>Basic EPS2</v>
      </c>
      <c r="P39">
        <f t="shared" si="0"/>
        <v>1.59</v>
      </c>
      <c r="Q39">
        <f t="shared" si="1"/>
        <v>1.87</v>
      </c>
      <c r="R39">
        <f t="shared" si="2"/>
        <v>1.72</v>
      </c>
      <c r="S39">
        <f t="shared" si="3"/>
        <v>2.6</v>
      </c>
      <c r="T39">
        <f t="shared" si="4"/>
        <v>2.2400000000000002</v>
      </c>
      <c r="U39">
        <f t="shared" si="5"/>
        <v>2.13</v>
      </c>
      <c r="V39">
        <f t="shared" si="6"/>
        <v>3.05</v>
      </c>
      <c r="W39">
        <f t="shared" si="7"/>
        <v>1.52</v>
      </c>
      <c r="X39">
        <f t="shared" si="8"/>
        <v>3.71</v>
      </c>
      <c r="Y39">
        <f t="shared" si="9"/>
        <v>3.65</v>
      </c>
    </row>
    <row r="40" spans="1:25">
      <c r="A40" s="141" t="s">
        <v>210</v>
      </c>
      <c r="B40" s="142">
        <v>1.58</v>
      </c>
      <c r="C40" s="142">
        <v>1.85</v>
      </c>
      <c r="D40" s="142">
        <v>1.7</v>
      </c>
      <c r="E40" s="142">
        <v>2.58</v>
      </c>
      <c r="F40" s="142">
        <v>2.2200000000000002</v>
      </c>
      <c r="G40" s="142">
        <v>2.12</v>
      </c>
      <c r="H40" s="142">
        <v>3.02</v>
      </c>
      <c r="I40" s="142">
        <v>1.51</v>
      </c>
      <c r="J40" s="142">
        <v>3.69</v>
      </c>
      <c r="K40" s="142">
        <v>3.63</v>
      </c>
      <c r="L40" s="142">
        <v>3.63</v>
      </c>
      <c r="O40" t="str">
        <f>A40&amp;COUNTIF($A$3:$A40,A40)</f>
        <v>Diluted EPS2</v>
      </c>
      <c r="P40">
        <f t="shared" si="0"/>
        <v>1.58</v>
      </c>
      <c r="Q40">
        <f t="shared" si="1"/>
        <v>1.85</v>
      </c>
      <c r="R40">
        <f t="shared" si="2"/>
        <v>1.7</v>
      </c>
      <c r="S40">
        <f t="shared" si="3"/>
        <v>2.58</v>
      </c>
      <c r="T40">
        <f t="shared" si="4"/>
        <v>2.2200000000000002</v>
      </c>
      <c r="U40">
        <f t="shared" si="5"/>
        <v>2.12</v>
      </c>
      <c r="V40">
        <f t="shared" si="6"/>
        <v>3.02</v>
      </c>
      <c r="W40">
        <f t="shared" si="7"/>
        <v>1.51</v>
      </c>
      <c r="X40">
        <f t="shared" si="8"/>
        <v>3.69</v>
      </c>
      <c r="Y40">
        <f t="shared" si="9"/>
        <v>3.63</v>
      </c>
    </row>
    <row r="41" spans="1:25">
      <c r="A41" s="141" t="s">
        <v>211</v>
      </c>
      <c r="B41" s="142">
        <v>177622280</v>
      </c>
      <c r="C41" s="142">
        <v>174712683</v>
      </c>
      <c r="D41" s="142">
        <v>172666056</v>
      </c>
      <c r="E41" s="142">
        <v>170589345</v>
      </c>
      <c r="F41" s="142">
        <v>165450441</v>
      </c>
      <c r="G41" s="142">
        <v>161530589</v>
      </c>
      <c r="H41" s="142">
        <v>159906834</v>
      </c>
      <c r="I41" s="142">
        <v>154786327</v>
      </c>
      <c r="J41" s="142">
        <v>149952679</v>
      </c>
      <c r="K41" s="142">
        <v>145997584</v>
      </c>
      <c r="L41" s="142">
        <v>145997584</v>
      </c>
      <c r="O41" t="str">
        <f>A41&amp;COUNTIF($A$3:$A41,A41)</f>
        <v>Basic WASO1</v>
      </c>
      <c r="P41">
        <f t="shared" si="0"/>
        <v>177622280</v>
      </c>
      <c r="Q41">
        <f t="shared" si="1"/>
        <v>174712683</v>
      </c>
      <c r="R41">
        <f t="shared" si="2"/>
        <v>172666056</v>
      </c>
      <c r="S41">
        <f t="shared" si="3"/>
        <v>170589345</v>
      </c>
      <c r="T41">
        <f t="shared" si="4"/>
        <v>165450441</v>
      </c>
      <c r="U41">
        <f t="shared" si="5"/>
        <v>161530589</v>
      </c>
      <c r="V41">
        <f t="shared" si="6"/>
        <v>159906834</v>
      </c>
      <c r="W41">
        <f t="shared" si="7"/>
        <v>154786327</v>
      </c>
      <c r="X41">
        <f t="shared" si="8"/>
        <v>149952679</v>
      </c>
      <c r="Y41">
        <f t="shared" si="9"/>
        <v>145997584</v>
      </c>
    </row>
    <row r="42" spans="1:25">
      <c r="A42" s="141" t="s">
        <v>212</v>
      </c>
      <c r="B42" s="142">
        <v>179009180</v>
      </c>
      <c r="C42" s="142">
        <v>176825280</v>
      </c>
      <c r="D42" s="142">
        <v>174605189</v>
      </c>
      <c r="E42" s="142">
        <v>172194040</v>
      </c>
      <c r="F42" s="142">
        <v>166710897</v>
      </c>
      <c r="G42" s="142">
        <v>162604149</v>
      </c>
      <c r="H42" s="142">
        <v>161319902</v>
      </c>
      <c r="I42" s="142">
        <v>155779364</v>
      </c>
      <c r="J42" s="142">
        <v>151015574</v>
      </c>
      <c r="K42" s="142">
        <v>147084080</v>
      </c>
      <c r="L42" s="142">
        <v>147084080</v>
      </c>
      <c r="O42" t="str">
        <f>A42&amp;COUNTIF($A$3:$A42,A42)</f>
        <v>Diluted WASO1</v>
      </c>
      <c r="P42">
        <f t="shared" si="0"/>
        <v>179009180</v>
      </c>
      <c r="Q42">
        <f t="shared" si="1"/>
        <v>176825280</v>
      </c>
      <c r="R42">
        <f t="shared" si="2"/>
        <v>174605189</v>
      </c>
      <c r="S42">
        <f t="shared" si="3"/>
        <v>172194040</v>
      </c>
      <c r="T42">
        <f t="shared" si="4"/>
        <v>166710897</v>
      </c>
      <c r="U42">
        <f t="shared" si="5"/>
        <v>162604149</v>
      </c>
      <c r="V42">
        <f t="shared" si="6"/>
        <v>161319902</v>
      </c>
      <c r="W42">
        <f t="shared" si="7"/>
        <v>155779364</v>
      </c>
      <c r="X42">
        <f t="shared" si="8"/>
        <v>151015574</v>
      </c>
      <c r="Y42">
        <f t="shared" si="9"/>
        <v>147084080</v>
      </c>
    </row>
    <row r="43" spans="1:25">
      <c r="A43" s="141" t="s">
        <v>213</v>
      </c>
      <c r="B43" s="141"/>
      <c r="C43" s="141"/>
      <c r="D43" s="141"/>
      <c r="E43" s="141"/>
      <c r="F43" s="141"/>
      <c r="G43" s="141"/>
      <c r="H43" s="141"/>
      <c r="I43" s="141"/>
      <c r="J43" s="141"/>
      <c r="K43" s="141"/>
      <c r="L43" s="141"/>
      <c r="O43" t="str">
        <f>A43&amp;COUNTIF($A$3:$A43,A43)</f>
        <v>Fiscal year ends in Dec 31 | USD1</v>
      </c>
      <c r="P43">
        <f t="shared" si="0"/>
        <v>0</v>
      </c>
      <c r="Q43">
        <f t="shared" si="1"/>
        <v>0</v>
      </c>
      <c r="R43">
        <f t="shared" si="2"/>
        <v>0</v>
      </c>
      <c r="S43">
        <f t="shared" si="3"/>
        <v>0</v>
      </c>
      <c r="T43">
        <f t="shared" si="4"/>
        <v>0</v>
      </c>
      <c r="U43">
        <f t="shared" si="5"/>
        <v>0</v>
      </c>
      <c r="V43">
        <f t="shared" si="6"/>
        <v>0</v>
      </c>
      <c r="W43">
        <f t="shared" si="7"/>
        <v>0</v>
      </c>
      <c r="X43">
        <f t="shared" si="8"/>
        <v>0</v>
      </c>
      <c r="Y43">
        <f t="shared" si="9"/>
        <v>0</v>
      </c>
    </row>
    <row r="44" spans="1:25">
      <c r="A44" s="141" t="s">
        <v>212</v>
      </c>
      <c r="B44" s="142">
        <v>442485000</v>
      </c>
      <c r="C44" s="142">
        <v>442716000</v>
      </c>
      <c r="D44" s="142">
        <v>441263000</v>
      </c>
      <c r="E44" s="142">
        <v>440937000</v>
      </c>
      <c r="F44" s="142">
        <v>441834000</v>
      </c>
      <c r="G44" s="142">
        <v>442923000</v>
      </c>
      <c r="H44" s="142">
        <v>443901000</v>
      </c>
      <c r="I44" s="142">
        <v>444346000</v>
      </c>
      <c r="J44" s="142">
        <v>444757000</v>
      </c>
      <c r="K44" s="142">
        <v>444452000</v>
      </c>
      <c r="L44" s="142">
        <v>444420000</v>
      </c>
      <c r="O44" t="str">
        <f>A44&amp;COUNTIF($A$3:$A44,A44)</f>
        <v>Diluted WASO2</v>
      </c>
      <c r="P44">
        <f t="shared" si="0"/>
        <v>442485000</v>
      </c>
      <c r="Q44">
        <f t="shared" si="1"/>
        <v>442716000</v>
      </c>
      <c r="R44">
        <f t="shared" si="2"/>
        <v>441263000</v>
      </c>
      <c r="S44">
        <f t="shared" si="3"/>
        <v>440937000</v>
      </c>
      <c r="T44">
        <f t="shared" si="4"/>
        <v>441834000</v>
      </c>
      <c r="U44">
        <f t="shared" si="5"/>
        <v>442923000</v>
      </c>
      <c r="V44">
        <f t="shared" si="6"/>
        <v>443901000</v>
      </c>
      <c r="W44">
        <f t="shared" si="7"/>
        <v>444346000</v>
      </c>
      <c r="X44">
        <f t="shared" si="8"/>
        <v>444757000</v>
      </c>
      <c r="Y44">
        <f t="shared" si="9"/>
        <v>444452000</v>
      </c>
    </row>
    <row r="45" spans="1:25">
      <c r="A45" s="141" t="s">
        <v>302</v>
      </c>
      <c r="B45" s="141"/>
      <c r="C45" s="141"/>
      <c r="D45" s="141"/>
      <c r="E45" s="141"/>
      <c r="F45" s="141"/>
      <c r="G45" s="141"/>
      <c r="H45" s="141"/>
      <c r="I45" s="141"/>
      <c r="J45" s="141"/>
      <c r="K45" s="141"/>
      <c r="L45" s="141"/>
      <c r="O45" t="str">
        <f>A45&amp;COUNTIF($A$3:$A45,A45)</f>
        <v>Fiscal year ends in Aug 31 | USD1</v>
      </c>
      <c r="P45">
        <f t="shared" si="0"/>
        <v>0</v>
      </c>
      <c r="Q45">
        <f t="shared" si="1"/>
        <v>0</v>
      </c>
      <c r="R45">
        <f t="shared" si="2"/>
        <v>0</v>
      </c>
      <c r="S45">
        <f t="shared" si="3"/>
        <v>0</v>
      </c>
      <c r="T45">
        <f t="shared" si="4"/>
        <v>0</v>
      </c>
      <c r="U45">
        <f t="shared" si="5"/>
        <v>0</v>
      </c>
      <c r="V45">
        <f t="shared" si="6"/>
        <v>0</v>
      </c>
      <c r="W45">
        <f t="shared" si="7"/>
        <v>0</v>
      </c>
      <c r="X45">
        <f t="shared" si="8"/>
        <v>0</v>
      </c>
      <c r="Y45">
        <f t="shared" si="9"/>
        <v>0</v>
      </c>
    </row>
    <row r="46" spans="1:25">
      <c r="O46" t="str">
        <f>A46&amp;COUNTIF($A$3:$A46,A46)</f>
        <v>0</v>
      </c>
      <c r="P46">
        <f t="shared" si="0"/>
        <v>0</v>
      </c>
      <c r="Q46">
        <f t="shared" si="1"/>
        <v>0</v>
      </c>
      <c r="R46">
        <f t="shared" si="2"/>
        <v>0</v>
      </c>
      <c r="S46">
        <f t="shared" si="3"/>
        <v>0</v>
      </c>
      <c r="T46">
        <f t="shared" si="4"/>
        <v>0</v>
      </c>
      <c r="U46">
        <f t="shared" si="5"/>
        <v>0</v>
      </c>
      <c r="V46">
        <f t="shared" si="6"/>
        <v>0</v>
      </c>
      <c r="W46">
        <f t="shared" si="7"/>
        <v>0</v>
      </c>
      <c r="X46">
        <f t="shared" si="8"/>
        <v>0</v>
      </c>
      <c r="Y46">
        <f t="shared" si="9"/>
        <v>0</v>
      </c>
    </row>
    <row r="47" spans="1:25">
      <c r="O47" t="str">
        <f>A47&amp;COUNTIF($A$3:$A47,A47)</f>
        <v>0</v>
      </c>
      <c r="P47">
        <f t="shared" si="0"/>
        <v>0</v>
      </c>
      <c r="Q47">
        <f t="shared" si="1"/>
        <v>0</v>
      </c>
      <c r="R47">
        <f t="shared" si="2"/>
        <v>0</v>
      </c>
      <c r="S47">
        <f t="shared" si="3"/>
        <v>0</v>
      </c>
      <c r="T47">
        <f t="shared" si="4"/>
        <v>0</v>
      </c>
      <c r="U47">
        <f t="shared" si="5"/>
        <v>0</v>
      </c>
      <c r="V47">
        <f t="shared" si="6"/>
        <v>0</v>
      </c>
      <c r="W47">
        <f t="shared" si="7"/>
        <v>0</v>
      </c>
      <c r="X47">
        <f t="shared" si="8"/>
        <v>0</v>
      </c>
      <c r="Y47">
        <f t="shared" si="9"/>
        <v>0</v>
      </c>
    </row>
    <row r="48" spans="1:25">
      <c r="O48" t="str">
        <f>A48&amp;COUNTIF($A$3:$A48,A48)</f>
        <v>0</v>
      </c>
      <c r="P48">
        <f t="shared" si="0"/>
        <v>0</v>
      </c>
      <c r="Q48">
        <f t="shared" si="1"/>
        <v>0</v>
      </c>
      <c r="R48">
        <f t="shared" si="2"/>
        <v>0</v>
      </c>
      <c r="S48">
        <f t="shared" si="3"/>
        <v>0</v>
      </c>
      <c r="T48">
        <f t="shared" si="4"/>
        <v>0</v>
      </c>
      <c r="U48">
        <f t="shared" si="5"/>
        <v>0</v>
      </c>
      <c r="V48">
        <f t="shared" si="6"/>
        <v>0</v>
      </c>
      <c r="W48">
        <f t="shared" si="7"/>
        <v>0</v>
      </c>
      <c r="X48">
        <f t="shared" si="8"/>
        <v>0</v>
      </c>
      <c r="Y48">
        <f t="shared" si="9"/>
        <v>0</v>
      </c>
    </row>
    <row r="49" spans="15:25">
      <c r="O49" t="str">
        <f>A49&amp;COUNTIF($A$3:$A49,A49)</f>
        <v>0</v>
      </c>
      <c r="P49">
        <f t="shared" si="0"/>
        <v>0</v>
      </c>
      <c r="Q49">
        <f t="shared" si="1"/>
        <v>0</v>
      </c>
      <c r="R49">
        <f t="shared" si="2"/>
        <v>0</v>
      </c>
      <c r="S49">
        <f t="shared" si="3"/>
        <v>0</v>
      </c>
      <c r="T49">
        <f t="shared" si="4"/>
        <v>0</v>
      </c>
      <c r="U49">
        <f t="shared" si="5"/>
        <v>0</v>
      </c>
      <c r="V49">
        <f t="shared" si="6"/>
        <v>0</v>
      </c>
      <c r="W49">
        <f t="shared" si="7"/>
        <v>0</v>
      </c>
      <c r="X49">
        <f t="shared" si="8"/>
        <v>0</v>
      </c>
      <c r="Y49">
        <f t="shared" si="9"/>
        <v>0</v>
      </c>
    </row>
    <row r="50" spans="15:25">
      <c r="O50" t="str">
        <f>A50&amp;COUNTIF($A$3:$A50,A50)</f>
        <v>0</v>
      </c>
      <c r="P50">
        <f t="shared" si="0"/>
        <v>0</v>
      </c>
      <c r="Q50">
        <f t="shared" si="1"/>
        <v>0</v>
      </c>
      <c r="R50">
        <f t="shared" si="2"/>
        <v>0</v>
      </c>
      <c r="S50">
        <f t="shared" si="3"/>
        <v>0</v>
      </c>
      <c r="T50">
        <f t="shared" si="4"/>
        <v>0</v>
      </c>
      <c r="U50">
        <f t="shared" si="5"/>
        <v>0</v>
      </c>
      <c r="V50">
        <f t="shared" si="6"/>
        <v>0</v>
      </c>
      <c r="W50">
        <f t="shared" si="7"/>
        <v>0</v>
      </c>
      <c r="X50">
        <f t="shared" si="8"/>
        <v>0</v>
      </c>
      <c r="Y50">
        <f t="shared" si="9"/>
        <v>0</v>
      </c>
    </row>
    <row r="51" spans="15:25">
      <c r="O51" t="str">
        <f>A51&amp;COUNTIF($A$3:$A51,A51)</f>
        <v>0</v>
      </c>
      <c r="P51">
        <f t="shared" si="0"/>
        <v>0</v>
      </c>
      <c r="Q51">
        <f t="shared" si="1"/>
        <v>0</v>
      </c>
      <c r="R51">
        <f t="shared" si="2"/>
        <v>0</v>
      </c>
      <c r="S51">
        <f t="shared" si="3"/>
        <v>0</v>
      </c>
      <c r="T51">
        <f t="shared" si="4"/>
        <v>0</v>
      </c>
      <c r="U51">
        <f t="shared" si="5"/>
        <v>0</v>
      </c>
      <c r="V51">
        <f t="shared" si="6"/>
        <v>0</v>
      </c>
      <c r="W51">
        <f t="shared" si="7"/>
        <v>0</v>
      </c>
      <c r="X51">
        <f t="shared" si="8"/>
        <v>0</v>
      </c>
      <c r="Y51">
        <f t="shared" si="9"/>
        <v>0</v>
      </c>
    </row>
    <row r="52" spans="15:25">
      <c r="O52" t="str">
        <f>A52&amp;COUNTIF($A$3:$A52,A52)</f>
        <v>0</v>
      </c>
      <c r="P52">
        <f t="shared" si="0"/>
        <v>0</v>
      </c>
      <c r="Q52">
        <f t="shared" si="1"/>
        <v>0</v>
      </c>
      <c r="R52">
        <f t="shared" si="2"/>
        <v>0</v>
      </c>
      <c r="S52">
        <f t="shared" si="3"/>
        <v>0</v>
      </c>
      <c r="T52">
        <f t="shared" si="4"/>
        <v>0</v>
      </c>
      <c r="U52">
        <f t="shared" si="5"/>
        <v>0</v>
      </c>
      <c r="V52">
        <f t="shared" si="6"/>
        <v>0</v>
      </c>
      <c r="W52">
        <f t="shared" si="7"/>
        <v>0</v>
      </c>
      <c r="X52">
        <f t="shared" si="8"/>
        <v>0</v>
      </c>
      <c r="Y52">
        <f t="shared" si="9"/>
        <v>0</v>
      </c>
    </row>
    <row r="53" spans="15:25">
      <c r="O53" t="str">
        <f>A53&amp;COUNTIF($A$3:$A53,A53)</f>
        <v>0</v>
      </c>
      <c r="P53">
        <f t="shared" si="0"/>
        <v>0</v>
      </c>
      <c r="Q53">
        <f t="shared" si="1"/>
        <v>0</v>
      </c>
      <c r="R53">
        <f t="shared" si="2"/>
        <v>0</v>
      </c>
      <c r="S53">
        <f t="shared" si="3"/>
        <v>0</v>
      </c>
      <c r="T53">
        <f t="shared" si="4"/>
        <v>0</v>
      </c>
      <c r="U53">
        <f t="shared" si="5"/>
        <v>0</v>
      </c>
      <c r="V53">
        <f t="shared" si="6"/>
        <v>0</v>
      </c>
      <c r="W53">
        <f t="shared" si="7"/>
        <v>0</v>
      </c>
      <c r="X53">
        <f t="shared" si="8"/>
        <v>0</v>
      </c>
      <c r="Y53">
        <f t="shared" si="9"/>
        <v>0</v>
      </c>
    </row>
    <row r="54" spans="15:25">
      <c r="O54" t="str">
        <f>A54&amp;COUNTIF($A$3:$A54,A54)</f>
        <v>0</v>
      </c>
      <c r="P54">
        <f t="shared" si="0"/>
        <v>0</v>
      </c>
      <c r="Q54">
        <f t="shared" si="1"/>
        <v>0</v>
      </c>
      <c r="R54">
        <f t="shared" si="2"/>
        <v>0</v>
      </c>
      <c r="S54">
        <f t="shared" si="3"/>
        <v>0</v>
      </c>
      <c r="T54">
        <f t="shared" si="4"/>
        <v>0</v>
      </c>
      <c r="U54">
        <f t="shared" si="5"/>
        <v>0</v>
      </c>
      <c r="V54">
        <f t="shared" si="6"/>
        <v>0</v>
      </c>
      <c r="W54">
        <f t="shared" si="7"/>
        <v>0</v>
      </c>
      <c r="X54">
        <f t="shared" si="8"/>
        <v>0</v>
      </c>
      <c r="Y54">
        <f t="shared" si="9"/>
        <v>0</v>
      </c>
    </row>
    <row r="55" spans="15:25">
      <c r="O55" t="str">
        <f>A55&amp;COUNTIF($A$3:$A55,A55)</f>
        <v>0</v>
      </c>
      <c r="P55">
        <f t="shared" si="0"/>
        <v>0</v>
      </c>
      <c r="Q55">
        <f t="shared" si="1"/>
        <v>0</v>
      </c>
      <c r="R55">
        <f t="shared" si="2"/>
        <v>0</v>
      </c>
      <c r="S55">
        <f t="shared" si="3"/>
        <v>0</v>
      </c>
      <c r="T55">
        <f t="shared" si="4"/>
        <v>0</v>
      </c>
      <c r="U55">
        <f t="shared" si="5"/>
        <v>0</v>
      </c>
      <c r="V55">
        <f t="shared" si="6"/>
        <v>0</v>
      </c>
      <c r="W55">
        <f t="shared" si="7"/>
        <v>0</v>
      </c>
      <c r="X55">
        <f t="shared" si="8"/>
        <v>0</v>
      </c>
      <c r="Y55">
        <f t="shared" si="9"/>
        <v>0</v>
      </c>
    </row>
    <row r="56" spans="15:25">
      <c r="O56" t="str">
        <f>A56&amp;COUNTIF($A$3:$A56,A56)</f>
        <v>0</v>
      </c>
      <c r="P56">
        <f t="shared" si="0"/>
        <v>0</v>
      </c>
      <c r="Q56">
        <f t="shared" si="1"/>
        <v>0</v>
      </c>
      <c r="R56">
        <f t="shared" si="2"/>
        <v>0</v>
      </c>
      <c r="S56">
        <f t="shared" si="3"/>
        <v>0</v>
      </c>
      <c r="T56">
        <f t="shared" si="4"/>
        <v>0</v>
      </c>
      <c r="U56">
        <f t="shared" si="5"/>
        <v>0</v>
      </c>
      <c r="V56">
        <f t="shared" si="6"/>
        <v>0</v>
      </c>
      <c r="W56">
        <f t="shared" si="7"/>
        <v>0</v>
      </c>
      <c r="X56">
        <f t="shared" si="8"/>
        <v>0</v>
      </c>
      <c r="Y56">
        <f t="shared" si="9"/>
        <v>0</v>
      </c>
    </row>
    <row r="57" spans="15:25">
      <c r="O57" t="str">
        <f>A57&amp;COUNTIF($A$3:$A57,A57)</f>
        <v>0</v>
      </c>
      <c r="P57">
        <f t="shared" si="0"/>
        <v>0</v>
      </c>
      <c r="Q57">
        <f t="shared" si="1"/>
        <v>0</v>
      </c>
      <c r="R57">
        <f t="shared" si="2"/>
        <v>0</v>
      </c>
      <c r="S57">
        <f t="shared" si="3"/>
        <v>0</v>
      </c>
      <c r="T57">
        <f t="shared" si="4"/>
        <v>0</v>
      </c>
      <c r="U57">
        <f t="shared" si="5"/>
        <v>0</v>
      </c>
      <c r="V57">
        <f t="shared" si="6"/>
        <v>0</v>
      </c>
      <c r="W57">
        <f t="shared" si="7"/>
        <v>0</v>
      </c>
      <c r="X57">
        <f t="shared" si="8"/>
        <v>0</v>
      </c>
      <c r="Y57">
        <f t="shared" si="9"/>
        <v>0</v>
      </c>
    </row>
    <row r="58" spans="15:25">
      <c r="O58" t="str">
        <f>A58&amp;COUNTIF($A$3:$A58,A58)</f>
        <v>0</v>
      </c>
      <c r="P58">
        <f t="shared" si="0"/>
        <v>0</v>
      </c>
      <c r="Q58">
        <f t="shared" si="1"/>
        <v>0</v>
      </c>
      <c r="R58">
        <f t="shared" si="2"/>
        <v>0</v>
      </c>
      <c r="S58">
        <f t="shared" si="3"/>
        <v>0</v>
      </c>
      <c r="T58">
        <f t="shared" si="4"/>
        <v>0</v>
      </c>
      <c r="U58">
        <f t="shared" si="5"/>
        <v>0</v>
      </c>
      <c r="V58">
        <f t="shared" si="6"/>
        <v>0</v>
      </c>
      <c r="W58">
        <f t="shared" si="7"/>
        <v>0</v>
      </c>
      <c r="X58">
        <f t="shared" si="8"/>
        <v>0</v>
      </c>
      <c r="Y58">
        <f t="shared" si="9"/>
        <v>0</v>
      </c>
    </row>
    <row r="59" spans="15:25">
      <c r="O59" t="str">
        <f>A59&amp;COUNTIF($A$3:$A59,A59)</f>
        <v>0</v>
      </c>
      <c r="P59">
        <f t="shared" si="0"/>
        <v>0</v>
      </c>
      <c r="Q59">
        <f t="shared" si="1"/>
        <v>0</v>
      </c>
      <c r="R59">
        <f t="shared" si="2"/>
        <v>0</v>
      </c>
      <c r="S59">
        <f t="shared" si="3"/>
        <v>0</v>
      </c>
      <c r="T59">
        <f t="shared" si="4"/>
        <v>0</v>
      </c>
      <c r="U59">
        <f t="shared" si="5"/>
        <v>0</v>
      </c>
      <c r="V59">
        <f t="shared" si="6"/>
        <v>0</v>
      </c>
      <c r="W59">
        <f t="shared" si="7"/>
        <v>0</v>
      </c>
      <c r="X59">
        <f t="shared" si="8"/>
        <v>0</v>
      </c>
      <c r="Y59">
        <f t="shared" si="9"/>
        <v>0</v>
      </c>
    </row>
    <row r="60" spans="15:25">
      <c r="O60" t="str">
        <f>A60&amp;COUNTIF($A$3:$A60,A60)</f>
        <v>0</v>
      </c>
      <c r="P60">
        <f t="shared" si="0"/>
        <v>0</v>
      </c>
      <c r="Q60">
        <f t="shared" si="1"/>
        <v>0</v>
      </c>
      <c r="R60">
        <f t="shared" si="2"/>
        <v>0</v>
      </c>
      <c r="S60">
        <f t="shared" si="3"/>
        <v>0</v>
      </c>
      <c r="T60">
        <f t="shared" si="4"/>
        <v>0</v>
      </c>
      <c r="U60">
        <f t="shared" si="5"/>
        <v>0</v>
      </c>
      <c r="V60">
        <f t="shared" si="6"/>
        <v>0</v>
      </c>
      <c r="W60">
        <f t="shared" si="7"/>
        <v>0</v>
      </c>
      <c r="X60">
        <f t="shared" si="8"/>
        <v>0</v>
      </c>
      <c r="Y60">
        <f t="shared" si="9"/>
        <v>0</v>
      </c>
    </row>
    <row r="61" spans="15:25">
      <c r="O61" t="str">
        <f>A61&amp;COUNTIF($A$3:$A61,A61)</f>
        <v>0</v>
      </c>
      <c r="P61">
        <f t="shared" si="0"/>
        <v>0</v>
      </c>
      <c r="Q61">
        <f t="shared" si="1"/>
        <v>0</v>
      </c>
      <c r="R61">
        <f t="shared" si="2"/>
        <v>0</v>
      </c>
      <c r="S61">
        <f t="shared" si="3"/>
        <v>0</v>
      </c>
      <c r="T61">
        <f t="shared" si="4"/>
        <v>0</v>
      </c>
      <c r="U61">
        <f t="shared" si="5"/>
        <v>0</v>
      </c>
      <c r="V61">
        <f t="shared" si="6"/>
        <v>0</v>
      </c>
      <c r="W61">
        <f t="shared" si="7"/>
        <v>0</v>
      </c>
      <c r="X61">
        <f t="shared" si="8"/>
        <v>0</v>
      </c>
      <c r="Y61">
        <f t="shared" si="9"/>
        <v>0</v>
      </c>
    </row>
    <row r="62" spans="15:25">
      <c r="O62" t="str">
        <f>A62&amp;COUNTIF($A$3:$A62,A62)</f>
        <v>0</v>
      </c>
      <c r="P62">
        <f t="shared" si="0"/>
        <v>0</v>
      </c>
      <c r="Q62">
        <f t="shared" si="1"/>
        <v>0</v>
      </c>
      <c r="R62">
        <f t="shared" si="2"/>
        <v>0</v>
      </c>
      <c r="S62">
        <f t="shared" si="3"/>
        <v>0</v>
      </c>
      <c r="T62">
        <f t="shared" si="4"/>
        <v>0</v>
      </c>
      <c r="U62">
        <f t="shared" si="5"/>
        <v>0</v>
      </c>
      <c r="V62">
        <f t="shared" si="6"/>
        <v>0</v>
      </c>
      <c r="W62">
        <f t="shared" si="7"/>
        <v>0</v>
      </c>
      <c r="X62">
        <f t="shared" si="8"/>
        <v>0</v>
      </c>
      <c r="Y62">
        <f t="shared" si="9"/>
        <v>0</v>
      </c>
    </row>
    <row r="63" spans="15:25">
      <c r="O63" t="str">
        <f>A63&amp;COUNTIF($A$3:$A63,A63)</f>
        <v>0</v>
      </c>
      <c r="P63">
        <f t="shared" si="0"/>
        <v>0</v>
      </c>
      <c r="Q63">
        <f t="shared" si="1"/>
        <v>0</v>
      </c>
      <c r="R63">
        <f t="shared" si="2"/>
        <v>0</v>
      </c>
      <c r="S63">
        <f t="shared" si="3"/>
        <v>0</v>
      </c>
      <c r="T63">
        <f t="shared" si="4"/>
        <v>0</v>
      </c>
      <c r="U63">
        <f t="shared" si="5"/>
        <v>0</v>
      </c>
      <c r="V63">
        <f t="shared" si="6"/>
        <v>0</v>
      </c>
      <c r="W63">
        <f t="shared" si="7"/>
        <v>0</v>
      </c>
      <c r="X63">
        <f t="shared" si="8"/>
        <v>0</v>
      </c>
      <c r="Y63">
        <f t="shared" si="9"/>
        <v>0</v>
      </c>
    </row>
    <row r="64" spans="15:25">
      <c r="O64" t="str">
        <f>A64&amp;COUNTIF($A$3:$A64,A64)</f>
        <v>0</v>
      </c>
      <c r="P64">
        <f t="shared" si="0"/>
        <v>0</v>
      </c>
      <c r="Q64">
        <f t="shared" si="1"/>
        <v>0</v>
      </c>
      <c r="R64">
        <f t="shared" si="2"/>
        <v>0</v>
      </c>
      <c r="S64">
        <f t="shared" si="3"/>
        <v>0</v>
      </c>
      <c r="T64">
        <f t="shared" si="4"/>
        <v>0</v>
      </c>
      <c r="U64">
        <f t="shared" si="5"/>
        <v>0</v>
      </c>
      <c r="V64">
        <f t="shared" si="6"/>
        <v>0</v>
      </c>
      <c r="W64">
        <f t="shared" si="7"/>
        <v>0</v>
      </c>
      <c r="X64">
        <f t="shared" si="8"/>
        <v>0</v>
      </c>
      <c r="Y64">
        <f t="shared" si="9"/>
        <v>0</v>
      </c>
    </row>
    <row r="65" spans="15:25">
      <c r="O65" t="str">
        <f>A65&amp;COUNTIF($A$3:$A65,A65)</f>
        <v>0</v>
      </c>
      <c r="P65">
        <f t="shared" ref="P65:P128" si="10">B65</f>
        <v>0</v>
      </c>
      <c r="Q65">
        <f t="shared" ref="Q65:Q128" si="11">C65</f>
        <v>0</v>
      </c>
      <c r="R65">
        <f t="shared" ref="R65:R128" si="12">D65</f>
        <v>0</v>
      </c>
      <c r="S65">
        <f t="shared" ref="S65:S128" si="13">E65</f>
        <v>0</v>
      </c>
      <c r="T65">
        <f t="shared" ref="T65:T128" si="14">F65</f>
        <v>0</v>
      </c>
      <c r="U65">
        <f t="shared" ref="U65:U128" si="15">G65</f>
        <v>0</v>
      </c>
      <c r="V65">
        <f t="shared" ref="V65:V128" si="16">H65</f>
        <v>0</v>
      </c>
      <c r="W65">
        <f t="shared" ref="W65:W128" si="17">I65</f>
        <v>0</v>
      </c>
      <c r="X65">
        <f t="shared" ref="X65:X128" si="18">J65</f>
        <v>0</v>
      </c>
      <c r="Y65">
        <f t="shared" ref="Y65:Y128" si="19">K65</f>
        <v>0</v>
      </c>
    </row>
    <row r="66" spans="15:25">
      <c r="O66" t="str">
        <f>A66&amp;COUNTIF($A$3:$A66,A66)</f>
        <v>0</v>
      </c>
      <c r="P66">
        <f t="shared" si="10"/>
        <v>0</v>
      </c>
      <c r="Q66">
        <f t="shared" si="11"/>
        <v>0</v>
      </c>
      <c r="R66">
        <f t="shared" si="12"/>
        <v>0</v>
      </c>
      <c r="S66">
        <f t="shared" si="13"/>
        <v>0</v>
      </c>
      <c r="T66">
        <f t="shared" si="14"/>
        <v>0</v>
      </c>
      <c r="U66">
        <f t="shared" si="15"/>
        <v>0</v>
      </c>
      <c r="V66">
        <f t="shared" si="16"/>
        <v>0</v>
      </c>
      <c r="W66">
        <f t="shared" si="17"/>
        <v>0</v>
      </c>
      <c r="X66">
        <f t="shared" si="18"/>
        <v>0</v>
      </c>
      <c r="Y66">
        <f t="shared" si="19"/>
        <v>0</v>
      </c>
    </row>
    <row r="67" spans="15:25">
      <c r="O67" t="str">
        <f>A67&amp;COUNTIF($A$3:$A67,A67)</f>
        <v>0</v>
      </c>
      <c r="P67">
        <f t="shared" si="10"/>
        <v>0</v>
      </c>
      <c r="Q67">
        <f t="shared" si="11"/>
        <v>0</v>
      </c>
      <c r="R67">
        <f t="shared" si="12"/>
        <v>0</v>
      </c>
      <c r="S67">
        <f t="shared" si="13"/>
        <v>0</v>
      </c>
      <c r="T67">
        <f t="shared" si="14"/>
        <v>0</v>
      </c>
      <c r="U67">
        <f t="shared" si="15"/>
        <v>0</v>
      </c>
      <c r="V67">
        <f t="shared" si="16"/>
        <v>0</v>
      </c>
      <c r="W67">
        <f t="shared" si="17"/>
        <v>0</v>
      </c>
      <c r="X67">
        <f t="shared" si="18"/>
        <v>0</v>
      </c>
      <c r="Y67">
        <f t="shared" si="19"/>
        <v>0</v>
      </c>
    </row>
    <row r="68" spans="15:25">
      <c r="O68" t="str">
        <f>A68&amp;COUNTIF($A$3:$A68,A68)</f>
        <v>0</v>
      </c>
      <c r="P68">
        <f t="shared" si="10"/>
        <v>0</v>
      </c>
      <c r="Q68">
        <f t="shared" si="11"/>
        <v>0</v>
      </c>
      <c r="R68">
        <f t="shared" si="12"/>
        <v>0</v>
      </c>
      <c r="S68">
        <f t="shared" si="13"/>
        <v>0</v>
      </c>
      <c r="T68">
        <f t="shared" si="14"/>
        <v>0</v>
      </c>
      <c r="U68">
        <f t="shared" si="15"/>
        <v>0</v>
      </c>
      <c r="V68">
        <f t="shared" si="16"/>
        <v>0</v>
      </c>
      <c r="W68">
        <f t="shared" si="17"/>
        <v>0</v>
      </c>
      <c r="X68">
        <f t="shared" si="18"/>
        <v>0</v>
      </c>
      <c r="Y68">
        <f t="shared" si="19"/>
        <v>0</v>
      </c>
    </row>
    <row r="69" spans="15:25">
      <c r="O69" t="str">
        <f>A69&amp;COUNTIF($A$3:$A69,A69)</f>
        <v>0</v>
      </c>
      <c r="P69">
        <f t="shared" si="10"/>
        <v>0</v>
      </c>
      <c r="Q69">
        <f t="shared" si="11"/>
        <v>0</v>
      </c>
      <c r="R69">
        <f t="shared" si="12"/>
        <v>0</v>
      </c>
      <c r="S69">
        <f t="shared" si="13"/>
        <v>0</v>
      </c>
      <c r="T69">
        <f t="shared" si="14"/>
        <v>0</v>
      </c>
      <c r="U69">
        <f t="shared" si="15"/>
        <v>0</v>
      </c>
      <c r="V69">
        <f t="shared" si="16"/>
        <v>0</v>
      </c>
      <c r="W69">
        <f t="shared" si="17"/>
        <v>0</v>
      </c>
      <c r="X69">
        <f t="shared" si="18"/>
        <v>0</v>
      </c>
      <c r="Y69">
        <f t="shared" si="19"/>
        <v>0</v>
      </c>
    </row>
    <row r="70" spans="15:25">
      <c r="O70" t="str">
        <f>A70&amp;COUNTIF($A$3:$A70,A70)</f>
        <v>0</v>
      </c>
      <c r="P70">
        <f t="shared" si="10"/>
        <v>0</v>
      </c>
      <c r="Q70">
        <f t="shared" si="11"/>
        <v>0</v>
      </c>
      <c r="R70">
        <f t="shared" si="12"/>
        <v>0</v>
      </c>
      <c r="S70">
        <f t="shared" si="13"/>
        <v>0</v>
      </c>
      <c r="T70">
        <f t="shared" si="14"/>
        <v>0</v>
      </c>
      <c r="U70">
        <f t="shared" si="15"/>
        <v>0</v>
      </c>
      <c r="V70">
        <f t="shared" si="16"/>
        <v>0</v>
      </c>
      <c r="W70">
        <f t="shared" si="17"/>
        <v>0</v>
      </c>
      <c r="X70">
        <f t="shared" si="18"/>
        <v>0</v>
      </c>
      <c r="Y70">
        <f t="shared" si="19"/>
        <v>0</v>
      </c>
    </row>
    <row r="71" spans="15:25">
      <c r="O71" t="str">
        <f>A71&amp;COUNTIF($A$3:$A71,A71)</f>
        <v>0</v>
      </c>
      <c r="P71">
        <f t="shared" si="10"/>
        <v>0</v>
      </c>
      <c r="Q71">
        <f t="shared" si="11"/>
        <v>0</v>
      </c>
      <c r="R71">
        <f t="shared" si="12"/>
        <v>0</v>
      </c>
      <c r="S71">
        <f t="shared" si="13"/>
        <v>0</v>
      </c>
      <c r="T71">
        <f t="shared" si="14"/>
        <v>0</v>
      </c>
      <c r="U71">
        <f t="shared" si="15"/>
        <v>0</v>
      </c>
      <c r="V71">
        <f t="shared" si="16"/>
        <v>0</v>
      </c>
      <c r="W71">
        <f t="shared" si="17"/>
        <v>0</v>
      </c>
      <c r="X71">
        <f t="shared" si="18"/>
        <v>0</v>
      </c>
      <c r="Y71">
        <f t="shared" si="19"/>
        <v>0</v>
      </c>
    </row>
    <row r="72" spans="15:25">
      <c r="O72" t="str">
        <f>A72&amp;COUNTIF($A$3:$A72,A72)</f>
        <v>0</v>
      </c>
      <c r="P72">
        <f t="shared" si="10"/>
        <v>0</v>
      </c>
      <c r="Q72">
        <f t="shared" si="11"/>
        <v>0</v>
      </c>
      <c r="R72">
        <f t="shared" si="12"/>
        <v>0</v>
      </c>
      <c r="S72">
        <f t="shared" si="13"/>
        <v>0</v>
      </c>
      <c r="T72">
        <f t="shared" si="14"/>
        <v>0</v>
      </c>
      <c r="U72">
        <f t="shared" si="15"/>
        <v>0</v>
      </c>
      <c r="V72">
        <f t="shared" si="16"/>
        <v>0</v>
      </c>
      <c r="W72">
        <f t="shared" si="17"/>
        <v>0</v>
      </c>
      <c r="X72">
        <f t="shared" si="18"/>
        <v>0</v>
      </c>
      <c r="Y72">
        <f t="shared" si="19"/>
        <v>0</v>
      </c>
    </row>
    <row r="73" spans="15:25">
      <c r="O73" t="str">
        <f>A73&amp;COUNTIF($A$3:$A73,A73)</f>
        <v>0</v>
      </c>
      <c r="P73">
        <f t="shared" si="10"/>
        <v>0</v>
      </c>
      <c r="Q73">
        <f t="shared" si="11"/>
        <v>0</v>
      </c>
      <c r="R73">
        <f t="shared" si="12"/>
        <v>0</v>
      </c>
      <c r="S73">
        <f t="shared" si="13"/>
        <v>0</v>
      </c>
      <c r="T73">
        <f t="shared" si="14"/>
        <v>0</v>
      </c>
      <c r="U73">
        <f t="shared" si="15"/>
        <v>0</v>
      </c>
      <c r="V73">
        <f t="shared" si="16"/>
        <v>0</v>
      </c>
      <c r="W73">
        <f t="shared" si="17"/>
        <v>0</v>
      </c>
      <c r="X73">
        <f t="shared" si="18"/>
        <v>0</v>
      </c>
      <c r="Y73">
        <f t="shared" si="19"/>
        <v>0</v>
      </c>
    </row>
    <row r="74" spans="15:25">
      <c r="O74" t="str">
        <f>A74&amp;COUNTIF($A$3:$A74,A74)</f>
        <v>0</v>
      </c>
      <c r="P74">
        <f t="shared" si="10"/>
        <v>0</v>
      </c>
      <c r="Q74">
        <f t="shared" si="11"/>
        <v>0</v>
      </c>
      <c r="R74">
        <f t="shared" si="12"/>
        <v>0</v>
      </c>
      <c r="S74">
        <f t="shared" si="13"/>
        <v>0</v>
      </c>
      <c r="T74">
        <f t="shared" si="14"/>
        <v>0</v>
      </c>
      <c r="U74">
        <f t="shared" si="15"/>
        <v>0</v>
      </c>
      <c r="V74">
        <f t="shared" si="16"/>
        <v>0</v>
      </c>
      <c r="W74">
        <f t="shared" si="17"/>
        <v>0</v>
      </c>
      <c r="X74">
        <f t="shared" si="18"/>
        <v>0</v>
      </c>
      <c r="Y74">
        <f t="shared" si="19"/>
        <v>0</v>
      </c>
    </row>
    <row r="75" spans="15:25">
      <c r="O75" t="str">
        <f>A75&amp;COUNTIF($A$3:$A75,A75)</f>
        <v>0</v>
      </c>
      <c r="P75">
        <f t="shared" si="10"/>
        <v>0</v>
      </c>
      <c r="Q75">
        <f t="shared" si="11"/>
        <v>0</v>
      </c>
      <c r="R75">
        <f t="shared" si="12"/>
        <v>0</v>
      </c>
      <c r="S75">
        <f t="shared" si="13"/>
        <v>0</v>
      </c>
      <c r="T75">
        <f t="shared" si="14"/>
        <v>0</v>
      </c>
      <c r="U75">
        <f t="shared" si="15"/>
        <v>0</v>
      </c>
      <c r="V75">
        <f t="shared" si="16"/>
        <v>0</v>
      </c>
      <c r="W75">
        <f t="shared" si="17"/>
        <v>0</v>
      </c>
      <c r="X75">
        <f t="shared" si="18"/>
        <v>0</v>
      </c>
      <c r="Y75">
        <f t="shared" si="19"/>
        <v>0</v>
      </c>
    </row>
    <row r="76" spans="15:25">
      <c r="O76" t="str">
        <f>A76&amp;COUNTIF($A$3:$A76,A76)</f>
        <v>0</v>
      </c>
      <c r="P76">
        <f t="shared" si="10"/>
        <v>0</v>
      </c>
      <c r="Q76">
        <f t="shared" si="11"/>
        <v>0</v>
      </c>
      <c r="R76">
        <f t="shared" si="12"/>
        <v>0</v>
      </c>
      <c r="S76">
        <f t="shared" si="13"/>
        <v>0</v>
      </c>
      <c r="T76">
        <f t="shared" si="14"/>
        <v>0</v>
      </c>
      <c r="U76">
        <f t="shared" si="15"/>
        <v>0</v>
      </c>
      <c r="V76">
        <f t="shared" si="16"/>
        <v>0</v>
      </c>
      <c r="W76">
        <f t="shared" si="17"/>
        <v>0</v>
      </c>
      <c r="X76">
        <f t="shared" si="18"/>
        <v>0</v>
      </c>
      <c r="Y76">
        <f t="shared" si="19"/>
        <v>0</v>
      </c>
    </row>
    <row r="77" spans="15:25">
      <c r="O77" t="str">
        <f>A77&amp;COUNTIF($A$3:$A77,A77)</f>
        <v>0</v>
      </c>
      <c r="P77">
        <f t="shared" si="10"/>
        <v>0</v>
      </c>
      <c r="Q77">
        <f t="shared" si="11"/>
        <v>0</v>
      </c>
      <c r="R77">
        <f t="shared" si="12"/>
        <v>0</v>
      </c>
      <c r="S77">
        <f t="shared" si="13"/>
        <v>0</v>
      </c>
      <c r="T77">
        <f t="shared" si="14"/>
        <v>0</v>
      </c>
      <c r="U77">
        <f t="shared" si="15"/>
        <v>0</v>
      </c>
      <c r="V77">
        <f t="shared" si="16"/>
        <v>0</v>
      </c>
      <c r="W77">
        <f t="shared" si="17"/>
        <v>0</v>
      </c>
      <c r="X77">
        <f t="shared" si="18"/>
        <v>0</v>
      </c>
      <c r="Y77">
        <f t="shared" si="19"/>
        <v>0</v>
      </c>
    </row>
    <row r="78" spans="15:25">
      <c r="O78" t="str">
        <f>A78&amp;COUNTIF($A$3:$A78,A78)</f>
        <v>0</v>
      </c>
      <c r="P78">
        <f t="shared" si="10"/>
        <v>0</v>
      </c>
      <c r="Q78">
        <f t="shared" si="11"/>
        <v>0</v>
      </c>
      <c r="R78">
        <f t="shared" si="12"/>
        <v>0</v>
      </c>
      <c r="S78">
        <f t="shared" si="13"/>
        <v>0</v>
      </c>
      <c r="T78">
        <f t="shared" si="14"/>
        <v>0</v>
      </c>
      <c r="U78">
        <f t="shared" si="15"/>
        <v>0</v>
      </c>
      <c r="V78">
        <f t="shared" si="16"/>
        <v>0</v>
      </c>
      <c r="W78">
        <f t="shared" si="17"/>
        <v>0</v>
      </c>
      <c r="X78">
        <f t="shared" si="18"/>
        <v>0</v>
      </c>
      <c r="Y78">
        <f t="shared" si="19"/>
        <v>0</v>
      </c>
    </row>
    <row r="79" spans="15:25">
      <c r="O79" t="str">
        <f>A79&amp;COUNTIF($A$3:$A79,A79)</f>
        <v>0</v>
      </c>
      <c r="P79">
        <f t="shared" si="10"/>
        <v>0</v>
      </c>
      <c r="Q79">
        <f t="shared" si="11"/>
        <v>0</v>
      </c>
      <c r="R79">
        <f t="shared" si="12"/>
        <v>0</v>
      </c>
      <c r="S79">
        <f t="shared" si="13"/>
        <v>0</v>
      </c>
      <c r="T79">
        <f t="shared" si="14"/>
        <v>0</v>
      </c>
      <c r="U79">
        <f t="shared" si="15"/>
        <v>0</v>
      </c>
      <c r="V79">
        <f t="shared" si="16"/>
        <v>0</v>
      </c>
      <c r="W79">
        <f t="shared" si="17"/>
        <v>0</v>
      </c>
      <c r="X79">
        <f t="shared" si="18"/>
        <v>0</v>
      </c>
      <c r="Y79">
        <f t="shared" si="19"/>
        <v>0</v>
      </c>
    </row>
    <row r="80" spans="15:25">
      <c r="O80" t="str">
        <f>A80&amp;COUNTIF($A$3:$A80,A80)</f>
        <v>0</v>
      </c>
      <c r="P80">
        <f t="shared" si="10"/>
        <v>0</v>
      </c>
      <c r="Q80">
        <f t="shared" si="11"/>
        <v>0</v>
      </c>
      <c r="R80">
        <f t="shared" si="12"/>
        <v>0</v>
      </c>
      <c r="S80">
        <f t="shared" si="13"/>
        <v>0</v>
      </c>
      <c r="T80">
        <f t="shared" si="14"/>
        <v>0</v>
      </c>
      <c r="U80">
        <f t="shared" si="15"/>
        <v>0</v>
      </c>
      <c r="V80">
        <f t="shared" si="16"/>
        <v>0</v>
      </c>
      <c r="W80">
        <f t="shared" si="17"/>
        <v>0</v>
      </c>
      <c r="X80">
        <f t="shared" si="18"/>
        <v>0</v>
      </c>
      <c r="Y80">
        <f t="shared" si="19"/>
        <v>0</v>
      </c>
    </row>
    <row r="81" spans="15:25">
      <c r="O81" t="str">
        <f>A81&amp;COUNTIF($A$3:$A81,A81)</f>
        <v>0</v>
      </c>
      <c r="P81">
        <f t="shared" si="10"/>
        <v>0</v>
      </c>
      <c r="Q81">
        <f t="shared" si="11"/>
        <v>0</v>
      </c>
      <c r="R81">
        <f t="shared" si="12"/>
        <v>0</v>
      </c>
      <c r="S81">
        <f t="shared" si="13"/>
        <v>0</v>
      </c>
      <c r="T81">
        <f t="shared" si="14"/>
        <v>0</v>
      </c>
      <c r="U81">
        <f t="shared" si="15"/>
        <v>0</v>
      </c>
      <c r="V81">
        <f t="shared" si="16"/>
        <v>0</v>
      </c>
      <c r="W81">
        <f t="shared" si="17"/>
        <v>0</v>
      </c>
      <c r="X81">
        <f t="shared" si="18"/>
        <v>0</v>
      </c>
      <c r="Y81">
        <f t="shared" si="19"/>
        <v>0</v>
      </c>
    </row>
    <row r="82" spans="15:25">
      <c r="O82" t="str">
        <f>A82&amp;COUNTIF($A$3:$A82,A82)</f>
        <v>0</v>
      </c>
      <c r="P82">
        <f t="shared" si="10"/>
        <v>0</v>
      </c>
      <c r="Q82">
        <f t="shared" si="11"/>
        <v>0</v>
      </c>
      <c r="R82">
        <f t="shared" si="12"/>
        <v>0</v>
      </c>
      <c r="S82">
        <f t="shared" si="13"/>
        <v>0</v>
      </c>
      <c r="T82">
        <f t="shared" si="14"/>
        <v>0</v>
      </c>
      <c r="U82">
        <f t="shared" si="15"/>
        <v>0</v>
      </c>
      <c r="V82">
        <f t="shared" si="16"/>
        <v>0</v>
      </c>
      <c r="W82">
        <f t="shared" si="17"/>
        <v>0</v>
      </c>
      <c r="X82">
        <f t="shared" si="18"/>
        <v>0</v>
      </c>
      <c r="Y82">
        <f t="shared" si="19"/>
        <v>0</v>
      </c>
    </row>
    <row r="83" spans="15:25">
      <c r="O83" t="str">
        <f>A83&amp;COUNTIF($A$3:$A83,A83)</f>
        <v>0</v>
      </c>
      <c r="P83">
        <f t="shared" si="10"/>
        <v>0</v>
      </c>
      <c r="Q83">
        <f t="shared" si="11"/>
        <v>0</v>
      </c>
      <c r="R83">
        <f t="shared" si="12"/>
        <v>0</v>
      </c>
      <c r="S83">
        <f t="shared" si="13"/>
        <v>0</v>
      </c>
      <c r="T83">
        <f t="shared" si="14"/>
        <v>0</v>
      </c>
      <c r="U83">
        <f t="shared" si="15"/>
        <v>0</v>
      </c>
      <c r="V83">
        <f t="shared" si="16"/>
        <v>0</v>
      </c>
      <c r="W83">
        <f t="shared" si="17"/>
        <v>0</v>
      </c>
      <c r="X83">
        <f t="shared" si="18"/>
        <v>0</v>
      </c>
      <c r="Y83">
        <f t="shared" si="19"/>
        <v>0</v>
      </c>
    </row>
    <row r="84" spans="15:25">
      <c r="O84" t="str">
        <f>A84&amp;COUNTIF($A$3:$A84,A84)</f>
        <v>0</v>
      </c>
      <c r="P84">
        <f t="shared" si="10"/>
        <v>0</v>
      </c>
      <c r="Q84">
        <f t="shared" si="11"/>
        <v>0</v>
      </c>
      <c r="R84">
        <f t="shared" si="12"/>
        <v>0</v>
      </c>
      <c r="S84">
        <f t="shared" si="13"/>
        <v>0</v>
      </c>
      <c r="T84">
        <f t="shared" si="14"/>
        <v>0</v>
      </c>
      <c r="U84">
        <f t="shared" si="15"/>
        <v>0</v>
      </c>
      <c r="V84">
        <f t="shared" si="16"/>
        <v>0</v>
      </c>
      <c r="W84">
        <f t="shared" si="17"/>
        <v>0</v>
      </c>
      <c r="X84">
        <f t="shared" si="18"/>
        <v>0</v>
      </c>
      <c r="Y84">
        <f t="shared" si="19"/>
        <v>0</v>
      </c>
    </row>
    <row r="85" spans="15:25">
      <c r="O85" t="str">
        <f>A85&amp;COUNTIF($A$3:$A85,A85)</f>
        <v>0</v>
      </c>
      <c r="P85">
        <f t="shared" si="10"/>
        <v>0</v>
      </c>
      <c r="Q85">
        <f t="shared" si="11"/>
        <v>0</v>
      </c>
      <c r="R85">
        <f t="shared" si="12"/>
        <v>0</v>
      </c>
      <c r="S85">
        <f t="shared" si="13"/>
        <v>0</v>
      </c>
      <c r="T85">
        <f t="shared" si="14"/>
        <v>0</v>
      </c>
      <c r="U85">
        <f t="shared" si="15"/>
        <v>0</v>
      </c>
      <c r="V85">
        <f t="shared" si="16"/>
        <v>0</v>
      </c>
      <c r="W85">
        <f t="shared" si="17"/>
        <v>0</v>
      </c>
      <c r="X85">
        <f t="shared" si="18"/>
        <v>0</v>
      </c>
      <c r="Y85">
        <f t="shared" si="19"/>
        <v>0</v>
      </c>
    </row>
    <row r="86" spans="15:25">
      <c r="O86" t="str">
        <f>A86&amp;COUNTIF($A$3:$A86,A86)</f>
        <v>0</v>
      </c>
      <c r="P86">
        <f t="shared" si="10"/>
        <v>0</v>
      </c>
      <c r="Q86">
        <f t="shared" si="11"/>
        <v>0</v>
      </c>
      <c r="R86">
        <f t="shared" si="12"/>
        <v>0</v>
      </c>
      <c r="S86">
        <f t="shared" si="13"/>
        <v>0</v>
      </c>
      <c r="T86">
        <f t="shared" si="14"/>
        <v>0</v>
      </c>
      <c r="U86">
        <f t="shared" si="15"/>
        <v>0</v>
      </c>
      <c r="V86">
        <f t="shared" si="16"/>
        <v>0</v>
      </c>
      <c r="W86">
        <f t="shared" si="17"/>
        <v>0</v>
      </c>
      <c r="X86">
        <f t="shared" si="18"/>
        <v>0</v>
      </c>
      <c r="Y86">
        <f t="shared" si="19"/>
        <v>0</v>
      </c>
    </row>
    <row r="87" spans="15:25">
      <c r="O87" t="str">
        <f>A87&amp;COUNTIF($A$3:$A87,A87)</f>
        <v>0</v>
      </c>
      <c r="P87">
        <f t="shared" si="10"/>
        <v>0</v>
      </c>
      <c r="Q87">
        <f t="shared" si="11"/>
        <v>0</v>
      </c>
      <c r="R87">
        <f t="shared" si="12"/>
        <v>0</v>
      </c>
      <c r="S87">
        <f t="shared" si="13"/>
        <v>0</v>
      </c>
      <c r="T87">
        <f t="shared" si="14"/>
        <v>0</v>
      </c>
      <c r="U87">
        <f t="shared" si="15"/>
        <v>0</v>
      </c>
      <c r="V87">
        <f t="shared" si="16"/>
        <v>0</v>
      </c>
      <c r="W87">
        <f t="shared" si="17"/>
        <v>0</v>
      </c>
      <c r="X87">
        <f t="shared" si="18"/>
        <v>0</v>
      </c>
      <c r="Y87">
        <f t="shared" si="19"/>
        <v>0</v>
      </c>
    </row>
    <row r="88" spans="15:25">
      <c r="O88" t="str">
        <f>A88&amp;COUNTIF($A$3:$A88,A88)</f>
        <v>0</v>
      </c>
      <c r="P88">
        <f t="shared" si="10"/>
        <v>0</v>
      </c>
      <c r="Q88">
        <f t="shared" si="11"/>
        <v>0</v>
      </c>
      <c r="R88">
        <f t="shared" si="12"/>
        <v>0</v>
      </c>
      <c r="S88">
        <f t="shared" si="13"/>
        <v>0</v>
      </c>
      <c r="T88">
        <f t="shared" si="14"/>
        <v>0</v>
      </c>
      <c r="U88">
        <f t="shared" si="15"/>
        <v>0</v>
      </c>
      <c r="V88">
        <f t="shared" si="16"/>
        <v>0</v>
      </c>
      <c r="W88">
        <f t="shared" si="17"/>
        <v>0</v>
      </c>
      <c r="X88">
        <f t="shared" si="18"/>
        <v>0</v>
      </c>
      <c r="Y88">
        <f t="shared" si="19"/>
        <v>0</v>
      </c>
    </row>
    <row r="89" spans="15:25">
      <c r="O89" t="str">
        <f>A89&amp;COUNTIF($A$3:$A89,A89)</f>
        <v>0</v>
      </c>
      <c r="P89">
        <f t="shared" si="10"/>
        <v>0</v>
      </c>
      <c r="Q89">
        <f t="shared" si="11"/>
        <v>0</v>
      </c>
      <c r="R89">
        <f t="shared" si="12"/>
        <v>0</v>
      </c>
      <c r="S89">
        <f t="shared" si="13"/>
        <v>0</v>
      </c>
      <c r="T89">
        <f t="shared" si="14"/>
        <v>0</v>
      </c>
      <c r="U89">
        <f t="shared" si="15"/>
        <v>0</v>
      </c>
      <c r="V89">
        <f t="shared" si="16"/>
        <v>0</v>
      </c>
      <c r="W89">
        <f t="shared" si="17"/>
        <v>0</v>
      </c>
      <c r="X89">
        <f t="shared" si="18"/>
        <v>0</v>
      </c>
      <c r="Y89">
        <f t="shared" si="19"/>
        <v>0</v>
      </c>
    </row>
    <row r="90" spans="15:25">
      <c r="O90" t="str">
        <f>A90&amp;COUNTIF($A$3:$A90,A90)</f>
        <v>0</v>
      </c>
      <c r="P90">
        <f t="shared" si="10"/>
        <v>0</v>
      </c>
      <c r="Q90">
        <f t="shared" si="11"/>
        <v>0</v>
      </c>
      <c r="R90">
        <f t="shared" si="12"/>
        <v>0</v>
      </c>
      <c r="S90">
        <f t="shared" si="13"/>
        <v>0</v>
      </c>
      <c r="T90">
        <f t="shared" si="14"/>
        <v>0</v>
      </c>
      <c r="U90">
        <f t="shared" si="15"/>
        <v>0</v>
      </c>
      <c r="V90">
        <f t="shared" si="16"/>
        <v>0</v>
      </c>
      <c r="W90">
        <f t="shared" si="17"/>
        <v>0</v>
      </c>
      <c r="X90">
        <f t="shared" si="18"/>
        <v>0</v>
      </c>
      <c r="Y90">
        <f t="shared" si="19"/>
        <v>0</v>
      </c>
    </row>
    <row r="91" spans="15:25">
      <c r="O91" t="str">
        <f>A91&amp;COUNTIF($A$3:$A91,A91)</f>
        <v>0</v>
      </c>
      <c r="P91">
        <f t="shared" si="10"/>
        <v>0</v>
      </c>
      <c r="Q91">
        <f t="shared" si="11"/>
        <v>0</v>
      </c>
      <c r="R91">
        <f t="shared" si="12"/>
        <v>0</v>
      </c>
      <c r="S91">
        <f t="shared" si="13"/>
        <v>0</v>
      </c>
      <c r="T91">
        <f t="shared" si="14"/>
        <v>0</v>
      </c>
      <c r="U91">
        <f t="shared" si="15"/>
        <v>0</v>
      </c>
      <c r="V91">
        <f t="shared" si="16"/>
        <v>0</v>
      </c>
      <c r="W91">
        <f t="shared" si="17"/>
        <v>0</v>
      </c>
      <c r="X91">
        <f t="shared" si="18"/>
        <v>0</v>
      </c>
      <c r="Y91">
        <f t="shared" si="19"/>
        <v>0</v>
      </c>
    </row>
    <row r="92" spans="15:25">
      <c r="O92" t="str">
        <f>A92&amp;COUNTIF($A$3:$A92,A92)</f>
        <v>0</v>
      </c>
      <c r="P92">
        <f t="shared" si="10"/>
        <v>0</v>
      </c>
      <c r="Q92">
        <f t="shared" si="11"/>
        <v>0</v>
      </c>
      <c r="R92">
        <f t="shared" si="12"/>
        <v>0</v>
      </c>
      <c r="S92">
        <f t="shared" si="13"/>
        <v>0</v>
      </c>
      <c r="T92">
        <f t="shared" si="14"/>
        <v>0</v>
      </c>
      <c r="U92">
        <f t="shared" si="15"/>
        <v>0</v>
      </c>
      <c r="V92">
        <f t="shared" si="16"/>
        <v>0</v>
      </c>
      <c r="W92">
        <f t="shared" si="17"/>
        <v>0</v>
      </c>
      <c r="X92">
        <f t="shared" si="18"/>
        <v>0</v>
      </c>
      <c r="Y92">
        <f t="shared" si="19"/>
        <v>0</v>
      </c>
    </row>
    <row r="93" spans="15:25">
      <c r="O93" t="str">
        <f>A93&amp;COUNTIF($A$3:$A93,A93)</f>
        <v>0</v>
      </c>
      <c r="P93">
        <f t="shared" si="10"/>
        <v>0</v>
      </c>
      <c r="Q93">
        <f t="shared" si="11"/>
        <v>0</v>
      </c>
      <c r="R93">
        <f t="shared" si="12"/>
        <v>0</v>
      </c>
      <c r="S93">
        <f t="shared" si="13"/>
        <v>0</v>
      </c>
      <c r="T93">
        <f t="shared" si="14"/>
        <v>0</v>
      </c>
      <c r="U93">
        <f t="shared" si="15"/>
        <v>0</v>
      </c>
      <c r="V93">
        <f t="shared" si="16"/>
        <v>0</v>
      </c>
      <c r="W93">
        <f t="shared" si="17"/>
        <v>0</v>
      </c>
      <c r="X93">
        <f t="shared" si="18"/>
        <v>0</v>
      </c>
      <c r="Y93">
        <f t="shared" si="19"/>
        <v>0</v>
      </c>
    </row>
    <row r="94" spans="15:25">
      <c r="O94" t="str">
        <f>A94&amp;COUNTIF($A$3:$A94,A94)</f>
        <v>0</v>
      </c>
      <c r="P94">
        <f t="shared" si="10"/>
        <v>0</v>
      </c>
      <c r="Q94">
        <f t="shared" si="11"/>
        <v>0</v>
      </c>
      <c r="R94">
        <f t="shared" si="12"/>
        <v>0</v>
      </c>
      <c r="S94">
        <f t="shared" si="13"/>
        <v>0</v>
      </c>
      <c r="T94">
        <f t="shared" si="14"/>
        <v>0</v>
      </c>
      <c r="U94">
        <f t="shared" si="15"/>
        <v>0</v>
      </c>
      <c r="V94">
        <f t="shared" si="16"/>
        <v>0</v>
      </c>
      <c r="W94">
        <f t="shared" si="17"/>
        <v>0</v>
      </c>
      <c r="X94">
        <f t="shared" si="18"/>
        <v>0</v>
      </c>
      <c r="Y94">
        <f t="shared" si="19"/>
        <v>0</v>
      </c>
    </row>
    <row r="95" spans="15:25">
      <c r="O95" t="str">
        <f>A95&amp;COUNTIF($A$3:$A95,A95)</f>
        <v>0</v>
      </c>
      <c r="P95">
        <f t="shared" si="10"/>
        <v>0</v>
      </c>
      <c r="Q95">
        <f t="shared" si="11"/>
        <v>0</v>
      </c>
      <c r="R95">
        <f t="shared" si="12"/>
        <v>0</v>
      </c>
      <c r="S95">
        <f t="shared" si="13"/>
        <v>0</v>
      </c>
      <c r="T95">
        <f t="shared" si="14"/>
        <v>0</v>
      </c>
      <c r="U95">
        <f t="shared" si="15"/>
        <v>0</v>
      </c>
      <c r="V95">
        <f t="shared" si="16"/>
        <v>0</v>
      </c>
      <c r="W95">
        <f t="shared" si="17"/>
        <v>0</v>
      </c>
      <c r="X95">
        <f t="shared" si="18"/>
        <v>0</v>
      </c>
      <c r="Y95">
        <f t="shared" si="19"/>
        <v>0</v>
      </c>
    </row>
    <row r="96" spans="15:25">
      <c r="O96" t="str">
        <f>A96&amp;COUNTIF($A$3:$A96,A96)</f>
        <v>0</v>
      </c>
      <c r="P96">
        <f t="shared" si="10"/>
        <v>0</v>
      </c>
      <c r="Q96">
        <f t="shared" si="11"/>
        <v>0</v>
      </c>
      <c r="R96">
        <f t="shared" si="12"/>
        <v>0</v>
      </c>
      <c r="S96">
        <f t="shared" si="13"/>
        <v>0</v>
      </c>
      <c r="T96">
        <f t="shared" si="14"/>
        <v>0</v>
      </c>
      <c r="U96">
        <f t="shared" si="15"/>
        <v>0</v>
      </c>
      <c r="V96">
        <f t="shared" si="16"/>
        <v>0</v>
      </c>
      <c r="W96">
        <f t="shared" si="17"/>
        <v>0</v>
      </c>
      <c r="X96">
        <f t="shared" si="18"/>
        <v>0</v>
      </c>
      <c r="Y96">
        <f t="shared" si="19"/>
        <v>0</v>
      </c>
    </row>
    <row r="97" spans="15:25">
      <c r="O97" t="str">
        <f>A97&amp;COUNTIF($A$3:$A97,A97)</f>
        <v>0</v>
      </c>
      <c r="P97">
        <f t="shared" si="10"/>
        <v>0</v>
      </c>
      <c r="Q97">
        <f t="shared" si="11"/>
        <v>0</v>
      </c>
      <c r="R97">
        <f t="shared" si="12"/>
        <v>0</v>
      </c>
      <c r="S97">
        <f t="shared" si="13"/>
        <v>0</v>
      </c>
      <c r="T97">
        <f t="shared" si="14"/>
        <v>0</v>
      </c>
      <c r="U97">
        <f t="shared" si="15"/>
        <v>0</v>
      </c>
      <c r="V97">
        <f t="shared" si="16"/>
        <v>0</v>
      </c>
      <c r="W97">
        <f t="shared" si="17"/>
        <v>0</v>
      </c>
      <c r="X97">
        <f t="shared" si="18"/>
        <v>0</v>
      </c>
      <c r="Y97">
        <f t="shared" si="19"/>
        <v>0</v>
      </c>
    </row>
    <row r="98" spans="15:25">
      <c r="O98" t="str">
        <f>A98&amp;COUNTIF($A$3:$A98,A98)</f>
        <v>0</v>
      </c>
      <c r="P98">
        <f t="shared" si="10"/>
        <v>0</v>
      </c>
      <c r="Q98">
        <f t="shared" si="11"/>
        <v>0</v>
      </c>
      <c r="R98">
        <f t="shared" si="12"/>
        <v>0</v>
      </c>
      <c r="S98">
        <f t="shared" si="13"/>
        <v>0</v>
      </c>
      <c r="T98">
        <f t="shared" si="14"/>
        <v>0</v>
      </c>
      <c r="U98">
        <f t="shared" si="15"/>
        <v>0</v>
      </c>
      <c r="V98">
        <f t="shared" si="16"/>
        <v>0</v>
      </c>
      <c r="W98">
        <f t="shared" si="17"/>
        <v>0</v>
      </c>
      <c r="X98">
        <f t="shared" si="18"/>
        <v>0</v>
      </c>
      <c r="Y98">
        <f t="shared" si="19"/>
        <v>0</v>
      </c>
    </row>
    <row r="99" spans="15:25">
      <c r="O99" t="str">
        <f>A99&amp;COUNTIF($A$3:$A99,A99)</f>
        <v>0</v>
      </c>
      <c r="P99">
        <f t="shared" si="10"/>
        <v>0</v>
      </c>
      <c r="Q99">
        <f t="shared" si="11"/>
        <v>0</v>
      </c>
      <c r="R99">
        <f t="shared" si="12"/>
        <v>0</v>
      </c>
      <c r="S99">
        <f t="shared" si="13"/>
        <v>0</v>
      </c>
      <c r="T99">
        <f t="shared" si="14"/>
        <v>0</v>
      </c>
      <c r="U99">
        <f t="shared" si="15"/>
        <v>0</v>
      </c>
      <c r="V99">
        <f t="shared" si="16"/>
        <v>0</v>
      </c>
      <c r="W99">
        <f t="shared" si="17"/>
        <v>0</v>
      </c>
      <c r="X99">
        <f t="shared" si="18"/>
        <v>0</v>
      </c>
      <c r="Y99">
        <f t="shared" si="19"/>
        <v>0</v>
      </c>
    </row>
    <row r="100" spans="15:25">
      <c r="O100" t="str">
        <f>A100&amp;COUNTIF($A$3:$A100,A100)</f>
        <v>0</v>
      </c>
      <c r="P100">
        <f t="shared" si="10"/>
        <v>0</v>
      </c>
      <c r="Q100">
        <f t="shared" si="11"/>
        <v>0</v>
      </c>
      <c r="R100">
        <f t="shared" si="12"/>
        <v>0</v>
      </c>
      <c r="S100">
        <f t="shared" si="13"/>
        <v>0</v>
      </c>
      <c r="T100">
        <f t="shared" si="14"/>
        <v>0</v>
      </c>
      <c r="U100">
        <f t="shared" si="15"/>
        <v>0</v>
      </c>
      <c r="V100">
        <f t="shared" si="16"/>
        <v>0</v>
      </c>
      <c r="W100">
        <f t="shared" si="17"/>
        <v>0</v>
      </c>
      <c r="X100">
        <f t="shared" si="18"/>
        <v>0</v>
      </c>
      <c r="Y100">
        <f t="shared" si="19"/>
        <v>0</v>
      </c>
    </row>
    <row r="101" spans="15:25">
      <c r="O101" t="str">
        <f>A101&amp;COUNTIF($A$3:$A101,A101)</f>
        <v>0</v>
      </c>
      <c r="P101">
        <f t="shared" si="10"/>
        <v>0</v>
      </c>
      <c r="Q101">
        <f t="shared" si="11"/>
        <v>0</v>
      </c>
      <c r="R101">
        <f t="shared" si="12"/>
        <v>0</v>
      </c>
      <c r="S101">
        <f t="shared" si="13"/>
        <v>0</v>
      </c>
      <c r="T101">
        <f t="shared" si="14"/>
        <v>0</v>
      </c>
      <c r="U101">
        <f t="shared" si="15"/>
        <v>0</v>
      </c>
      <c r="V101">
        <f t="shared" si="16"/>
        <v>0</v>
      </c>
      <c r="W101">
        <f t="shared" si="17"/>
        <v>0</v>
      </c>
      <c r="X101">
        <f t="shared" si="18"/>
        <v>0</v>
      </c>
      <c r="Y101">
        <f t="shared" si="19"/>
        <v>0</v>
      </c>
    </row>
    <row r="102" spans="15:25">
      <c r="O102" t="str">
        <f>A102&amp;COUNTIF($A$3:$A102,A102)</f>
        <v>0</v>
      </c>
      <c r="P102">
        <f t="shared" si="10"/>
        <v>0</v>
      </c>
      <c r="Q102">
        <f t="shared" si="11"/>
        <v>0</v>
      </c>
      <c r="R102">
        <f t="shared" si="12"/>
        <v>0</v>
      </c>
      <c r="S102">
        <f t="shared" si="13"/>
        <v>0</v>
      </c>
      <c r="T102">
        <f t="shared" si="14"/>
        <v>0</v>
      </c>
      <c r="U102">
        <f t="shared" si="15"/>
        <v>0</v>
      </c>
      <c r="V102">
        <f t="shared" si="16"/>
        <v>0</v>
      </c>
      <c r="W102">
        <f t="shared" si="17"/>
        <v>0</v>
      </c>
      <c r="X102">
        <f t="shared" si="18"/>
        <v>0</v>
      </c>
      <c r="Y102">
        <f t="shared" si="19"/>
        <v>0</v>
      </c>
    </row>
    <row r="103" spans="15:25">
      <c r="O103" t="str">
        <f>A103&amp;COUNTIF($A$3:$A103,A103)</f>
        <v>0</v>
      </c>
      <c r="P103">
        <f t="shared" si="10"/>
        <v>0</v>
      </c>
      <c r="Q103">
        <f t="shared" si="11"/>
        <v>0</v>
      </c>
      <c r="R103">
        <f t="shared" si="12"/>
        <v>0</v>
      </c>
      <c r="S103">
        <f t="shared" si="13"/>
        <v>0</v>
      </c>
      <c r="T103">
        <f t="shared" si="14"/>
        <v>0</v>
      </c>
      <c r="U103">
        <f t="shared" si="15"/>
        <v>0</v>
      </c>
      <c r="V103">
        <f t="shared" si="16"/>
        <v>0</v>
      </c>
      <c r="W103">
        <f t="shared" si="17"/>
        <v>0</v>
      </c>
      <c r="X103">
        <f t="shared" si="18"/>
        <v>0</v>
      </c>
      <c r="Y103">
        <f t="shared" si="19"/>
        <v>0</v>
      </c>
    </row>
    <row r="104" spans="15:25">
      <c r="O104" t="str">
        <f>A104&amp;COUNTIF($A$3:$A104,A104)</f>
        <v>0</v>
      </c>
      <c r="P104">
        <f t="shared" si="10"/>
        <v>0</v>
      </c>
      <c r="Q104">
        <f t="shared" si="11"/>
        <v>0</v>
      </c>
      <c r="R104">
        <f t="shared" si="12"/>
        <v>0</v>
      </c>
      <c r="S104">
        <f t="shared" si="13"/>
        <v>0</v>
      </c>
      <c r="T104">
        <f t="shared" si="14"/>
        <v>0</v>
      </c>
      <c r="U104">
        <f t="shared" si="15"/>
        <v>0</v>
      </c>
      <c r="V104">
        <f t="shared" si="16"/>
        <v>0</v>
      </c>
      <c r="W104">
        <f t="shared" si="17"/>
        <v>0</v>
      </c>
      <c r="X104">
        <f t="shared" si="18"/>
        <v>0</v>
      </c>
      <c r="Y104">
        <f t="shared" si="19"/>
        <v>0</v>
      </c>
    </row>
    <row r="105" spans="15:25">
      <c r="O105" t="str">
        <f>A105&amp;COUNTIF($A$3:$A105,A105)</f>
        <v>0</v>
      </c>
      <c r="P105">
        <f t="shared" si="10"/>
        <v>0</v>
      </c>
      <c r="Q105">
        <f t="shared" si="11"/>
        <v>0</v>
      </c>
      <c r="R105">
        <f t="shared" si="12"/>
        <v>0</v>
      </c>
      <c r="S105">
        <f t="shared" si="13"/>
        <v>0</v>
      </c>
      <c r="T105">
        <f t="shared" si="14"/>
        <v>0</v>
      </c>
      <c r="U105">
        <f t="shared" si="15"/>
        <v>0</v>
      </c>
      <c r="V105">
        <f t="shared" si="16"/>
        <v>0</v>
      </c>
      <c r="W105">
        <f t="shared" si="17"/>
        <v>0</v>
      </c>
      <c r="X105">
        <f t="shared" si="18"/>
        <v>0</v>
      </c>
      <c r="Y105">
        <f t="shared" si="19"/>
        <v>0</v>
      </c>
    </row>
    <row r="106" spans="15:25">
      <c r="O106" t="str">
        <f>A106&amp;COUNTIF($A$3:$A106,A106)</f>
        <v>0</v>
      </c>
      <c r="P106">
        <f t="shared" si="10"/>
        <v>0</v>
      </c>
      <c r="Q106">
        <f t="shared" si="11"/>
        <v>0</v>
      </c>
      <c r="R106">
        <f t="shared" si="12"/>
        <v>0</v>
      </c>
      <c r="S106">
        <f t="shared" si="13"/>
        <v>0</v>
      </c>
      <c r="T106">
        <f t="shared" si="14"/>
        <v>0</v>
      </c>
      <c r="U106">
        <f t="shared" si="15"/>
        <v>0</v>
      </c>
      <c r="V106">
        <f t="shared" si="16"/>
        <v>0</v>
      </c>
      <c r="W106">
        <f t="shared" si="17"/>
        <v>0</v>
      </c>
      <c r="X106">
        <f t="shared" si="18"/>
        <v>0</v>
      </c>
      <c r="Y106">
        <f t="shared" si="19"/>
        <v>0</v>
      </c>
    </row>
    <row r="107" spans="15:25">
      <c r="O107" t="str">
        <f>A107&amp;COUNTIF($A$3:$A107,A107)</f>
        <v>0</v>
      </c>
      <c r="P107">
        <f t="shared" si="10"/>
        <v>0</v>
      </c>
      <c r="Q107">
        <f t="shared" si="11"/>
        <v>0</v>
      </c>
      <c r="R107">
        <f t="shared" si="12"/>
        <v>0</v>
      </c>
      <c r="S107">
        <f t="shared" si="13"/>
        <v>0</v>
      </c>
      <c r="T107">
        <f t="shared" si="14"/>
        <v>0</v>
      </c>
      <c r="U107">
        <f t="shared" si="15"/>
        <v>0</v>
      </c>
      <c r="V107">
        <f t="shared" si="16"/>
        <v>0</v>
      </c>
      <c r="W107">
        <f t="shared" si="17"/>
        <v>0</v>
      </c>
      <c r="X107">
        <f t="shared" si="18"/>
        <v>0</v>
      </c>
      <c r="Y107">
        <f t="shared" si="19"/>
        <v>0</v>
      </c>
    </row>
    <row r="108" spans="15:25">
      <c r="O108" t="str">
        <f>A108&amp;COUNTIF($A$3:$A108,A108)</f>
        <v>0</v>
      </c>
      <c r="P108">
        <f t="shared" si="10"/>
        <v>0</v>
      </c>
      <c r="Q108">
        <f t="shared" si="11"/>
        <v>0</v>
      </c>
      <c r="R108">
        <f t="shared" si="12"/>
        <v>0</v>
      </c>
      <c r="S108">
        <f t="shared" si="13"/>
        <v>0</v>
      </c>
      <c r="T108">
        <f t="shared" si="14"/>
        <v>0</v>
      </c>
      <c r="U108">
        <f t="shared" si="15"/>
        <v>0</v>
      </c>
      <c r="V108">
        <f t="shared" si="16"/>
        <v>0</v>
      </c>
      <c r="W108">
        <f t="shared" si="17"/>
        <v>0</v>
      </c>
      <c r="X108">
        <f t="shared" si="18"/>
        <v>0</v>
      </c>
      <c r="Y108">
        <f t="shared" si="19"/>
        <v>0</v>
      </c>
    </row>
    <row r="109" spans="15:25">
      <c r="O109" t="str">
        <f>A109&amp;COUNTIF($A$3:$A109,A109)</f>
        <v>0</v>
      </c>
      <c r="P109">
        <f t="shared" si="10"/>
        <v>0</v>
      </c>
      <c r="Q109">
        <f t="shared" si="11"/>
        <v>0</v>
      </c>
      <c r="R109">
        <f t="shared" si="12"/>
        <v>0</v>
      </c>
      <c r="S109">
        <f t="shared" si="13"/>
        <v>0</v>
      </c>
      <c r="T109">
        <f t="shared" si="14"/>
        <v>0</v>
      </c>
      <c r="U109">
        <f t="shared" si="15"/>
        <v>0</v>
      </c>
      <c r="V109">
        <f t="shared" si="16"/>
        <v>0</v>
      </c>
      <c r="W109">
        <f t="shared" si="17"/>
        <v>0</v>
      </c>
      <c r="X109">
        <f t="shared" si="18"/>
        <v>0</v>
      </c>
      <c r="Y109">
        <f t="shared" si="19"/>
        <v>0</v>
      </c>
    </row>
    <row r="110" spans="15:25">
      <c r="O110" t="str">
        <f>A110&amp;COUNTIF($A$3:$A110,A110)</f>
        <v>0</v>
      </c>
      <c r="P110">
        <f t="shared" si="10"/>
        <v>0</v>
      </c>
      <c r="Q110">
        <f t="shared" si="11"/>
        <v>0</v>
      </c>
      <c r="R110">
        <f t="shared" si="12"/>
        <v>0</v>
      </c>
      <c r="S110">
        <f t="shared" si="13"/>
        <v>0</v>
      </c>
      <c r="T110">
        <f t="shared" si="14"/>
        <v>0</v>
      </c>
      <c r="U110">
        <f t="shared" si="15"/>
        <v>0</v>
      </c>
      <c r="V110">
        <f t="shared" si="16"/>
        <v>0</v>
      </c>
      <c r="W110">
        <f t="shared" si="17"/>
        <v>0</v>
      </c>
      <c r="X110">
        <f t="shared" si="18"/>
        <v>0</v>
      </c>
      <c r="Y110">
        <f t="shared" si="19"/>
        <v>0</v>
      </c>
    </row>
    <row r="111" spans="15:25">
      <c r="O111" t="str">
        <f>A111&amp;COUNTIF($A$3:$A111,A111)</f>
        <v>0</v>
      </c>
      <c r="P111">
        <f t="shared" si="10"/>
        <v>0</v>
      </c>
      <c r="Q111">
        <f t="shared" si="11"/>
        <v>0</v>
      </c>
      <c r="R111">
        <f t="shared" si="12"/>
        <v>0</v>
      </c>
      <c r="S111">
        <f t="shared" si="13"/>
        <v>0</v>
      </c>
      <c r="T111">
        <f t="shared" si="14"/>
        <v>0</v>
      </c>
      <c r="U111">
        <f t="shared" si="15"/>
        <v>0</v>
      </c>
      <c r="V111">
        <f t="shared" si="16"/>
        <v>0</v>
      </c>
      <c r="W111">
        <f t="shared" si="17"/>
        <v>0</v>
      </c>
      <c r="X111">
        <f t="shared" si="18"/>
        <v>0</v>
      </c>
      <c r="Y111">
        <f t="shared" si="19"/>
        <v>0</v>
      </c>
    </row>
    <row r="112" spans="15:25">
      <c r="O112" t="str">
        <f>A112&amp;COUNTIF($A$3:$A112,A112)</f>
        <v>0</v>
      </c>
      <c r="P112">
        <f t="shared" si="10"/>
        <v>0</v>
      </c>
      <c r="Q112">
        <f t="shared" si="11"/>
        <v>0</v>
      </c>
      <c r="R112">
        <f t="shared" si="12"/>
        <v>0</v>
      </c>
      <c r="S112">
        <f t="shared" si="13"/>
        <v>0</v>
      </c>
      <c r="T112">
        <f t="shared" si="14"/>
        <v>0</v>
      </c>
      <c r="U112">
        <f t="shared" si="15"/>
        <v>0</v>
      </c>
      <c r="V112">
        <f t="shared" si="16"/>
        <v>0</v>
      </c>
      <c r="W112">
        <f t="shared" si="17"/>
        <v>0</v>
      </c>
      <c r="X112">
        <f t="shared" si="18"/>
        <v>0</v>
      </c>
      <c r="Y112">
        <f t="shared" si="19"/>
        <v>0</v>
      </c>
    </row>
    <row r="113" spans="15:25">
      <c r="O113" t="str">
        <f>A113&amp;COUNTIF($A$3:$A113,A113)</f>
        <v>0</v>
      </c>
      <c r="P113">
        <f t="shared" si="10"/>
        <v>0</v>
      </c>
      <c r="Q113">
        <f t="shared" si="11"/>
        <v>0</v>
      </c>
      <c r="R113">
        <f t="shared" si="12"/>
        <v>0</v>
      </c>
      <c r="S113">
        <f t="shared" si="13"/>
        <v>0</v>
      </c>
      <c r="T113">
        <f t="shared" si="14"/>
        <v>0</v>
      </c>
      <c r="U113">
        <f t="shared" si="15"/>
        <v>0</v>
      </c>
      <c r="V113">
        <f t="shared" si="16"/>
        <v>0</v>
      </c>
      <c r="W113">
        <f t="shared" si="17"/>
        <v>0</v>
      </c>
      <c r="X113">
        <f t="shared" si="18"/>
        <v>0</v>
      </c>
      <c r="Y113">
        <f t="shared" si="19"/>
        <v>0</v>
      </c>
    </row>
    <row r="114" spans="15:25">
      <c r="O114" t="str">
        <f>A114&amp;COUNTIF($A$3:$A114,A114)</f>
        <v>0</v>
      </c>
      <c r="P114">
        <f t="shared" si="10"/>
        <v>0</v>
      </c>
      <c r="Q114">
        <f t="shared" si="11"/>
        <v>0</v>
      </c>
      <c r="R114">
        <f t="shared" si="12"/>
        <v>0</v>
      </c>
      <c r="S114">
        <f t="shared" si="13"/>
        <v>0</v>
      </c>
      <c r="T114">
        <f t="shared" si="14"/>
        <v>0</v>
      </c>
      <c r="U114">
        <f t="shared" si="15"/>
        <v>0</v>
      </c>
      <c r="V114">
        <f t="shared" si="16"/>
        <v>0</v>
      </c>
      <c r="W114">
        <f t="shared" si="17"/>
        <v>0</v>
      </c>
      <c r="X114">
        <f t="shared" si="18"/>
        <v>0</v>
      </c>
      <c r="Y114">
        <f t="shared" si="19"/>
        <v>0</v>
      </c>
    </row>
    <row r="115" spans="15:25">
      <c r="O115" t="str">
        <f>A115&amp;COUNTIF($A$3:$A115,A115)</f>
        <v>0</v>
      </c>
      <c r="P115">
        <f t="shared" si="10"/>
        <v>0</v>
      </c>
      <c r="Q115">
        <f t="shared" si="11"/>
        <v>0</v>
      </c>
      <c r="R115">
        <f t="shared" si="12"/>
        <v>0</v>
      </c>
      <c r="S115">
        <f t="shared" si="13"/>
        <v>0</v>
      </c>
      <c r="T115">
        <f t="shared" si="14"/>
        <v>0</v>
      </c>
      <c r="U115">
        <f t="shared" si="15"/>
        <v>0</v>
      </c>
      <c r="V115">
        <f t="shared" si="16"/>
        <v>0</v>
      </c>
      <c r="W115">
        <f t="shared" si="17"/>
        <v>0</v>
      </c>
      <c r="X115">
        <f t="shared" si="18"/>
        <v>0</v>
      </c>
      <c r="Y115">
        <f t="shared" si="19"/>
        <v>0</v>
      </c>
    </row>
    <row r="116" spans="15:25">
      <c r="O116" t="str">
        <f>A116&amp;COUNTIF($A$3:$A116,A116)</f>
        <v>0</v>
      </c>
      <c r="P116">
        <f t="shared" si="10"/>
        <v>0</v>
      </c>
      <c r="Q116">
        <f t="shared" si="11"/>
        <v>0</v>
      </c>
      <c r="R116">
        <f t="shared" si="12"/>
        <v>0</v>
      </c>
      <c r="S116">
        <f t="shared" si="13"/>
        <v>0</v>
      </c>
      <c r="T116">
        <f t="shared" si="14"/>
        <v>0</v>
      </c>
      <c r="U116">
        <f t="shared" si="15"/>
        <v>0</v>
      </c>
      <c r="V116">
        <f t="shared" si="16"/>
        <v>0</v>
      </c>
      <c r="W116">
        <f t="shared" si="17"/>
        <v>0</v>
      </c>
      <c r="X116">
        <f t="shared" si="18"/>
        <v>0</v>
      </c>
      <c r="Y116">
        <f t="shared" si="19"/>
        <v>0</v>
      </c>
    </row>
    <row r="117" spans="15:25">
      <c r="O117" t="str">
        <f>A117&amp;COUNTIF($A$3:$A117,A117)</f>
        <v>0</v>
      </c>
      <c r="P117">
        <f t="shared" si="10"/>
        <v>0</v>
      </c>
      <c r="Q117">
        <f t="shared" si="11"/>
        <v>0</v>
      </c>
      <c r="R117">
        <f t="shared" si="12"/>
        <v>0</v>
      </c>
      <c r="S117">
        <f t="shared" si="13"/>
        <v>0</v>
      </c>
      <c r="T117">
        <f t="shared" si="14"/>
        <v>0</v>
      </c>
      <c r="U117">
        <f t="shared" si="15"/>
        <v>0</v>
      </c>
      <c r="V117">
        <f t="shared" si="16"/>
        <v>0</v>
      </c>
      <c r="W117">
        <f t="shared" si="17"/>
        <v>0</v>
      </c>
      <c r="X117">
        <f t="shared" si="18"/>
        <v>0</v>
      </c>
      <c r="Y117">
        <f t="shared" si="19"/>
        <v>0</v>
      </c>
    </row>
    <row r="118" spans="15:25">
      <c r="O118" t="str">
        <f>A118&amp;COUNTIF($A$3:$A118,A118)</f>
        <v>0</v>
      </c>
      <c r="P118">
        <f t="shared" si="10"/>
        <v>0</v>
      </c>
      <c r="Q118">
        <f t="shared" si="11"/>
        <v>0</v>
      </c>
      <c r="R118">
        <f t="shared" si="12"/>
        <v>0</v>
      </c>
      <c r="S118">
        <f t="shared" si="13"/>
        <v>0</v>
      </c>
      <c r="T118">
        <f t="shared" si="14"/>
        <v>0</v>
      </c>
      <c r="U118">
        <f t="shared" si="15"/>
        <v>0</v>
      </c>
      <c r="V118">
        <f t="shared" si="16"/>
        <v>0</v>
      </c>
      <c r="W118">
        <f t="shared" si="17"/>
        <v>0</v>
      </c>
      <c r="X118">
        <f t="shared" si="18"/>
        <v>0</v>
      </c>
      <c r="Y118">
        <f t="shared" si="19"/>
        <v>0</v>
      </c>
    </row>
    <row r="119" spans="15:25">
      <c r="O119" t="str">
        <f>A119&amp;COUNTIF($A$3:$A119,A119)</f>
        <v>0</v>
      </c>
      <c r="P119">
        <f t="shared" si="10"/>
        <v>0</v>
      </c>
      <c r="Q119">
        <f t="shared" si="11"/>
        <v>0</v>
      </c>
      <c r="R119">
        <f t="shared" si="12"/>
        <v>0</v>
      </c>
      <c r="S119">
        <f t="shared" si="13"/>
        <v>0</v>
      </c>
      <c r="T119">
        <f t="shared" si="14"/>
        <v>0</v>
      </c>
      <c r="U119">
        <f t="shared" si="15"/>
        <v>0</v>
      </c>
      <c r="V119">
        <f t="shared" si="16"/>
        <v>0</v>
      </c>
      <c r="W119">
        <f t="shared" si="17"/>
        <v>0</v>
      </c>
      <c r="X119">
        <f t="shared" si="18"/>
        <v>0</v>
      </c>
      <c r="Y119">
        <f t="shared" si="19"/>
        <v>0</v>
      </c>
    </row>
    <row r="120" spans="15:25">
      <c r="O120" t="str">
        <f>A120&amp;COUNTIF($A$3:$A120,A120)</f>
        <v>0</v>
      </c>
      <c r="P120">
        <f t="shared" si="10"/>
        <v>0</v>
      </c>
      <c r="Q120">
        <f t="shared" si="11"/>
        <v>0</v>
      </c>
      <c r="R120">
        <f t="shared" si="12"/>
        <v>0</v>
      </c>
      <c r="S120">
        <f t="shared" si="13"/>
        <v>0</v>
      </c>
      <c r="T120">
        <f t="shared" si="14"/>
        <v>0</v>
      </c>
      <c r="U120">
        <f t="shared" si="15"/>
        <v>0</v>
      </c>
      <c r="V120">
        <f t="shared" si="16"/>
        <v>0</v>
      </c>
      <c r="W120">
        <f t="shared" si="17"/>
        <v>0</v>
      </c>
      <c r="X120">
        <f t="shared" si="18"/>
        <v>0</v>
      </c>
      <c r="Y120">
        <f t="shared" si="19"/>
        <v>0</v>
      </c>
    </row>
    <row r="121" spans="15:25">
      <c r="O121" t="str">
        <f>A121&amp;COUNTIF($A$3:$A121,A121)</f>
        <v>0</v>
      </c>
      <c r="P121">
        <f t="shared" si="10"/>
        <v>0</v>
      </c>
      <c r="Q121">
        <f t="shared" si="11"/>
        <v>0</v>
      </c>
      <c r="R121">
        <f t="shared" si="12"/>
        <v>0</v>
      </c>
      <c r="S121">
        <f t="shared" si="13"/>
        <v>0</v>
      </c>
      <c r="T121">
        <f t="shared" si="14"/>
        <v>0</v>
      </c>
      <c r="U121">
        <f t="shared" si="15"/>
        <v>0</v>
      </c>
      <c r="V121">
        <f t="shared" si="16"/>
        <v>0</v>
      </c>
      <c r="W121">
        <f t="shared" si="17"/>
        <v>0</v>
      </c>
      <c r="X121">
        <f t="shared" si="18"/>
        <v>0</v>
      </c>
      <c r="Y121">
        <f t="shared" si="19"/>
        <v>0</v>
      </c>
    </row>
    <row r="122" spans="15:25">
      <c r="O122" t="str">
        <f>A122&amp;COUNTIF($A$3:$A122,A122)</f>
        <v>0</v>
      </c>
      <c r="P122">
        <f t="shared" si="10"/>
        <v>0</v>
      </c>
      <c r="Q122">
        <f t="shared" si="11"/>
        <v>0</v>
      </c>
      <c r="R122">
        <f t="shared" si="12"/>
        <v>0</v>
      </c>
      <c r="S122">
        <f t="shared" si="13"/>
        <v>0</v>
      </c>
      <c r="T122">
        <f t="shared" si="14"/>
        <v>0</v>
      </c>
      <c r="U122">
        <f t="shared" si="15"/>
        <v>0</v>
      </c>
      <c r="V122">
        <f t="shared" si="16"/>
        <v>0</v>
      </c>
      <c r="W122">
        <f t="shared" si="17"/>
        <v>0</v>
      </c>
      <c r="X122">
        <f t="shared" si="18"/>
        <v>0</v>
      </c>
      <c r="Y122">
        <f t="shared" si="19"/>
        <v>0</v>
      </c>
    </row>
    <row r="123" spans="15:25">
      <c r="O123" t="str">
        <f>A123&amp;COUNTIF($A$3:$A123,A123)</f>
        <v>0</v>
      </c>
      <c r="P123">
        <f t="shared" si="10"/>
        <v>0</v>
      </c>
      <c r="Q123">
        <f t="shared" si="11"/>
        <v>0</v>
      </c>
      <c r="R123">
        <f t="shared" si="12"/>
        <v>0</v>
      </c>
      <c r="S123">
        <f t="shared" si="13"/>
        <v>0</v>
      </c>
      <c r="T123">
        <f t="shared" si="14"/>
        <v>0</v>
      </c>
      <c r="U123">
        <f t="shared" si="15"/>
        <v>0</v>
      </c>
      <c r="V123">
        <f t="shared" si="16"/>
        <v>0</v>
      </c>
      <c r="W123">
        <f t="shared" si="17"/>
        <v>0</v>
      </c>
      <c r="X123">
        <f t="shared" si="18"/>
        <v>0</v>
      </c>
      <c r="Y123">
        <f t="shared" si="19"/>
        <v>0</v>
      </c>
    </row>
    <row r="124" spans="15:25">
      <c r="O124" t="str">
        <f>A124&amp;COUNTIF($A$3:$A124,A124)</f>
        <v>0</v>
      </c>
      <c r="P124">
        <f t="shared" si="10"/>
        <v>0</v>
      </c>
      <c r="Q124">
        <f t="shared" si="11"/>
        <v>0</v>
      </c>
      <c r="R124">
        <f t="shared" si="12"/>
        <v>0</v>
      </c>
      <c r="S124">
        <f t="shared" si="13"/>
        <v>0</v>
      </c>
      <c r="T124">
        <f t="shared" si="14"/>
        <v>0</v>
      </c>
      <c r="U124">
        <f t="shared" si="15"/>
        <v>0</v>
      </c>
      <c r="V124">
        <f t="shared" si="16"/>
        <v>0</v>
      </c>
      <c r="W124">
        <f t="shared" si="17"/>
        <v>0</v>
      </c>
      <c r="X124">
        <f t="shared" si="18"/>
        <v>0</v>
      </c>
      <c r="Y124">
        <f t="shared" si="19"/>
        <v>0</v>
      </c>
    </row>
    <row r="125" spans="15:25">
      <c r="O125" t="str">
        <f>A125&amp;COUNTIF($A$3:$A125,A125)</f>
        <v>0</v>
      </c>
      <c r="P125">
        <f t="shared" si="10"/>
        <v>0</v>
      </c>
      <c r="Q125">
        <f t="shared" si="11"/>
        <v>0</v>
      </c>
      <c r="R125">
        <f t="shared" si="12"/>
        <v>0</v>
      </c>
      <c r="S125">
        <f t="shared" si="13"/>
        <v>0</v>
      </c>
      <c r="T125">
        <f t="shared" si="14"/>
        <v>0</v>
      </c>
      <c r="U125">
        <f t="shared" si="15"/>
        <v>0</v>
      </c>
      <c r="V125">
        <f t="shared" si="16"/>
        <v>0</v>
      </c>
      <c r="W125">
        <f t="shared" si="17"/>
        <v>0</v>
      </c>
      <c r="X125">
        <f t="shared" si="18"/>
        <v>0</v>
      </c>
      <c r="Y125">
        <f t="shared" si="19"/>
        <v>0</v>
      </c>
    </row>
    <row r="126" spans="15:25">
      <c r="O126" t="str">
        <f>A126&amp;COUNTIF($A$3:$A126,A126)</f>
        <v>0</v>
      </c>
      <c r="P126">
        <f t="shared" si="10"/>
        <v>0</v>
      </c>
      <c r="Q126">
        <f t="shared" si="11"/>
        <v>0</v>
      </c>
      <c r="R126">
        <f t="shared" si="12"/>
        <v>0</v>
      </c>
      <c r="S126">
        <f t="shared" si="13"/>
        <v>0</v>
      </c>
      <c r="T126">
        <f t="shared" si="14"/>
        <v>0</v>
      </c>
      <c r="U126">
        <f t="shared" si="15"/>
        <v>0</v>
      </c>
      <c r="V126">
        <f t="shared" si="16"/>
        <v>0</v>
      </c>
      <c r="W126">
        <f t="shared" si="17"/>
        <v>0</v>
      </c>
      <c r="X126">
        <f t="shared" si="18"/>
        <v>0</v>
      </c>
      <c r="Y126">
        <f t="shared" si="19"/>
        <v>0</v>
      </c>
    </row>
    <row r="127" spans="15:25">
      <c r="O127" t="str">
        <f>A127&amp;COUNTIF($A$3:$A127,A127)</f>
        <v>0</v>
      </c>
      <c r="P127">
        <f t="shared" si="10"/>
        <v>0</v>
      </c>
      <c r="Q127">
        <f t="shared" si="11"/>
        <v>0</v>
      </c>
      <c r="R127">
        <f t="shared" si="12"/>
        <v>0</v>
      </c>
      <c r="S127">
        <f t="shared" si="13"/>
        <v>0</v>
      </c>
      <c r="T127">
        <f t="shared" si="14"/>
        <v>0</v>
      </c>
      <c r="U127">
        <f t="shared" si="15"/>
        <v>0</v>
      </c>
      <c r="V127">
        <f t="shared" si="16"/>
        <v>0</v>
      </c>
      <c r="W127">
        <f t="shared" si="17"/>
        <v>0</v>
      </c>
      <c r="X127">
        <f t="shared" si="18"/>
        <v>0</v>
      </c>
      <c r="Y127">
        <f t="shared" si="19"/>
        <v>0</v>
      </c>
    </row>
    <row r="128" spans="15:25">
      <c r="O128" t="str">
        <f>A128&amp;COUNTIF($A$3:$A128,A128)</f>
        <v>0</v>
      </c>
      <c r="P128">
        <f t="shared" si="10"/>
        <v>0</v>
      </c>
      <c r="Q128">
        <f t="shared" si="11"/>
        <v>0</v>
      </c>
      <c r="R128">
        <f t="shared" si="12"/>
        <v>0</v>
      </c>
      <c r="S128">
        <f t="shared" si="13"/>
        <v>0</v>
      </c>
      <c r="T128">
        <f t="shared" si="14"/>
        <v>0</v>
      </c>
      <c r="U128">
        <f t="shared" si="15"/>
        <v>0</v>
      </c>
      <c r="V128">
        <f t="shared" si="16"/>
        <v>0</v>
      </c>
      <c r="W128">
        <f t="shared" si="17"/>
        <v>0</v>
      </c>
      <c r="X128">
        <f t="shared" si="18"/>
        <v>0</v>
      </c>
      <c r="Y128">
        <f t="shared" si="19"/>
        <v>0</v>
      </c>
    </row>
    <row r="129" spans="15:25">
      <c r="O129" t="str">
        <f>A129&amp;COUNTIF($A$3:$A129,A129)</f>
        <v>0</v>
      </c>
      <c r="P129">
        <f t="shared" ref="P129:P192" si="20">B129</f>
        <v>0</v>
      </c>
      <c r="Q129">
        <f t="shared" ref="Q129:Q192" si="21">C129</f>
        <v>0</v>
      </c>
      <c r="R129">
        <f t="shared" ref="R129:R192" si="22">D129</f>
        <v>0</v>
      </c>
      <c r="S129">
        <f t="shared" ref="S129:S192" si="23">E129</f>
        <v>0</v>
      </c>
      <c r="T129">
        <f t="shared" ref="T129:T192" si="24">F129</f>
        <v>0</v>
      </c>
      <c r="U129">
        <f t="shared" ref="U129:U192" si="25">G129</f>
        <v>0</v>
      </c>
      <c r="V129">
        <f t="shared" ref="V129:V192" si="26">H129</f>
        <v>0</v>
      </c>
      <c r="W129">
        <f t="shared" ref="W129:W192" si="27">I129</f>
        <v>0</v>
      </c>
      <c r="X129">
        <f t="shared" ref="X129:X192" si="28">J129</f>
        <v>0</v>
      </c>
      <c r="Y129">
        <f t="shared" ref="Y129:Y192" si="29">K129</f>
        <v>0</v>
      </c>
    </row>
    <row r="130" spans="15:25">
      <c r="O130" t="str">
        <f>A130&amp;COUNTIF($A$3:$A130,A130)</f>
        <v>0</v>
      </c>
      <c r="P130">
        <f t="shared" si="20"/>
        <v>0</v>
      </c>
      <c r="Q130">
        <f t="shared" si="21"/>
        <v>0</v>
      </c>
      <c r="R130">
        <f t="shared" si="22"/>
        <v>0</v>
      </c>
      <c r="S130">
        <f t="shared" si="23"/>
        <v>0</v>
      </c>
      <c r="T130">
        <f t="shared" si="24"/>
        <v>0</v>
      </c>
      <c r="U130">
        <f t="shared" si="25"/>
        <v>0</v>
      </c>
      <c r="V130">
        <f t="shared" si="26"/>
        <v>0</v>
      </c>
      <c r="W130">
        <f t="shared" si="27"/>
        <v>0</v>
      </c>
      <c r="X130">
        <f t="shared" si="28"/>
        <v>0</v>
      </c>
      <c r="Y130">
        <f t="shared" si="29"/>
        <v>0</v>
      </c>
    </row>
    <row r="131" spans="15:25">
      <c r="O131" t="str">
        <f>A131&amp;COUNTIF($A$3:$A131,A131)</f>
        <v>0</v>
      </c>
      <c r="P131">
        <f t="shared" si="20"/>
        <v>0</v>
      </c>
      <c r="Q131">
        <f t="shared" si="21"/>
        <v>0</v>
      </c>
      <c r="R131">
        <f t="shared" si="22"/>
        <v>0</v>
      </c>
      <c r="S131">
        <f t="shared" si="23"/>
        <v>0</v>
      </c>
      <c r="T131">
        <f t="shared" si="24"/>
        <v>0</v>
      </c>
      <c r="U131">
        <f t="shared" si="25"/>
        <v>0</v>
      </c>
      <c r="V131">
        <f t="shared" si="26"/>
        <v>0</v>
      </c>
      <c r="W131">
        <f t="shared" si="27"/>
        <v>0</v>
      </c>
      <c r="X131">
        <f t="shared" si="28"/>
        <v>0</v>
      </c>
      <c r="Y131">
        <f t="shared" si="29"/>
        <v>0</v>
      </c>
    </row>
    <row r="132" spans="15:25">
      <c r="O132" t="str">
        <f>A132&amp;COUNTIF($A$3:$A132,A132)</f>
        <v>0</v>
      </c>
      <c r="P132">
        <f t="shared" si="20"/>
        <v>0</v>
      </c>
      <c r="Q132">
        <f t="shared" si="21"/>
        <v>0</v>
      </c>
      <c r="R132">
        <f t="shared" si="22"/>
        <v>0</v>
      </c>
      <c r="S132">
        <f t="shared" si="23"/>
        <v>0</v>
      </c>
      <c r="T132">
        <f t="shared" si="24"/>
        <v>0</v>
      </c>
      <c r="U132">
        <f t="shared" si="25"/>
        <v>0</v>
      </c>
      <c r="V132">
        <f t="shared" si="26"/>
        <v>0</v>
      </c>
      <c r="W132">
        <f t="shared" si="27"/>
        <v>0</v>
      </c>
      <c r="X132">
        <f t="shared" si="28"/>
        <v>0</v>
      </c>
      <c r="Y132">
        <f t="shared" si="29"/>
        <v>0</v>
      </c>
    </row>
    <row r="133" spans="15:25">
      <c r="O133" t="str">
        <f>A133&amp;COUNTIF($A$3:$A133,A133)</f>
        <v>0</v>
      </c>
      <c r="P133">
        <f t="shared" si="20"/>
        <v>0</v>
      </c>
      <c r="Q133">
        <f t="shared" si="21"/>
        <v>0</v>
      </c>
      <c r="R133">
        <f t="shared" si="22"/>
        <v>0</v>
      </c>
      <c r="S133">
        <f t="shared" si="23"/>
        <v>0</v>
      </c>
      <c r="T133">
        <f t="shared" si="24"/>
        <v>0</v>
      </c>
      <c r="U133">
        <f t="shared" si="25"/>
        <v>0</v>
      </c>
      <c r="V133">
        <f t="shared" si="26"/>
        <v>0</v>
      </c>
      <c r="W133">
        <f t="shared" si="27"/>
        <v>0</v>
      </c>
      <c r="X133">
        <f t="shared" si="28"/>
        <v>0</v>
      </c>
      <c r="Y133">
        <f t="shared" si="29"/>
        <v>0</v>
      </c>
    </row>
    <row r="134" spans="15:25">
      <c r="O134" t="str">
        <f>A134&amp;COUNTIF($A$3:$A134,A134)</f>
        <v>0</v>
      </c>
      <c r="P134">
        <f t="shared" si="20"/>
        <v>0</v>
      </c>
      <c r="Q134">
        <f t="shared" si="21"/>
        <v>0</v>
      </c>
      <c r="R134">
        <f t="shared" si="22"/>
        <v>0</v>
      </c>
      <c r="S134">
        <f t="shared" si="23"/>
        <v>0</v>
      </c>
      <c r="T134">
        <f t="shared" si="24"/>
        <v>0</v>
      </c>
      <c r="U134">
        <f t="shared" si="25"/>
        <v>0</v>
      </c>
      <c r="V134">
        <f t="shared" si="26"/>
        <v>0</v>
      </c>
      <c r="W134">
        <f t="shared" si="27"/>
        <v>0</v>
      </c>
      <c r="X134">
        <f t="shared" si="28"/>
        <v>0</v>
      </c>
      <c r="Y134">
        <f t="shared" si="29"/>
        <v>0</v>
      </c>
    </row>
    <row r="135" spans="15:25">
      <c r="O135" t="str">
        <f>A135&amp;COUNTIF($A$3:$A135,A135)</f>
        <v>0</v>
      </c>
      <c r="P135">
        <f t="shared" si="20"/>
        <v>0</v>
      </c>
      <c r="Q135">
        <f t="shared" si="21"/>
        <v>0</v>
      </c>
      <c r="R135">
        <f t="shared" si="22"/>
        <v>0</v>
      </c>
      <c r="S135">
        <f t="shared" si="23"/>
        <v>0</v>
      </c>
      <c r="T135">
        <f t="shared" si="24"/>
        <v>0</v>
      </c>
      <c r="U135">
        <f t="shared" si="25"/>
        <v>0</v>
      </c>
      <c r="V135">
        <f t="shared" si="26"/>
        <v>0</v>
      </c>
      <c r="W135">
        <f t="shared" si="27"/>
        <v>0</v>
      </c>
      <c r="X135">
        <f t="shared" si="28"/>
        <v>0</v>
      </c>
      <c r="Y135">
        <f t="shared" si="29"/>
        <v>0</v>
      </c>
    </row>
    <row r="136" spans="15:25">
      <c r="O136" t="str">
        <f>A136&amp;COUNTIF($A$3:$A136,A136)</f>
        <v>0</v>
      </c>
      <c r="P136">
        <f t="shared" si="20"/>
        <v>0</v>
      </c>
      <c r="Q136">
        <f t="shared" si="21"/>
        <v>0</v>
      </c>
      <c r="R136">
        <f t="shared" si="22"/>
        <v>0</v>
      </c>
      <c r="S136">
        <f t="shared" si="23"/>
        <v>0</v>
      </c>
      <c r="T136">
        <f t="shared" si="24"/>
        <v>0</v>
      </c>
      <c r="U136">
        <f t="shared" si="25"/>
        <v>0</v>
      </c>
      <c r="V136">
        <f t="shared" si="26"/>
        <v>0</v>
      </c>
      <c r="W136">
        <f t="shared" si="27"/>
        <v>0</v>
      </c>
      <c r="X136">
        <f t="shared" si="28"/>
        <v>0</v>
      </c>
      <c r="Y136">
        <f t="shared" si="29"/>
        <v>0</v>
      </c>
    </row>
    <row r="137" spans="15:25">
      <c r="O137" t="str">
        <f>A137&amp;COUNTIF($A$3:$A137,A137)</f>
        <v>0</v>
      </c>
      <c r="P137">
        <f t="shared" si="20"/>
        <v>0</v>
      </c>
      <c r="Q137">
        <f t="shared" si="21"/>
        <v>0</v>
      </c>
      <c r="R137">
        <f t="shared" si="22"/>
        <v>0</v>
      </c>
      <c r="S137">
        <f t="shared" si="23"/>
        <v>0</v>
      </c>
      <c r="T137">
        <f t="shared" si="24"/>
        <v>0</v>
      </c>
      <c r="U137">
        <f t="shared" si="25"/>
        <v>0</v>
      </c>
      <c r="V137">
        <f t="shared" si="26"/>
        <v>0</v>
      </c>
      <c r="W137">
        <f t="shared" si="27"/>
        <v>0</v>
      </c>
      <c r="X137">
        <f t="shared" si="28"/>
        <v>0</v>
      </c>
      <c r="Y137">
        <f t="shared" si="29"/>
        <v>0</v>
      </c>
    </row>
    <row r="138" spans="15:25">
      <c r="O138" t="str">
        <f>A138&amp;COUNTIF($A$3:$A138,A138)</f>
        <v>0</v>
      </c>
      <c r="P138">
        <f t="shared" si="20"/>
        <v>0</v>
      </c>
      <c r="Q138">
        <f t="shared" si="21"/>
        <v>0</v>
      </c>
      <c r="R138">
        <f t="shared" si="22"/>
        <v>0</v>
      </c>
      <c r="S138">
        <f t="shared" si="23"/>
        <v>0</v>
      </c>
      <c r="T138">
        <f t="shared" si="24"/>
        <v>0</v>
      </c>
      <c r="U138">
        <f t="shared" si="25"/>
        <v>0</v>
      </c>
      <c r="V138">
        <f t="shared" si="26"/>
        <v>0</v>
      </c>
      <c r="W138">
        <f t="shared" si="27"/>
        <v>0</v>
      </c>
      <c r="X138">
        <f t="shared" si="28"/>
        <v>0</v>
      </c>
      <c r="Y138">
        <f t="shared" si="29"/>
        <v>0</v>
      </c>
    </row>
    <row r="139" spans="15:25">
      <c r="O139" t="str">
        <f>A139&amp;COUNTIF($A$3:$A139,A139)</f>
        <v>0</v>
      </c>
      <c r="P139">
        <f t="shared" si="20"/>
        <v>0</v>
      </c>
      <c r="Q139">
        <f t="shared" si="21"/>
        <v>0</v>
      </c>
      <c r="R139">
        <f t="shared" si="22"/>
        <v>0</v>
      </c>
      <c r="S139">
        <f t="shared" si="23"/>
        <v>0</v>
      </c>
      <c r="T139">
        <f t="shared" si="24"/>
        <v>0</v>
      </c>
      <c r="U139">
        <f t="shared" si="25"/>
        <v>0</v>
      </c>
      <c r="V139">
        <f t="shared" si="26"/>
        <v>0</v>
      </c>
      <c r="W139">
        <f t="shared" si="27"/>
        <v>0</v>
      </c>
      <c r="X139">
        <f t="shared" si="28"/>
        <v>0</v>
      </c>
      <c r="Y139">
        <f t="shared" si="29"/>
        <v>0</v>
      </c>
    </row>
    <row r="140" spans="15:25">
      <c r="O140" t="str">
        <f>A140&amp;COUNTIF($A$3:$A140,A140)</f>
        <v>0</v>
      </c>
      <c r="P140">
        <f t="shared" si="20"/>
        <v>0</v>
      </c>
      <c r="Q140">
        <f t="shared" si="21"/>
        <v>0</v>
      </c>
      <c r="R140">
        <f t="shared" si="22"/>
        <v>0</v>
      </c>
      <c r="S140">
        <f t="shared" si="23"/>
        <v>0</v>
      </c>
      <c r="T140">
        <f t="shared" si="24"/>
        <v>0</v>
      </c>
      <c r="U140">
        <f t="shared" si="25"/>
        <v>0</v>
      </c>
      <c r="V140">
        <f t="shared" si="26"/>
        <v>0</v>
      </c>
      <c r="W140">
        <f t="shared" si="27"/>
        <v>0</v>
      </c>
      <c r="X140">
        <f t="shared" si="28"/>
        <v>0</v>
      </c>
      <c r="Y140">
        <f t="shared" si="29"/>
        <v>0</v>
      </c>
    </row>
    <row r="141" spans="15:25">
      <c r="O141" t="str">
        <f>A141&amp;COUNTIF($A$3:$A141,A141)</f>
        <v>0</v>
      </c>
      <c r="P141">
        <f t="shared" si="20"/>
        <v>0</v>
      </c>
      <c r="Q141">
        <f t="shared" si="21"/>
        <v>0</v>
      </c>
      <c r="R141">
        <f t="shared" si="22"/>
        <v>0</v>
      </c>
      <c r="S141">
        <f t="shared" si="23"/>
        <v>0</v>
      </c>
      <c r="T141">
        <f t="shared" si="24"/>
        <v>0</v>
      </c>
      <c r="U141">
        <f t="shared" si="25"/>
        <v>0</v>
      </c>
      <c r="V141">
        <f t="shared" si="26"/>
        <v>0</v>
      </c>
      <c r="W141">
        <f t="shared" si="27"/>
        <v>0</v>
      </c>
      <c r="X141">
        <f t="shared" si="28"/>
        <v>0</v>
      </c>
      <c r="Y141">
        <f t="shared" si="29"/>
        <v>0</v>
      </c>
    </row>
    <row r="142" spans="15:25">
      <c r="O142" t="str">
        <f>A142&amp;COUNTIF($A$3:$A142,A142)</f>
        <v>0</v>
      </c>
      <c r="P142">
        <f t="shared" si="20"/>
        <v>0</v>
      </c>
      <c r="Q142">
        <f t="shared" si="21"/>
        <v>0</v>
      </c>
      <c r="R142">
        <f t="shared" si="22"/>
        <v>0</v>
      </c>
      <c r="S142">
        <f t="shared" si="23"/>
        <v>0</v>
      </c>
      <c r="T142">
        <f t="shared" si="24"/>
        <v>0</v>
      </c>
      <c r="U142">
        <f t="shared" si="25"/>
        <v>0</v>
      </c>
      <c r="V142">
        <f t="shared" si="26"/>
        <v>0</v>
      </c>
      <c r="W142">
        <f t="shared" si="27"/>
        <v>0</v>
      </c>
      <c r="X142">
        <f t="shared" si="28"/>
        <v>0</v>
      </c>
      <c r="Y142">
        <f t="shared" si="29"/>
        <v>0</v>
      </c>
    </row>
    <row r="143" spans="15:25">
      <c r="O143" t="str">
        <f>A143&amp;COUNTIF($A$3:$A143,A143)</f>
        <v>0</v>
      </c>
      <c r="P143">
        <f t="shared" si="20"/>
        <v>0</v>
      </c>
      <c r="Q143">
        <f t="shared" si="21"/>
        <v>0</v>
      </c>
      <c r="R143">
        <f t="shared" si="22"/>
        <v>0</v>
      </c>
      <c r="S143">
        <f t="shared" si="23"/>
        <v>0</v>
      </c>
      <c r="T143">
        <f t="shared" si="24"/>
        <v>0</v>
      </c>
      <c r="U143">
        <f t="shared" si="25"/>
        <v>0</v>
      </c>
      <c r="V143">
        <f t="shared" si="26"/>
        <v>0</v>
      </c>
      <c r="W143">
        <f t="shared" si="27"/>
        <v>0</v>
      </c>
      <c r="X143">
        <f t="shared" si="28"/>
        <v>0</v>
      </c>
      <c r="Y143">
        <f t="shared" si="29"/>
        <v>0</v>
      </c>
    </row>
    <row r="144" spans="15:25">
      <c r="O144" t="str">
        <f>A144&amp;COUNTIF($A$3:$A144,A144)</f>
        <v>0</v>
      </c>
      <c r="P144">
        <f t="shared" si="20"/>
        <v>0</v>
      </c>
      <c r="Q144">
        <f t="shared" si="21"/>
        <v>0</v>
      </c>
      <c r="R144">
        <f t="shared" si="22"/>
        <v>0</v>
      </c>
      <c r="S144">
        <f t="shared" si="23"/>
        <v>0</v>
      </c>
      <c r="T144">
        <f t="shared" si="24"/>
        <v>0</v>
      </c>
      <c r="U144">
        <f t="shared" si="25"/>
        <v>0</v>
      </c>
      <c r="V144">
        <f t="shared" si="26"/>
        <v>0</v>
      </c>
      <c r="W144">
        <f t="shared" si="27"/>
        <v>0</v>
      </c>
      <c r="X144">
        <f t="shared" si="28"/>
        <v>0</v>
      </c>
      <c r="Y144">
        <f t="shared" si="29"/>
        <v>0</v>
      </c>
    </row>
    <row r="145" spans="15:25">
      <c r="O145" t="str">
        <f>A145&amp;COUNTIF($A$3:$A145,A145)</f>
        <v>0</v>
      </c>
      <c r="P145">
        <f t="shared" si="20"/>
        <v>0</v>
      </c>
      <c r="Q145">
        <f t="shared" si="21"/>
        <v>0</v>
      </c>
      <c r="R145">
        <f t="shared" si="22"/>
        <v>0</v>
      </c>
      <c r="S145">
        <f t="shared" si="23"/>
        <v>0</v>
      </c>
      <c r="T145">
        <f t="shared" si="24"/>
        <v>0</v>
      </c>
      <c r="U145">
        <f t="shared" si="25"/>
        <v>0</v>
      </c>
      <c r="V145">
        <f t="shared" si="26"/>
        <v>0</v>
      </c>
      <c r="W145">
        <f t="shared" si="27"/>
        <v>0</v>
      </c>
      <c r="X145">
        <f t="shared" si="28"/>
        <v>0</v>
      </c>
      <c r="Y145">
        <f t="shared" si="29"/>
        <v>0</v>
      </c>
    </row>
    <row r="146" spans="15:25">
      <c r="O146" t="str">
        <f>A146&amp;COUNTIF($A$3:$A146,A146)</f>
        <v>0</v>
      </c>
      <c r="P146">
        <f t="shared" si="20"/>
        <v>0</v>
      </c>
      <c r="Q146">
        <f t="shared" si="21"/>
        <v>0</v>
      </c>
      <c r="R146">
        <f t="shared" si="22"/>
        <v>0</v>
      </c>
      <c r="S146">
        <f t="shared" si="23"/>
        <v>0</v>
      </c>
      <c r="T146">
        <f t="shared" si="24"/>
        <v>0</v>
      </c>
      <c r="U146">
        <f t="shared" si="25"/>
        <v>0</v>
      </c>
      <c r="V146">
        <f t="shared" si="26"/>
        <v>0</v>
      </c>
      <c r="W146">
        <f t="shared" si="27"/>
        <v>0</v>
      </c>
      <c r="X146">
        <f t="shared" si="28"/>
        <v>0</v>
      </c>
      <c r="Y146">
        <f t="shared" si="29"/>
        <v>0</v>
      </c>
    </row>
    <row r="147" spans="15:25">
      <c r="O147" t="str">
        <f>A147&amp;COUNTIF($A$3:$A147,A147)</f>
        <v>0</v>
      </c>
      <c r="P147">
        <f t="shared" si="20"/>
        <v>0</v>
      </c>
      <c r="Q147">
        <f t="shared" si="21"/>
        <v>0</v>
      </c>
      <c r="R147">
        <f t="shared" si="22"/>
        <v>0</v>
      </c>
      <c r="S147">
        <f t="shared" si="23"/>
        <v>0</v>
      </c>
      <c r="T147">
        <f t="shared" si="24"/>
        <v>0</v>
      </c>
      <c r="U147">
        <f t="shared" si="25"/>
        <v>0</v>
      </c>
      <c r="V147">
        <f t="shared" si="26"/>
        <v>0</v>
      </c>
      <c r="W147">
        <f t="shared" si="27"/>
        <v>0</v>
      </c>
      <c r="X147">
        <f t="shared" si="28"/>
        <v>0</v>
      </c>
      <c r="Y147">
        <f t="shared" si="29"/>
        <v>0</v>
      </c>
    </row>
    <row r="148" spans="15:25">
      <c r="O148" t="str">
        <f>A148&amp;COUNTIF($A$3:$A148,A148)</f>
        <v>0</v>
      </c>
      <c r="P148">
        <f t="shared" si="20"/>
        <v>0</v>
      </c>
      <c r="Q148">
        <f t="shared" si="21"/>
        <v>0</v>
      </c>
      <c r="R148">
        <f t="shared" si="22"/>
        <v>0</v>
      </c>
      <c r="S148">
        <f t="shared" si="23"/>
        <v>0</v>
      </c>
      <c r="T148">
        <f t="shared" si="24"/>
        <v>0</v>
      </c>
      <c r="U148">
        <f t="shared" si="25"/>
        <v>0</v>
      </c>
      <c r="V148">
        <f t="shared" si="26"/>
        <v>0</v>
      </c>
      <c r="W148">
        <f t="shared" si="27"/>
        <v>0</v>
      </c>
      <c r="X148">
        <f t="shared" si="28"/>
        <v>0</v>
      </c>
      <c r="Y148">
        <f t="shared" si="29"/>
        <v>0</v>
      </c>
    </row>
    <row r="149" spans="15:25">
      <c r="O149" t="str">
        <f>A149&amp;COUNTIF($A$3:$A149,A149)</f>
        <v>0</v>
      </c>
      <c r="P149">
        <f t="shared" si="20"/>
        <v>0</v>
      </c>
      <c r="Q149">
        <f t="shared" si="21"/>
        <v>0</v>
      </c>
      <c r="R149">
        <f t="shared" si="22"/>
        <v>0</v>
      </c>
      <c r="S149">
        <f t="shared" si="23"/>
        <v>0</v>
      </c>
      <c r="T149">
        <f t="shared" si="24"/>
        <v>0</v>
      </c>
      <c r="U149">
        <f t="shared" si="25"/>
        <v>0</v>
      </c>
      <c r="V149">
        <f t="shared" si="26"/>
        <v>0</v>
      </c>
      <c r="W149">
        <f t="shared" si="27"/>
        <v>0</v>
      </c>
      <c r="X149">
        <f t="shared" si="28"/>
        <v>0</v>
      </c>
      <c r="Y149">
        <f t="shared" si="29"/>
        <v>0</v>
      </c>
    </row>
    <row r="150" spans="15:25">
      <c r="O150" t="str">
        <f>A150&amp;COUNTIF($A$3:$A150,A150)</f>
        <v>0</v>
      </c>
      <c r="P150">
        <f t="shared" si="20"/>
        <v>0</v>
      </c>
      <c r="Q150">
        <f t="shared" si="21"/>
        <v>0</v>
      </c>
      <c r="R150">
        <f t="shared" si="22"/>
        <v>0</v>
      </c>
      <c r="S150">
        <f t="shared" si="23"/>
        <v>0</v>
      </c>
      <c r="T150">
        <f t="shared" si="24"/>
        <v>0</v>
      </c>
      <c r="U150">
        <f t="shared" si="25"/>
        <v>0</v>
      </c>
      <c r="V150">
        <f t="shared" si="26"/>
        <v>0</v>
      </c>
      <c r="W150">
        <f t="shared" si="27"/>
        <v>0</v>
      </c>
      <c r="X150">
        <f t="shared" si="28"/>
        <v>0</v>
      </c>
      <c r="Y150">
        <f t="shared" si="29"/>
        <v>0</v>
      </c>
    </row>
    <row r="151" spans="15:25">
      <c r="O151" t="str">
        <f>A151&amp;COUNTIF($A$3:$A151,A151)</f>
        <v>0</v>
      </c>
      <c r="P151">
        <f t="shared" si="20"/>
        <v>0</v>
      </c>
      <c r="Q151">
        <f t="shared" si="21"/>
        <v>0</v>
      </c>
      <c r="R151">
        <f t="shared" si="22"/>
        <v>0</v>
      </c>
      <c r="S151">
        <f t="shared" si="23"/>
        <v>0</v>
      </c>
      <c r="T151">
        <f t="shared" si="24"/>
        <v>0</v>
      </c>
      <c r="U151">
        <f t="shared" si="25"/>
        <v>0</v>
      </c>
      <c r="V151">
        <f t="shared" si="26"/>
        <v>0</v>
      </c>
      <c r="W151">
        <f t="shared" si="27"/>
        <v>0</v>
      </c>
      <c r="X151">
        <f t="shared" si="28"/>
        <v>0</v>
      </c>
      <c r="Y151">
        <f t="shared" si="29"/>
        <v>0</v>
      </c>
    </row>
    <row r="152" spans="15:25">
      <c r="O152" t="str">
        <f>A152&amp;COUNTIF($A$3:$A152,A152)</f>
        <v>0</v>
      </c>
      <c r="P152">
        <f t="shared" si="20"/>
        <v>0</v>
      </c>
      <c r="Q152">
        <f t="shared" si="21"/>
        <v>0</v>
      </c>
      <c r="R152">
        <f t="shared" si="22"/>
        <v>0</v>
      </c>
      <c r="S152">
        <f t="shared" si="23"/>
        <v>0</v>
      </c>
      <c r="T152">
        <f t="shared" si="24"/>
        <v>0</v>
      </c>
      <c r="U152">
        <f t="shared" si="25"/>
        <v>0</v>
      </c>
      <c r="V152">
        <f t="shared" si="26"/>
        <v>0</v>
      </c>
      <c r="W152">
        <f t="shared" si="27"/>
        <v>0</v>
      </c>
      <c r="X152">
        <f t="shared" si="28"/>
        <v>0</v>
      </c>
      <c r="Y152">
        <f t="shared" si="29"/>
        <v>0</v>
      </c>
    </row>
    <row r="153" spans="15:25">
      <c r="O153" t="str">
        <f>A153&amp;COUNTIF($A$3:$A153,A153)</f>
        <v>0</v>
      </c>
      <c r="P153">
        <f t="shared" si="20"/>
        <v>0</v>
      </c>
      <c r="Q153">
        <f t="shared" si="21"/>
        <v>0</v>
      </c>
      <c r="R153">
        <f t="shared" si="22"/>
        <v>0</v>
      </c>
      <c r="S153">
        <f t="shared" si="23"/>
        <v>0</v>
      </c>
      <c r="T153">
        <f t="shared" si="24"/>
        <v>0</v>
      </c>
      <c r="U153">
        <f t="shared" si="25"/>
        <v>0</v>
      </c>
      <c r="V153">
        <f t="shared" si="26"/>
        <v>0</v>
      </c>
      <c r="W153">
        <f t="shared" si="27"/>
        <v>0</v>
      </c>
      <c r="X153">
        <f t="shared" si="28"/>
        <v>0</v>
      </c>
      <c r="Y153">
        <f t="shared" si="29"/>
        <v>0</v>
      </c>
    </row>
    <row r="154" spans="15:25">
      <c r="O154" t="str">
        <f>A154&amp;COUNTIF($A$3:$A154,A154)</f>
        <v>0</v>
      </c>
      <c r="P154">
        <f t="shared" si="20"/>
        <v>0</v>
      </c>
      <c r="Q154">
        <f t="shared" si="21"/>
        <v>0</v>
      </c>
      <c r="R154">
        <f t="shared" si="22"/>
        <v>0</v>
      </c>
      <c r="S154">
        <f t="shared" si="23"/>
        <v>0</v>
      </c>
      <c r="T154">
        <f t="shared" si="24"/>
        <v>0</v>
      </c>
      <c r="U154">
        <f t="shared" si="25"/>
        <v>0</v>
      </c>
      <c r="V154">
        <f t="shared" si="26"/>
        <v>0</v>
      </c>
      <c r="W154">
        <f t="shared" si="27"/>
        <v>0</v>
      </c>
      <c r="X154">
        <f t="shared" si="28"/>
        <v>0</v>
      </c>
      <c r="Y154">
        <f t="shared" si="29"/>
        <v>0</v>
      </c>
    </row>
    <row r="155" spans="15:25">
      <c r="O155" t="str">
        <f>A155&amp;COUNTIF($A$3:$A155,A155)</f>
        <v>0</v>
      </c>
      <c r="P155">
        <f t="shared" si="20"/>
        <v>0</v>
      </c>
      <c r="Q155">
        <f t="shared" si="21"/>
        <v>0</v>
      </c>
      <c r="R155">
        <f t="shared" si="22"/>
        <v>0</v>
      </c>
      <c r="S155">
        <f t="shared" si="23"/>
        <v>0</v>
      </c>
      <c r="T155">
        <f t="shared" si="24"/>
        <v>0</v>
      </c>
      <c r="U155">
        <f t="shared" si="25"/>
        <v>0</v>
      </c>
      <c r="V155">
        <f t="shared" si="26"/>
        <v>0</v>
      </c>
      <c r="W155">
        <f t="shared" si="27"/>
        <v>0</v>
      </c>
      <c r="X155">
        <f t="shared" si="28"/>
        <v>0</v>
      </c>
      <c r="Y155">
        <f t="shared" si="29"/>
        <v>0</v>
      </c>
    </row>
    <row r="156" spans="15:25">
      <c r="O156" t="str">
        <f>A156&amp;COUNTIF($A$3:$A156,A156)</f>
        <v>0</v>
      </c>
      <c r="P156">
        <f t="shared" si="20"/>
        <v>0</v>
      </c>
      <c r="Q156">
        <f t="shared" si="21"/>
        <v>0</v>
      </c>
      <c r="R156">
        <f t="shared" si="22"/>
        <v>0</v>
      </c>
      <c r="S156">
        <f t="shared" si="23"/>
        <v>0</v>
      </c>
      <c r="T156">
        <f t="shared" si="24"/>
        <v>0</v>
      </c>
      <c r="U156">
        <f t="shared" si="25"/>
        <v>0</v>
      </c>
      <c r="V156">
        <f t="shared" si="26"/>
        <v>0</v>
      </c>
      <c r="W156">
        <f t="shared" si="27"/>
        <v>0</v>
      </c>
      <c r="X156">
        <f t="shared" si="28"/>
        <v>0</v>
      </c>
      <c r="Y156">
        <f t="shared" si="29"/>
        <v>0</v>
      </c>
    </row>
    <row r="157" spans="15:25">
      <c r="O157" t="str">
        <f>A157&amp;COUNTIF($A$3:$A157,A157)</f>
        <v>0</v>
      </c>
      <c r="P157">
        <f t="shared" si="20"/>
        <v>0</v>
      </c>
      <c r="Q157">
        <f t="shared" si="21"/>
        <v>0</v>
      </c>
      <c r="R157">
        <f t="shared" si="22"/>
        <v>0</v>
      </c>
      <c r="S157">
        <f t="shared" si="23"/>
        <v>0</v>
      </c>
      <c r="T157">
        <f t="shared" si="24"/>
        <v>0</v>
      </c>
      <c r="U157">
        <f t="shared" si="25"/>
        <v>0</v>
      </c>
      <c r="V157">
        <f t="shared" si="26"/>
        <v>0</v>
      </c>
      <c r="W157">
        <f t="shared" si="27"/>
        <v>0</v>
      </c>
      <c r="X157">
        <f t="shared" si="28"/>
        <v>0</v>
      </c>
      <c r="Y157">
        <f t="shared" si="29"/>
        <v>0</v>
      </c>
    </row>
    <row r="158" spans="15:25">
      <c r="O158" t="str">
        <f>A158&amp;COUNTIF($A$3:$A158,A158)</f>
        <v>0</v>
      </c>
      <c r="P158">
        <f t="shared" si="20"/>
        <v>0</v>
      </c>
      <c r="Q158">
        <f t="shared" si="21"/>
        <v>0</v>
      </c>
      <c r="R158">
        <f t="shared" si="22"/>
        <v>0</v>
      </c>
      <c r="S158">
        <f t="shared" si="23"/>
        <v>0</v>
      </c>
      <c r="T158">
        <f t="shared" si="24"/>
        <v>0</v>
      </c>
      <c r="U158">
        <f t="shared" si="25"/>
        <v>0</v>
      </c>
      <c r="V158">
        <f t="shared" si="26"/>
        <v>0</v>
      </c>
      <c r="W158">
        <f t="shared" si="27"/>
        <v>0</v>
      </c>
      <c r="X158">
        <f t="shared" si="28"/>
        <v>0</v>
      </c>
      <c r="Y158">
        <f t="shared" si="29"/>
        <v>0</v>
      </c>
    </row>
    <row r="159" spans="15:25">
      <c r="O159" t="str">
        <f>A159&amp;COUNTIF($A$3:$A159,A159)</f>
        <v>0</v>
      </c>
      <c r="P159">
        <f t="shared" si="20"/>
        <v>0</v>
      </c>
      <c r="Q159">
        <f t="shared" si="21"/>
        <v>0</v>
      </c>
      <c r="R159">
        <f t="shared" si="22"/>
        <v>0</v>
      </c>
      <c r="S159">
        <f t="shared" si="23"/>
        <v>0</v>
      </c>
      <c r="T159">
        <f t="shared" si="24"/>
        <v>0</v>
      </c>
      <c r="U159">
        <f t="shared" si="25"/>
        <v>0</v>
      </c>
      <c r="V159">
        <f t="shared" si="26"/>
        <v>0</v>
      </c>
      <c r="W159">
        <f t="shared" si="27"/>
        <v>0</v>
      </c>
      <c r="X159">
        <f t="shared" si="28"/>
        <v>0</v>
      </c>
      <c r="Y159">
        <f t="shared" si="29"/>
        <v>0</v>
      </c>
    </row>
    <row r="160" spans="15:25">
      <c r="O160" t="str">
        <f>A160&amp;COUNTIF($A$3:$A160,A160)</f>
        <v>0</v>
      </c>
      <c r="P160">
        <f t="shared" si="20"/>
        <v>0</v>
      </c>
      <c r="Q160">
        <f t="shared" si="21"/>
        <v>0</v>
      </c>
      <c r="R160">
        <f t="shared" si="22"/>
        <v>0</v>
      </c>
      <c r="S160">
        <f t="shared" si="23"/>
        <v>0</v>
      </c>
      <c r="T160">
        <f t="shared" si="24"/>
        <v>0</v>
      </c>
      <c r="U160">
        <f t="shared" si="25"/>
        <v>0</v>
      </c>
      <c r="V160">
        <f t="shared" si="26"/>
        <v>0</v>
      </c>
      <c r="W160">
        <f t="shared" si="27"/>
        <v>0</v>
      </c>
      <c r="X160">
        <f t="shared" si="28"/>
        <v>0</v>
      </c>
      <c r="Y160">
        <f t="shared" si="29"/>
        <v>0</v>
      </c>
    </row>
    <row r="161" spans="15:25">
      <c r="O161" t="str">
        <f>A161&amp;COUNTIF($A$3:$A161,A161)</f>
        <v>0</v>
      </c>
      <c r="P161">
        <f t="shared" si="20"/>
        <v>0</v>
      </c>
      <c r="Q161">
        <f t="shared" si="21"/>
        <v>0</v>
      </c>
      <c r="R161">
        <f t="shared" si="22"/>
        <v>0</v>
      </c>
      <c r="S161">
        <f t="shared" si="23"/>
        <v>0</v>
      </c>
      <c r="T161">
        <f t="shared" si="24"/>
        <v>0</v>
      </c>
      <c r="U161">
        <f t="shared" si="25"/>
        <v>0</v>
      </c>
      <c r="V161">
        <f t="shared" si="26"/>
        <v>0</v>
      </c>
      <c r="W161">
        <f t="shared" si="27"/>
        <v>0</v>
      </c>
      <c r="X161">
        <f t="shared" si="28"/>
        <v>0</v>
      </c>
      <c r="Y161">
        <f t="shared" si="29"/>
        <v>0</v>
      </c>
    </row>
    <row r="162" spans="15:25">
      <c r="O162" t="str">
        <f>A162&amp;COUNTIF($A$3:$A162,A162)</f>
        <v>0</v>
      </c>
      <c r="P162">
        <f t="shared" si="20"/>
        <v>0</v>
      </c>
      <c r="Q162">
        <f t="shared" si="21"/>
        <v>0</v>
      </c>
      <c r="R162">
        <f t="shared" si="22"/>
        <v>0</v>
      </c>
      <c r="S162">
        <f t="shared" si="23"/>
        <v>0</v>
      </c>
      <c r="T162">
        <f t="shared" si="24"/>
        <v>0</v>
      </c>
      <c r="U162">
        <f t="shared" si="25"/>
        <v>0</v>
      </c>
      <c r="V162">
        <f t="shared" si="26"/>
        <v>0</v>
      </c>
      <c r="W162">
        <f t="shared" si="27"/>
        <v>0</v>
      </c>
      <c r="X162">
        <f t="shared" si="28"/>
        <v>0</v>
      </c>
      <c r="Y162">
        <f t="shared" si="29"/>
        <v>0</v>
      </c>
    </row>
    <row r="163" spans="15:25">
      <c r="O163" t="str">
        <f>A163&amp;COUNTIF($A$3:$A163,A163)</f>
        <v>0</v>
      </c>
      <c r="P163">
        <f t="shared" si="20"/>
        <v>0</v>
      </c>
      <c r="Q163">
        <f t="shared" si="21"/>
        <v>0</v>
      </c>
      <c r="R163">
        <f t="shared" si="22"/>
        <v>0</v>
      </c>
      <c r="S163">
        <f t="shared" si="23"/>
        <v>0</v>
      </c>
      <c r="T163">
        <f t="shared" si="24"/>
        <v>0</v>
      </c>
      <c r="U163">
        <f t="shared" si="25"/>
        <v>0</v>
      </c>
      <c r="V163">
        <f t="shared" si="26"/>
        <v>0</v>
      </c>
      <c r="W163">
        <f t="shared" si="27"/>
        <v>0</v>
      </c>
      <c r="X163">
        <f t="shared" si="28"/>
        <v>0</v>
      </c>
      <c r="Y163">
        <f t="shared" si="29"/>
        <v>0</v>
      </c>
    </row>
    <row r="164" spans="15:25">
      <c r="O164" t="str">
        <f>A164&amp;COUNTIF($A$3:$A164,A164)</f>
        <v>0</v>
      </c>
      <c r="P164">
        <f t="shared" si="20"/>
        <v>0</v>
      </c>
      <c r="Q164">
        <f t="shared" si="21"/>
        <v>0</v>
      </c>
      <c r="R164">
        <f t="shared" si="22"/>
        <v>0</v>
      </c>
      <c r="S164">
        <f t="shared" si="23"/>
        <v>0</v>
      </c>
      <c r="T164">
        <f t="shared" si="24"/>
        <v>0</v>
      </c>
      <c r="U164">
        <f t="shared" si="25"/>
        <v>0</v>
      </c>
      <c r="V164">
        <f t="shared" si="26"/>
        <v>0</v>
      </c>
      <c r="W164">
        <f t="shared" si="27"/>
        <v>0</v>
      </c>
      <c r="X164">
        <f t="shared" si="28"/>
        <v>0</v>
      </c>
      <c r="Y164">
        <f t="shared" si="29"/>
        <v>0</v>
      </c>
    </row>
    <row r="165" spans="15:25">
      <c r="O165" t="str">
        <f>A165&amp;COUNTIF($A$3:$A165,A165)</f>
        <v>0</v>
      </c>
      <c r="P165">
        <f t="shared" si="20"/>
        <v>0</v>
      </c>
      <c r="Q165">
        <f t="shared" si="21"/>
        <v>0</v>
      </c>
      <c r="R165">
        <f t="shared" si="22"/>
        <v>0</v>
      </c>
      <c r="S165">
        <f t="shared" si="23"/>
        <v>0</v>
      </c>
      <c r="T165">
        <f t="shared" si="24"/>
        <v>0</v>
      </c>
      <c r="U165">
        <f t="shared" si="25"/>
        <v>0</v>
      </c>
      <c r="V165">
        <f t="shared" si="26"/>
        <v>0</v>
      </c>
      <c r="W165">
        <f t="shared" si="27"/>
        <v>0</v>
      </c>
      <c r="X165">
        <f t="shared" si="28"/>
        <v>0</v>
      </c>
      <c r="Y165">
        <f t="shared" si="29"/>
        <v>0</v>
      </c>
    </row>
    <row r="166" spans="15:25">
      <c r="O166" t="str">
        <f>A166&amp;COUNTIF($A$3:$A166,A166)</f>
        <v>0</v>
      </c>
      <c r="P166">
        <f t="shared" si="20"/>
        <v>0</v>
      </c>
      <c r="Q166">
        <f t="shared" si="21"/>
        <v>0</v>
      </c>
      <c r="R166">
        <f t="shared" si="22"/>
        <v>0</v>
      </c>
      <c r="S166">
        <f t="shared" si="23"/>
        <v>0</v>
      </c>
      <c r="T166">
        <f t="shared" si="24"/>
        <v>0</v>
      </c>
      <c r="U166">
        <f t="shared" si="25"/>
        <v>0</v>
      </c>
      <c r="V166">
        <f t="shared" si="26"/>
        <v>0</v>
      </c>
      <c r="W166">
        <f t="shared" si="27"/>
        <v>0</v>
      </c>
      <c r="X166">
        <f t="shared" si="28"/>
        <v>0</v>
      </c>
      <c r="Y166">
        <f t="shared" si="29"/>
        <v>0</v>
      </c>
    </row>
    <row r="167" spans="15:25">
      <c r="O167" t="str">
        <f>A167&amp;COUNTIF($A$3:$A167,A167)</f>
        <v>0</v>
      </c>
      <c r="P167">
        <f t="shared" si="20"/>
        <v>0</v>
      </c>
      <c r="Q167">
        <f t="shared" si="21"/>
        <v>0</v>
      </c>
      <c r="R167">
        <f t="shared" si="22"/>
        <v>0</v>
      </c>
      <c r="S167">
        <f t="shared" si="23"/>
        <v>0</v>
      </c>
      <c r="T167">
        <f t="shared" si="24"/>
        <v>0</v>
      </c>
      <c r="U167">
        <f t="shared" si="25"/>
        <v>0</v>
      </c>
      <c r="V167">
        <f t="shared" si="26"/>
        <v>0</v>
      </c>
      <c r="W167">
        <f t="shared" si="27"/>
        <v>0</v>
      </c>
      <c r="X167">
        <f t="shared" si="28"/>
        <v>0</v>
      </c>
      <c r="Y167">
        <f t="shared" si="29"/>
        <v>0</v>
      </c>
    </row>
    <row r="168" spans="15:25">
      <c r="O168" t="str">
        <f>A168&amp;COUNTIF($A$3:$A168,A168)</f>
        <v>0</v>
      </c>
      <c r="P168">
        <f t="shared" si="20"/>
        <v>0</v>
      </c>
      <c r="Q168">
        <f t="shared" si="21"/>
        <v>0</v>
      </c>
      <c r="R168">
        <f t="shared" si="22"/>
        <v>0</v>
      </c>
      <c r="S168">
        <f t="shared" si="23"/>
        <v>0</v>
      </c>
      <c r="T168">
        <f t="shared" si="24"/>
        <v>0</v>
      </c>
      <c r="U168">
        <f t="shared" si="25"/>
        <v>0</v>
      </c>
      <c r="V168">
        <f t="shared" si="26"/>
        <v>0</v>
      </c>
      <c r="W168">
        <f t="shared" si="27"/>
        <v>0</v>
      </c>
      <c r="X168">
        <f t="shared" si="28"/>
        <v>0</v>
      </c>
      <c r="Y168">
        <f t="shared" si="29"/>
        <v>0</v>
      </c>
    </row>
    <row r="169" spans="15:25">
      <c r="O169" t="str">
        <f>A169&amp;COUNTIF($A$3:$A169,A169)</f>
        <v>0</v>
      </c>
      <c r="P169">
        <f t="shared" si="20"/>
        <v>0</v>
      </c>
      <c r="Q169">
        <f t="shared" si="21"/>
        <v>0</v>
      </c>
      <c r="R169">
        <f t="shared" si="22"/>
        <v>0</v>
      </c>
      <c r="S169">
        <f t="shared" si="23"/>
        <v>0</v>
      </c>
      <c r="T169">
        <f t="shared" si="24"/>
        <v>0</v>
      </c>
      <c r="U169">
        <f t="shared" si="25"/>
        <v>0</v>
      </c>
      <c r="V169">
        <f t="shared" si="26"/>
        <v>0</v>
      </c>
      <c r="W169">
        <f t="shared" si="27"/>
        <v>0</v>
      </c>
      <c r="X169">
        <f t="shared" si="28"/>
        <v>0</v>
      </c>
      <c r="Y169">
        <f t="shared" si="29"/>
        <v>0</v>
      </c>
    </row>
    <row r="170" spans="15:25">
      <c r="O170" t="str">
        <f>A170&amp;COUNTIF($A$3:$A170,A170)</f>
        <v>0</v>
      </c>
      <c r="P170">
        <f t="shared" si="20"/>
        <v>0</v>
      </c>
      <c r="Q170">
        <f t="shared" si="21"/>
        <v>0</v>
      </c>
      <c r="R170">
        <f t="shared" si="22"/>
        <v>0</v>
      </c>
      <c r="S170">
        <f t="shared" si="23"/>
        <v>0</v>
      </c>
      <c r="T170">
        <f t="shared" si="24"/>
        <v>0</v>
      </c>
      <c r="U170">
        <f t="shared" si="25"/>
        <v>0</v>
      </c>
      <c r="V170">
        <f t="shared" si="26"/>
        <v>0</v>
      </c>
      <c r="W170">
        <f t="shared" si="27"/>
        <v>0</v>
      </c>
      <c r="X170">
        <f t="shared" si="28"/>
        <v>0</v>
      </c>
      <c r="Y170">
        <f t="shared" si="29"/>
        <v>0</v>
      </c>
    </row>
    <row r="171" spans="15:25">
      <c r="O171" t="str">
        <f>A171&amp;COUNTIF($A$3:$A171,A171)</f>
        <v>0</v>
      </c>
      <c r="P171">
        <f t="shared" si="20"/>
        <v>0</v>
      </c>
      <c r="Q171">
        <f t="shared" si="21"/>
        <v>0</v>
      </c>
      <c r="R171">
        <f t="shared" si="22"/>
        <v>0</v>
      </c>
      <c r="S171">
        <f t="shared" si="23"/>
        <v>0</v>
      </c>
      <c r="T171">
        <f t="shared" si="24"/>
        <v>0</v>
      </c>
      <c r="U171">
        <f t="shared" si="25"/>
        <v>0</v>
      </c>
      <c r="V171">
        <f t="shared" si="26"/>
        <v>0</v>
      </c>
      <c r="W171">
        <f t="shared" si="27"/>
        <v>0</v>
      </c>
      <c r="X171">
        <f t="shared" si="28"/>
        <v>0</v>
      </c>
      <c r="Y171">
        <f t="shared" si="29"/>
        <v>0</v>
      </c>
    </row>
    <row r="172" spans="15:25">
      <c r="O172" t="str">
        <f>A172&amp;COUNTIF($A$3:$A172,A172)</f>
        <v>0</v>
      </c>
      <c r="P172">
        <f t="shared" si="20"/>
        <v>0</v>
      </c>
      <c r="Q172">
        <f t="shared" si="21"/>
        <v>0</v>
      </c>
      <c r="R172">
        <f t="shared" si="22"/>
        <v>0</v>
      </c>
      <c r="S172">
        <f t="shared" si="23"/>
        <v>0</v>
      </c>
      <c r="T172">
        <f t="shared" si="24"/>
        <v>0</v>
      </c>
      <c r="U172">
        <f t="shared" si="25"/>
        <v>0</v>
      </c>
      <c r="V172">
        <f t="shared" si="26"/>
        <v>0</v>
      </c>
      <c r="W172">
        <f t="shared" si="27"/>
        <v>0</v>
      </c>
      <c r="X172">
        <f t="shared" si="28"/>
        <v>0</v>
      </c>
      <c r="Y172">
        <f t="shared" si="29"/>
        <v>0</v>
      </c>
    </row>
    <row r="173" spans="15:25">
      <c r="O173" t="str">
        <f>A173&amp;COUNTIF($A$3:$A173,A173)</f>
        <v>0</v>
      </c>
      <c r="P173">
        <f t="shared" si="20"/>
        <v>0</v>
      </c>
      <c r="Q173">
        <f t="shared" si="21"/>
        <v>0</v>
      </c>
      <c r="R173">
        <f t="shared" si="22"/>
        <v>0</v>
      </c>
      <c r="S173">
        <f t="shared" si="23"/>
        <v>0</v>
      </c>
      <c r="T173">
        <f t="shared" si="24"/>
        <v>0</v>
      </c>
      <c r="U173">
        <f t="shared" si="25"/>
        <v>0</v>
      </c>
      <c r="V173">
        <f t="shared" si="26"/>
        <v>0</v>
      </c>
      <c r="W173">
        <f t="shared" si="27"/>
        <v>0</v>
      </c>
      <c r="X173">
        <f t="shared" si="28"/>
        <v>0</v>
      </c>
      <c r="Y173">
        <f t="shared" si="29"/>
        <v>0</v>
      </c>
    </row>
    <row r="174" spans="15:25">
      <c r="O174" t="str">
        <f>A174&amp;COUNTIF($A$3:$A174,A174)</f>
        <v>0</v>
      </c>
      <c r="P174">
        <f t="shared" si="20"/>
        <v>0</v>
      </c>
      <c r="Q174">
        <f t="shared" si="21"/>
        <v>0</v>
      </c>
      <c r="R174">
        <f t="shared" si="22"/>
        <v>0</v>
      </c>
      <c r="S174">
        <f t="shared" si="23"/>
        <v>0</v>
      </c>
      <c r="T174">
        <f t="shared" si="24"/>
        <v>0</v>
      </c>
      <c r="U174">
        <f t="shared" si="25"/>
        <v>0</v>
      </c>
      <c r="V174">
        <f t="shared" si="26"/>
        <v>0</v>
      </c>
      <c r="W174">
        <f t="shared" si="27"/>
        <v>0</v>
      </c>
      <c r="X174">
        <f t="shared" si="28"/>
        <v>0</v>
      </c>
      <c r="Y174">
        <f t="shared" si="29"/>
        <v>0</v>
      </c>
    </row>
    <row r="175" spans="15:25">
      <c r="O175" t="str">
        <f>A175&amp;COUNTIF($A$3:$A175,A175)</f>
        <v>0</v>
      </c>
      <c r="P175">
        <f t="shared" si="20"/>
        <v>0</v>
      </c>
      <c r="Q175">
        <f t="shared" si="21"/>
        <v>0</v>
      </c>
      <c r="R175">
        <f t="shared" si="22"/>
        <v>0</v>
      </c>
      <c r="S175">
        <f t="shared" si="23"/>
        <v>0</v>
      </c>
      <c r="T175">
        <f t="shared" si="24"/>
        <v>0</v>
      </c>
      <c r="U175">
        <f t="shared" si="25"/>
        <v>0</v>
      </c>
      <c r="V175">
        <f t="shared" si="26"/>
        <v>0</v>
      </c>
      <c r="W175">
        <f t="shared" si="27"/>
        <v>0</v>
      </c>
      <c r="X175">
        <f t="shared" si="28"/>
        <v>0</v>
      </c>
      <c r="Y175">
        <f t="shared" si="29"/>
        <v>0</v>
      </c>
    </row>
    <row r="176" spans="15:25">
      <c r="O176" t="str">
        <f>A176&amp;COUNTIF($A$3:$A176,A176)</f>
        <v>0</v>
      </c>
      <c r="P176">
        <f t="shared" si="20"/>
        <v>0</v>
      </c>
      <c r="Q176">
        <f t="shared" si="21"/>
        <v>0</v>
      </c>
      <c r="R176">
        <f t="shared" si="22"/>
        <v>0</v>
      </c>
      <c r="S176">
        <f t="shared" si="23"/>
        <v>0</v>
      </c>
      <c r="T176">
        <f t="shared" si="24"/>
        <v>0</v>
      </c>
      <c r="U176">
        <f t="shared" si="25"/>
        <v>0</v>
      </c>
      <c r="V176">
        <f t="shared" si="26"/>
        <v>0</v>
      </c>
      <c r="W176">
        <f t="shared" si="27"/>
        <v>0</v>
      </c>
      <c r="X176">
        <f t="shared" si="28"/>
        <v>0</v>
      </c>
      <c r="Y176">
        <f t="shared" si="29"/>
        <v>0</v>
      </c>
    </row>
    <row r="177" spans="15:25">
      <c r="O177" t="str">
        <f>A177&amp;COUNTIF($A$3:$A177,A177)</f>
        <v>0</v>
      </c>
      <c r="P177">
        <f t="shared" si="20"/>
        <v>0</v>
      </c>
      <c r="Q177">
        <f t="shared" si="21"/>
        <v>0</v>
      </c>
      <c r="R177">
        <f t="shared" si="22"/>
        <v>0</v>
      </c>
      <c r="S177">
        <f t="shared" si="23"/>
        <v>0</v>
      </c>
      <c r="T177">
        <f t="shared" si="24"/>
        <v>0</v>
      </c>
      <c r="U177">
        <f t="shared" si="25"/>
        <v>0</v>
      </c>
      <c r="V177">
        <f t="shared" si="26"/>
        <v>0</v>
      </c>
      <c r="W177">
        <f t="shared" si="27"/>
        <v>0</v>
      </c>
      <c r="X177">
        <f t="shared" si="28"/>
        <v>0</v>
      </c>
      <c r="Y177">
        <f t="shared" si="29"/>
        <v>0</v>
      </c>
    </row>
    <row r="178" spans="15:25">
      <c r="O178" t="str">
        <f>A178&amp;COUNTIF($A$3:$A178,A178)</f>
        <v>0</v>
      </c>
      <c r="P178">
        <f t="shared" si="20"/>
        <v>0</v>
      </c>
      <c r="Q178">
        <f t="shared" si="21"/>
        <v>0</v>
      </c>
      <c r="R178">
        <f t="shared" si="22"/>
        <v>0</v>
      </c>
      <c r="S178">
        <f t="shared" si="23"/>
        <v>0</v>
      </c>
      <c r="T178">
        <f t="shared" si="24"/>
        <v>0</v>
      </c>
      <c r="U178">
        <f t="shared" si="25"/>
        <v>0</v>
      </c>
      <c r="V178">
        <f t="shared" si="26"/>
        <v>0</v>
      </c>
      <c r="W178">
        <f t="shared" si="27"/>
        <v>0</v>
      </c>
      <c r="X178">
        <f t="shared" si="28"/>
        <v>0</v>
      </c>
      <c r="Y178">
        <f t="shared" si="29"/>
        <v>0</v>
      </c>
    </row>
    <row r="179" spans="15:25">
      <c r="O179" t="str">
        <f>A179&amp;COUNTIF($A$3:$A179,A179)</f>
        <v>0</v>
      </c>
      <c r="P179">
        <f t="shared" si="20"/>
        <v>0</v>
      </c>
      <c r="Q179">
        <f t="shared" si="21"/>
        <v>0</v>
      </c>
      <c r="R179">
        <f t="shared" si="22"/>
        <v>0</v>
      </c>
      <c r="S179">
        <f t="shared" si="23"/>
        <v>0</v>
      </c>
      <c r="T179">
        <f t="shared" si="24"/>
        <v>0</v>
      </c>
      <c r="U179">
        <f t="shared" si="25"/>
        <v>0</v>
      </c>
      <c r="V179">
        <f t="shared" si="26"/>
        <v>0</v>
      </c>
      <c r="W179">
        <f t="shared" si="27"/>
        <v>0</v>
      </c>
      <c r="X179">
        <f t="shared" si="28"/>
        <v>0</v>
      </c>
      <c r="Y179">
        <f t="shared" si="29"/>
        <v>0</v>
      </c>
    </row>
    <row r="180" spans="15:25">
      <c r="O180" t="str">
        <f>A180&amp;COUNTIF($A$3:$A180,A180)</f>
        <v>0</v>
      </c>
      <c r="P180">
        <f t="shared" si="20"/>
        <v>0</v>
      </c>
      <c r="Q180">
        <f t="shared" si="21"/>
        <v>0</v>
      </c>
      <c r="R180">
        <f t="shared" si="22"/>
        <v>0</v>
      </c>
      <c r="S180">
        <f t="shared" si="23"/>
        <v>0</v>
      </c>
      <c r="T180">
        <f t="shared" si="24"/>
        <v>0</v>
      </c>
      <c r="U180">
        <f t="shared" si="25"/>
        <v>0</v>
      </c>
      <c r="V180">
        <f t="shared" si="26"/>
        <v>0</v>
      </c>
      <c r="W180">
        <f t="shared" si="27"/>
        <v>0</v>
      </c>
      <c r="X180">
        <f t="shared" si="28"/>
        <v>0</v>
      </c>
      <c r="Y180">
        <f t="shared" si="29"/>
        <v>0</v>
      </c>
    </row>
    <row r="181" spans="15:25">
      <c r="O181" t="str">
        <f>A181&amp;COUNTIF($A$3:$A181,A181)</f>
        <v>0</v>
      </c>
      <c r="P181">
        <f t="shared" si="20"/>
        <v>0</v>
      </c>
      <c r="Q181">
        <f t="shared" si="21"/>
        <v>0</v>
      </c>
      <c r="R181">
        <f t="shared" si="22"/>
        <v>0</v>
      </c>
      <c r="S181">
        <f t="shared" si="23"/>
        <v>0</v>
      </c>
      <c r="T181">
        <f t="shared" si="24"/>
        <v>0</v>
      </c>
      <c r="U181">
        <f t="shared" si="25"/>
        <v>0</v>
      </c>
      <c r="V181">
        <f t="shared" si="26"/>
        <v>0</v>
      </c>
      <c r="W181">
        <f t="shared" si="27"/>
        <v>0</v>
      </c>
      <c r="X181">
        <f t="shared" si="28"/>
        <v>0</v>
      </c>
      <c r="Y181">
        <f t="shared" si="29"/>
        <v>0</v>
      </c>
    </row>
    <row r="182" spans="15:25">
      <c r="O182" t="str">
        <f>A182&amp;COUNTIF($A$3:$A182,A182)</f>
        <v>0</v>
      </c>
      <c r="P182">
        <f t="shared" si="20"/>
        <v>0</v>
      </c>
      <c r="Q182">
        <f t="shared" si="21"/>
        <v>0</v>
      </c>
      <c r="R182">
        <f t="shared" si="22"/>
        <v>0</v>
      </c>
      <c r="S182">
        <f t="shared" si="23"/>
        <v>0</v>
      </c>
      <c r="T182">
        <f t="shared" si="24"/>
        <v>0</v>
      </c>
      <c r="U182">
        <f t="shared" si="25"/>
        <v>0</v>
      </c>
      <c r="V182">
        <f t="shared" si="26"/>
        <v>0</v>
      </c>
      <c r="W182">
        <f t="shared" si="27"/>
        <v>0</v>
      </c>
      <c r="X182">
        <f t="shared" si="28"/>
        <v>0</v>
      </c>
      <c r="Y182">
        <f t="shared" si="29"/>
        <v>0</v>
      </c>
    </row>
    <row r="183" spans="15:25">
      <c r="O183" t="str">
        <f>A183&amp;COUNTIF($A$3:$A183,A183)</f>
        <v>0</v>
      </c>
      <c r="P183">
        <f t="shared" si="20"/>
        <v>0</v>
      </c>
      <c r="Q183">
        <f t="shared" si="21"/>
        <v>0</v>
      </c>
      <c r="R183">
        <f t="shared" si="22"/>
        <v>0</v>
      </c>
      <c r="S183">
        <f t="shared" si="23"/>
        <v>0</v>
      </c>
      <c r="T183">
        <f t="shared" si="24"/>
        <v>0</v>
      </c>
      <c r="U183">
        <f t="shared" si="25"/>
        <v>0</v>
      </c>
      <c r="V183">
        <f t="shared" si="26"/>
        <v>0</v>
      </c>
      <c r="W183">
        <f t="shared" si="27"/>
        <v>0</v>
      </c>
      <c r="X183">
        <f t="shared" si="28"/>
        <v>0</v>
      </c>
      <c r="Y183">
        <f t="shared" si="29"/>
        <v>0</v>
      </c>
    </row>
    <row r="184" spans="15:25">
      <c r="O184" t="str">
        <f>A184&amp;COUNTIF($A$3:$A184,A184)</f>
        <v>0</v>
      </c>
      <c r="P184">
        <f t="shared" si="20"/>
        <v>0</v>
      </c>
      <c r="Q184">
        <f t="shared" si="21"/>
        <v>0</v>
      </c>
      <c r="R184">
        <f t="shared" si="22"/>
        <v>0</v>
      </c>
      <c r="S184">
        <f t="shared" si="23"/>
        <v>0</v>
      </c>
      <c r="T184">
        <f t="shared" si="24"/>
        <v>0</v>
      </c>
      <c r="U184">
        <f t="shared" si="25"/>
        <v>0</v>
      </c>
      <c r="V184">
        <f t="shared" si="26"/>
        <v>0</v>
      </c>
      <c r="W184">
        <f t="shared" si="27"/>
        <v>0</v>
      </c>
      <c r="X184">
        <f t="shared" si="28"/>
        <v>0</v>
      </c>
      <c r="Y184">
        <f t="shared" si="29"/>
        <v>0</v>
      </c>
    </row>
    <row r="185" spans="15:25">
      <c r="O185" t="str">
        <f>A185&amp;COUNTIF($A$3:$A185,A185)</f>
        <v>0</v>
      </c>
      <c r="P185">
        <f t="shared" si="20"/>
        <v>0</v>
      </c>
      <c r="Q185">
        <f t="shared" si="21"/>
        <v>0</v>
      </c>
      <c r="R185">
        <f t="shared" si="22"/>
        <v>0</v>
      </c>
      <c r="S185">
        <f t="shared" si="23"/>
        <v>0</v>
      </c>
      <c r="T185">
        <f t="shared" si="24"/>
        <v>0</v>
      </c>
      <c r="U185">
        <f t="shared" si="25"/>
        <v>0</v>
      </c>
      <c r="V185">
        <f t="shared" si="26"/>
        <v>0</v>
      </c>
      <c r="W185">
        <f t="shared" si="27"/>
        <v>0</v>
      </c>
      <c r="X185">
        <f t="shared" si="28"/>
        <v>0</v>
      </c>
      <c r="Y185">
        <f t="shared" si="29"/>
        <v>0</v>
      </c>
    </row>
    <row r="186" spans="15:25">
      <c r="O186" t="str">
        <f>A186&amp;COUNTIF($A$3:$A186,A186)</f>
        <v>0</v>
      </c>
      <c r="P186">
        <f t="shared" si="20"/>
        <v>0</v>
      </c>
      <c r="Q186">
        <f t="shared" si="21"/>
        <v>0</v>
      </c>
      <c r="R186">
        <f t="shared" si="22"/>
        <v>0</v>
      </c>
      <c r="S186">
        <f t="shared" si="23"/>
        <v>0</v>
      </c>
      <c r="T186">
        <f t="shared" si="24"/>
        <v>0</v>
      </c>
      <c r="U186">
        <f t="shared" si="25"/>
        <v>0</v>
      </c>
      <c r="V186">
        <f t="shared" si="26"/>
        <v>0</v>
      </c>
      <c r="W186">
        <f t="shared" si="27"/>
        <v>0</v>
      </c>
      <c r="X186">
        <f t="shared" si="28"/>
        <v>0</v>
      </c>
      <c r="Y186">
        <f t="shared" si="29"/>
        <v>0</v>
      </c>
    </row>
    <row r="187" spans="15:25">
      <c r="O187" t="str">
        <f>A187&amp;COUNTIF($A$3:$A187,A187)</f>
        <v>0</v>
      </c>
      <c r="P187">
        <f t="shared" si="20"/>
        <v>0</v>
      </c>
      <c r="Q187">
        <f t="shared" si="21"/>
        <v>0</v>
      </c>
      <c r="R187">
        <f t="shared" si="22"/>
        <v>0</v>
      </c>
      <c r="S187">
        <f t="shared" si="23"/>
        <v>0</v>
      </c>
      <c r="T187">
        <f t="shared" si="24"/>
        <v>0</v>
      </c>
      <c r="U187">
        <f t="shared" si="25"/>
        <v>0</v>
      </c>
      <c r="V187">
        <f t="shared" si="26"/>
        <v>0</v>
      </c>
      <c r="W187">
        <f t="shared" si="27"/>
        <v>0</v>
      </c>
      <c r="X187">
        <f t="shared" si="28"/>
        <v>0</v>
      </c>
      <c r="Y187">
        <f t="shared" si="29"/>
        <v>0</v>
      </c>
    </row>
    <row r="188" spans="15:25">
      <c r="O188" t="str">
        <f>A188&amp;COUNTIF($A$3:$A188,A188)</f>
        <v>0</v>
      </c>
      <c r="P188">
        <f t="shared" si="20"/>
        <v>0</v>
      </c>
      <c r="Q188">
        <f t="shared" si="21"/>
        <v>0</v>
      </c>
      <c r="R188">
        <f t="shared" si="22"/>
        <v>0</v>
      </c>
      <c r="S188">
        <f t="shared" si="23"/>
        <v>0</v>
      </c>
      <c r="T188">
        <f t="shared" si="24"/>
        <v>0</v>
      </c>
      <c r="U188">
        <f t="shared" si="25"/>
        <v>0</v>
      </c>
      <c r="V188">
        <f t="shared" si="26"/>
        <v>0</v>
      </c>
      <c r="W188">
        <f t="shared" si="27"/>
        <v>0</v>
      </c>
      <c r="X188">
        <f t="shared" si="28"/>
        <v>0</v>
      </c>
      <c r="Y188">
        <f t="shared" si="29"/>
        <v>0</v>
      </c>
    </row>
    <row r="189" spans="15:25">
      <c r="O189" t="str">
        <f>A189&amp;COUNTIF($A$3:$A189,A189)</f>
        <v>0</v>
      </c>
      <c r="P189">
        <f t="shared" si="20"/>
        <v>0</v>
      </c>
      <c r="Q189">
        <f t="shared" si="21"/>
        <v>0</v>
      </c>
      <c r="R189">
        <f t="shared" si="22"/>
        <v>0</v>
      </c>
      <c r="S189">
        <f t="shared" si="23"/>
        <v>0</v>
      </c>
      <c r="T189">
        <f t="shared" si="24"/>
        <v>0</v>
      </c>
      <c r="U189">
        <f t="shared" si="25"/>
        <v>0</v>
      </c>
      <c r="V189">
        <f t="shared" si="26"/>
        <v>0</v>
      </c>
      <c r="W189">
        <f t="shared" si="27"/>
        <v>0</v>
      </c>
      <c r="X189">
        <f t="shared" si="28"/>
        <v>0</v>
      </c>
      <c r="Y189">
        <f t="shared" si="29"/>
        <v>0</v>
      </c>
    </row>
    <row r="190" spans="15:25">
      <c r="O190" t="str">
        <f>A190&amp;COUNTIF($A$3:$A190,A190)</f>
        <v>0</v>
      </c>
      <c r="P190">
        <f t="shared" si="20"/>
        <v>0</v>
      </c>
      <c r="Q190">
        <f t="shared" si="21"/>
        <v>0</v>
      </c>
      <c r="R190">
        <f t="shared" si="22"/>
        <v>0</v>
      </c>
      <c r="S190">
        <f t="shared" si="23"/>
        <v>0</v>
      </c>
      <c r="T190">
        <f t="shared" si="24"/>
        <v>0</v>
      </c>
      <c r="U190">
        <f t="shared" si="25"/>
        <v>0</v>
      </c>
      <c r="V190">
        <f t="shared" si="26"/>
        <v>0</v>
      </c>
      <c r="W190">
        <f t="shared" si="27"/>
        <v>0</v>
      </c>
      <c r="X190">
        <f t="shared" si="28"/>
        <v>0</v>
      </c>
      <c r="Y190">
        <f t="shared" si="29"/>
        <v>0</v>
      </c>
    </row>
    <row r="191" spans="15:25">
      <c r="O191" t="str">
        <f>A191&amp;COUNTIF($A$3:$A191,A191)</f>
        <v>0</v>
      </c>
      <c r="P191">
        <f t="shared" si="20"/>
        <v>0</v>
      </c>
      <c r="Q191">
        <f t="shared" si="21"/>
        <v>0</v>
      </c>
      <c r="R191">
        <f t="shared" si="22"/>
        <v>0</v>
      </c>
      <c r="S191">
        <f t="shared" si="23"/>
        <v>0</v>
      </c>
      <c r="T191">
        <f t="shared" si="24"/>
        <v>0</v>
      </c>
      <c r="U191">
        <f t="shared" si="25"/>
        <v>0</v>
      </c>
      <c r="V191">
        <f t="shared" si="26"/>
        <v>0</v>
      </c>
      <c r="W191">
        <f t="shared" si="27"/>
        <v>0</v>
      </c>
      <c r="X191">
        <f t="shared" si="28"/>
        <v>0</v>
      </c>
      <c r="Y191">
        <f t="shared" si="29"/>
        <v>0</v>
      </c>
    </row>
    <row r="192" spans="15:25">
      <c r="O192" t="str">
        <f>A192&amp;COUNTIF($A$3:$A192,A192)</f>
        <v>0</v>
      </c>
      <c r="P192">
        <f t="shared" si="20"/>
        <v>0</v>
      </c>
      <c r="Q192">
        <f t="shared" si="21"/>
        <v>0</v>
      </c>
      <c r="R192">
        <f t="shared" si="22"/>
        <v>0</v>
      </c>
      <c r="S192">
        <f t="shared" si="23"/>
        <v>0</v>
      </c>
      <c r="T192">
        <f t="shared" si="24"/>
        <v>0</v>
      </c>
      <c r="U192">
        <f t="shared" si="25"/>
        <v>0</v>
      </c>
      <c r="V192">
        <f t="shared" si="26"/>
        <v>0</v>
      </c>
      <c r="W192">
        <f t="shared" si="27"/>
        <v>0</v>
      </c>
      <c r="X192">
        <f t="shared" si="28"/>
        <v>0</v>
      </c>
      <c r="Y192">
        <f t="shared" si="29"/>
        <v>0</v>
      </c>
    </row>
    <row r="193" spans="15:25">
      <c r="O193" t="str">
        <f>A193&amp;COUNTIF($A$3:$A193,A193)</f>
        <v>0</v>
      </c>
      <c r="P193">
        <f t="shared" ref="P193:P225" si="30">B193</f>
        <v>0</v>
      </c>
      <c r="Q193">
        <f t="shared" ref="Q193:Q225" si="31">C193</f>
        <v>0</v>
      </c>
      <c r="R193">
        <f t="shared" ref="R193:R225" si="32">D193</f>
        <v>0</v>
      </c>
      <c r="S193">
        <f t="shared" ref="S193:S225" si="33">E193</f>
        <v>0</v>
      </c>
      <c r="T193">
        <f t="shared" ref="T193:T225" si="34">F193</f>
        <v>0</v>
      </c>
      <c r="U193">
        <f t="shared" ref="U193:U225" si="35">G193</f>
        <v>0</v>
      </c>
      <c r="V193">
        <f t="shared" ref="V193:V225" si="36">H193</f>
        <v>0</v>
      </c>
      <c r="W193">
        <f t="shared" ref="W193:W225" si="37">I193</f>
        <v>0</v>
      </c>
      <c r="X193">
        <f t="shared" ref="X193:X225" si="38">J193</f>
        <v>0</v>
      </c>
      <c r="Y193">
        <f t="shared" ref="Y193:Y225" si="39">K193</f>
        <v>0</v>
      </c>
    </row>
    <row r="194" spans="15:25">
      <c r="O194" t="str">
        <f>A194&amp;COUNTIF($A$3:$A194,A194)</f>
        <v>0</v>
      </c>
      <c r="P194">
        <f t="shared" si="30"/>
        <v>0</v>
      </c>
      <c r="Q194">
        <f t="shared" si="31"/>
        <v>0</v>
      </c>
      <c r="R194">
        <f t="shared" si="32"/>
        <v>0</v>
      </c>
      <c r="S194">
        <f t="shared" si="33"/>
        <v>0</v>
      </c>
      <c r="T194">
        <f t="shared" si="34"/>
        <v>0</v>
      </c>
      <c r="U194">
        <f t="shared" si="35"/>
        <v>0</v>
      </c>
      <c r="V194">
        <f t="shared" si="36"/>
        <v>0</v>
      </c>
      <c r="W194">
        <f t="shared" si="37"/>
        <v>0</v>
      </c>
      <c r="X194">
        <f t="shared" si="38"/>
        <v>0</v>
      </c>
      <c r="Y194">
        <f t="shared" si="39"/>
        <v>0</v>
      </c>
    </row>
    <row r="195" spans="15:25">
      <c r="O195" t="str">
        <f>A195&amp;COUNTIF($A$3:$A195,A195)</f>
        <v>0</v>
      </c>
      <c r="P195">
        <f t="shared" si="30"/>
        <v>0</v>
      </c>
      <c r="Q195">
        <f t="shared" si="31"/>
        <v>0</v>
      </c>
      <c r="R195">
        <f t="shared" si="32"/>
        <v>0</v>
      </c>
      <c r="S195">
        <f t="shared" si="33"/>
        <v>0</v>
      </c>
      <c r="T195">
        <f t="shared" si="34"/>
        <v>0</v>
      </c>
      <c r="U195">
        <f t="shared" si="35"/>
        <v>0</v>
      </c>
      <c r="V195">
        <f t="shared" si="36"/>
        <v>0</v>
      </c>
      <c r="W195">
        <f t="shared" si="37"/>
        <v>0</v>
      </c>
      <c r="X195">
        <f t="shared" si="38"/>
        <v>0</v>
      </c>
      <c r="Y195">
        <f t="shared" si="39"/>
        <v>0</v>
      </c>
    </row>
    <row r="196" spans="15:25">
      <c r="O196" t="str">
        <f>A196&amp;COUNTIF($A$3:$A196,A196)</f>
        <v>0</v>
      </c>
      <c r="P196">
        <f t="shared" si="30"/>
        <v>0</v>
      </c>
      <c r="Q196">
        <f t="shared" si="31"/>
        <v>0</v>
      </c>
      <c r="R196">
        <f t="shared" si="32"/>
        <v>0</v>
      </c>
      <c r="S196">
        <f t="shared" si="33"/>
        <v>0</v>
      </c>
      <c r="T196">
        <f t="shared" si="34"/>
        <v>0</v>
      </c>
      <c r="U196">
        <f t="shared" si="35"/>
        <v>0</v>
      </c>
      <c r="V196">
        <f t="shared" si="36"/>
        <v>0</v>
      </c>
      <c r="W196">
        <f t="shared" si="37"/>
        <v>0</v>
      </c>
      <c r="X196">
        <f t="shared" si="38"/>
        <v>0</v>
      </c>
      <c r="Y196">
        <f t="shared" si="39"/>
        <v>0</v>
      </c>
    </row>
    <row r="197" spans="15:25">
      <c r="O197" t="str">
        <f>A197&amp;COUNTIF($A$3:$A197,A197)</f>
        <v>0</v>
      </c>
      <c r="P197">
        <f t="shared" si="30"/>
        <v>0</v>
      </c>
      <c r="Q197">
        <f t="shared" si="31"/>
        <v>0</v>
      </c>
      <c r="R197">
        <f t="shared" si="32"/>
        <v>0</v>
      </c>
      <c r="S197">
        <f t="shared" si="33"/>
        <v>0</v>
      </c>
      <c r="T197">
        <f t="shared" si="34"/>
        <v>0</v>
      </c>
      <c r="U197">
        <f t="shared" si="35"/>
        <v>0</v>
      </c>
      <c r="V197">
        <f t="shared" si="36"/>
        <v>0</v>
      </c>
      <c r="W197">
        <f t="shared" si="37"/>
        <v>0</v>
      </c>
      <c r="X197">
        <f t="shared" si="38"/>
        <v>0</v>
      </c>
      <c r="Y197">
        <f t="shared" si="39"/>
        <v>0</v>
      </c>
    </row>
    <row r="198" spans="15:25">
      <c r="O198" t="str">
        <f>A198&amp;COUNTIF($A$3:$A198,A198)</f>
        <v>0</v>
      </c>
      <c r="P198">
        <f t="shared" si="30"/>
        <v>0</v>
      </c>
      <c r="Q198">
        <f t="shared" si="31"/>
        <v>0</v>
      </c>
      <c r="R198">
        <f t="shared" si="32"/>
        <v>0</v>
      </c>
      <c r="S198">
        <f t="shared" si="33"/>
        <v>0</v>
      </c>
      <c r="T198">
        <f t="shared" si="34"/>
        <v>0</v>
      </c>
      <c r="U198">
        <f t="shared" si="35"/>
        <v>0</v>
      </c>
      <c r="V198">
        <f t="shared" si="36"/>
        <v>0</v>
      </c>
      <c r="W198">
        <f t="shared" si="37"/>
        <v>0</v>
      </c>
      <c r="X198">
        <f t="shared" si="38"/>
        <v>0</v>
      </c>
      <c r="Y198">
        <f t="shared" si="39"/>
        <v>0</v>
      </c>
    </row>
    <row r="199" spans="15:25">
      <c r="O199" t="str">
        <f>A199&amp;COUNTIF($A$3:$A199,A199)</f>
        <v>0</v>
      </c>
      <c r="P199">
        <f t="shared" si="30"/>
        <v>0</v>
      </c>
      <c r="Q199">
        <f t="shared" si="31"/>
        <v>0</v>
      </c>
      <c r="R199">
        <f t="shared" si="32"/>
        <v>0</v>
      </c>
      <c r="S199">
        <f t="shared" si="33"/>
        <v>0</v>
      </c>
      <c r="T199">
        <f t="shared" si="34"/>
        <v>0</v>
      </c>
      <c r="U199">
        <f t="shared" si="35"/>
        <v>0</v>
      </c>
      <c r="V199">
        <f t="shared" si="36"/>
        <v>0</v>
      </c>
      <c r="W199">
        <f t="shared" si="37"/>
        <v>0</v>
      </c>
      <c r="X199">
        <f t="shared" si="38"/>
        <v>0</v>
      </c>
      <c r="Y199">
        <f t="shared" si="39"/>
        <v>0</v>
      </c>
    </row>
    <row r="200" spans="15:25">
      <c r="O200" t="str">
        <f>A200&amp;COUNTIF($A$3:$A200,A200)</f>
        <v>0</v>
      </c>
      <c r="P200">
        <f t="shared" si="30"/>
        <v>0</v>
      </c>
      <c r="Q200">
        <f t="shared" si="31"/>
        <v>0</v>
      </c>
      <c r="R200">
        <f t="shared" si="32"/>
        <v>0</v>
      </c>
      <c r="S200">
        <f t="shared" si="33"/>
        <v>0</v>
      </c>
      <c r="T200">
        <f t="shared" si="34"/>
        <v>0</v>
      </c>
      <c r="U200">
        <f t="shared" si="35"/>
        <v>0</v>
      </c>
      <c r="V200">
        <f t="shared" si="36"/>
        <v>0</v>
      </c>
      <c r="W200">
        <f t="shared" si="37"/>
        <v>0</v>
      </c>
      <c r="X200">
        <f t="shared" si="38"/>
        <v>0</v>
      </c>
      <c r="Y200">
        <f t="shared" si="39"/>
        <v>0</v>
      </c>
    </row>
    <row r="201" spans="15:25">
      <c r="O201" t="str">
        <f>A201&amp;COUNTIF($A$3:$A201,A201)</f>
        <v>0</v>
      </c>
      <c r="P201">
        <f t="shared" si="30"/>
        <v>0</v>
      </c>
      <c r="Q201">
        <f t="shared" si="31"/>
        <v>0</v>
      </c>
      <c r="R201">
        <f t="shared" si="32"/>
        <v>0</v>
      </c>
      <c r="S201">
        <f t="shared" si="33"/>
        <v>0</v>
      </c>
      <c r="T201">
        <f t="shared" si="34"/>
        <v>0</v>
      </c>
      <c r="U201">
        <f t="shared" si="35"/>
        <v>0</v>
      </c>
      <c r="V201">
        <f t="shared" si="36"/>
        <v>0</v>
      </c>
      <c r="W201">
        <f t="shared" si="37"/>
        <v>0</v>
      </c>
      <c r="X201">
        <f t="shared" si="38"/>
        <v>0</v>
      </c>
      <c r="Y201">
        <f t="shared" si="39"/>
        <v>0</v>
      </c>
    </row>
    <row r="202" spans="15:25">
      <c r="O202" t="str">
        <f>A202&amp;COUNTIF($A$3:$A202,A202)</f>
        <v>0</v>
      </c>
      <c r="P202">
        <f t="shared" si="30"/>
        <v>0</v>
      </c>
      <c r="Q202">
        <f t="shared" si="31"/>
        <v>0</v>
      </c>
      <c r="R202">
        <f t="shared" si="32"/>
        <v>0</v>
      </c>
      <c r="S202">
        <f t="shared" si="33"/>
        <v>0</v>
      </c>
      <c r="T202">
        <f t="shared" si="34"/>
        <v>0</v>
      </c>
      <c r="U202">
        <f t="shared" si="35"/>
        <v>0</v>
      </c>
      <c r="V202">
        <f t="shared" si="36"/>
        <v>0</v>
      </c>
      <c r="W202">
        <f t="shared" si="37"/>
        <v>0</v>
      </c>
      <c r="X202">
        <f t="shared" si="38"/>
        <v>0</v>
      </c>
      <c r="Y202">
        <f t="shared" si="39"/>
        <v>0</v>
      </c>
    </row>
    <row r="203" spans="15:25">
      <c r="O203" t="str">
        <f>A203&amp;COUNTIF($A$3:$A203,A203)</f>
        <v>0</v>
      </c>
      <c r="P203">
        <f t="shared" si="30"/>
        <v>0</v>
      </c>
      <c r="Q203">
        <f t="shared" si="31"/>
        <v>0</v>
      </c>
      <c r="R203">
        <f t="shared" si="32"/>
        <v>0</v>
      </c>
      <c r="S203">
        <f t="shared" si="33"/>
        <v>0</v>
      </c>
      <c r="T203">
        <f t="shared" si="34"/>
        <v>0</v>
      </c>
      <c r="U203">
        <f t="shared" si="35"/>
        <v>0</v>
      </c>
      <c r="V203">
        <f t="shared" si="36"/>
        <v>0</v>
      </c>
      <c r="W203">
        <f t="shared" si="37"/>
        <v>0</v>
      </c>
      <c r="X203">
        <f t="shared" si="38"/>
        <v>0</v>
      </c>
      <c r="Y203">
        <f t="shared" si="39"/>
        <v>0</v>
      </c>
    </row>
    <row r="204" spans="15:25">
      <c r="O204" t="str">
        <f>A204&amp;COUNTIF($A$3:$A204,A204)</f>
        <v>0</v>
      </c>
      <c r="P204">
        <f t="shared" si="30"/>
        <v>0</v>
      </c>
      <c r="Q204">
        <f t="shared" si="31"/>
        <v>0</v>
      </c>
      <c r="R204">
        <f t="shared" si="32"/>
        <v>0</v>
      </c>
      <c r="S204">
        <f t="shared" si="33"/>
        <v>0</v>
      </c>
      <c r="T204">
        <f t="shared" si="34"/>
        <v>0</v>
      </c>
      <c r="U204">
        <f t="shared" si="35"/>
        <v>0</v>
      </c>
      <c r="V204">
        <f t="shared" si="36"/>
        <v>0</v>
      </c>
      <c r="W204">
        <f t="shared" si="37"/>
        <v>0</v>
      </c>
      <c r="X204">
        <f t="shared" si="38"/>
        <v>0</v>
      </c>
      <c r="Y204">
        <f t="shared" si="39"/>
        <v>0</v>
      </c>
    </row>
    <row r="205" spans="15:25">
      <c r="O205" t="str">
        <f>A205&amp;COUNTIF($A$3:$A205,A205)</f>
        <v>0</v>
      </c>
      <c r="P205">
        <f t="shared" si="30"/>
        <v>0</v>
      </c>
      <c r="Q205">
        <f t="shared" si="31"/>
        <v>0</v>
      </c>
      <c r="R205">
        <f t="shared" si="32"/>
        <v>0</v>
      </c>
      <c r="S205">
        <f t="shared" si="33"/>
        <v>0</v>
      </c>
      <c r="T205">
        <f t="shared" si="34"/>
        <v>0</v>
      </c>
      <c r="U205">
        <f t="shared" si="35"/>
        <v>0</v>
      </c>
      <c r="V205">
        <f t="shared" si="36"/>
        <v>0</v>
      </c>
      <c r="W205">
        <f t="shared" si="37"/>
        <v>0</v>
      </c>
      <c r="X205">
        <f t="shared" si="38"/>
        <v>0</v>
      </c>
      <c r="Y205">
        <f t="shared" si="39"/>
        <v>0</v>
      </c>
    </row>
    <row r="206" spans="15:25">
      <c r="O206" t="str">
        <f>A206&amp;COUNTIF($A$3:$A206,A206)</f>
        <v>0</v>
      </c>
      <c r="P206">
        <f t="shared" si="30"/>
        <v>0</v>
      </c>
      <c r="Q206">
        <f t="shared" si="31"/>
        <v>0</v>
      </c>
      <c r="R206">
        <f t="shared" si="32"/>
        <v>0</v>
      </c>
      <c r="S206">
        <f t="shared" si="33"/>
        <v>0</v>
      </c>
      <c r="T206">
        <f t="shared" si="34"/>
        <v>0</v>
      </c>
      <c r="U206">
        <f t="shared" si="35"/>
        <v>0</v>
      </c>
      <c r="V206">
        <f t="shared" si="36"/>
        <v>0</v>
      </c>
      <c r="W206">
        <f t="shared" si="37"/>
        <v>0</v>
      </c>
      <c r="X206">
        <f t="shared" si="38"/>
        <v>0</v>
      </c>
      <c r="Y206">
        <f t="shared" si="39"/>
        <v>0</v>
      </c>
    </row>
    <row r="207" spans="15:25">
      <c r="O207" t="str">
        <f>A207&amp;COUNTIF($A$3:$A207,A207)</f>
        <v>0</v>
      </c>
      <c r="P207">
        <f t="shared" si="30"/>
        <v>0</v>
      </c>
      <c r="Q207">
        <f t="shared" si="31"/>
        <v>0</v>
      </c>
      <c r="R207">
        <f t="shared" si="32"/>
        <v>0</v>
      </c>
      <c r="S207">
        <f t="shared" si="33"/>
        <v>0</v>
      </c>
      <c r="T207">
        <f t="shared" si="34"/>
        <v>0</v>
      </c>
      <c r="U207">
        <f t="shared" si="35"/>
        <v>0</v>
      </c>
      <c r="V207">
        <f t="shared" si="36"/>
        <v>0</v>
      </c>
      <c r="W207">
        <f t="shared" si="37"/>
        <v>0</v>
      </c>
      <c r="X207">
        <f t="shared" si="38"/>
        <v>0</v>
      </c>
      <c r="Y207">
        <f t="shared" si="39"/>
        <v>0</v>
      </c>
    </row>
    <row r="208" spans="15:25">
      <c r="O208" t="str">
        <f>A208&amp;COUNTIF($A$3:$A208,A208)</f>
        <v>0</v>
      </c>
      <c r="P208">
        <f t="shared" si="30"/>
        <v>0</v>
      </c>
      <c r="Q208">
        <f t="shared" si="31"/>
        <v>0</v>
      </c>
      <c r="R208">
        <f t="shared" si="32"/>
        <v>0</v>
      </c>
      <c r="S208">
        <f t="shared" si="33"/>
        <v>0</v>
      </c>
      <c r="T208">
        <f t="shared" si="34"/>
        <v>0</v>
      </c>
      <c r="U208">
        <f t="shared" si="35"/>
        <v>0</v>
      </c>
      <c r="V208">
        <f t="shared" si="36"/>
        <v>0</v>
      </c>
      <c r="W208">
        <f t="shared" si="37"/>
        <v>0</v>
      </c>
      <c r="X208">
        <f t="shared" si="38"/>
        <v>0</v>
      </c>
      <c r="Y208">
        <f t="shared" si="39"/>
        <v>0</v>
      </c>
    </row>
    <row r="209" spans="15:25">
      <c r="O209" t="str">
        <f>A209&amp;COUNTIF($A$3:$A209,A209)</f>
        <v>0</v>
      </c>
      <c r="P209">
        <f t="shared" si="30"/>
        <v>0</v>
      </c>
      <c r="Q209">
        <f t="shared" si="31"/>
        <v>0</v>
      </c>
      <c r="R209">
        <f t="shared" si="32"/>
        <v>0</v>
      </c>
      <c r="S209">
        <f t="shared" si="33"/>
        <v>0</v>
      </c>
      <c r="T209">
        <f t="shared" si="34"/>
        <v>0</v>
      </c>
      <c r="U209">
        <f t="shared" si="35"/>
        <v>0</v>
      </c>
      <c r="V209">
        <f t="shared" si="36"/>
        <v>0</v>
      </c>
      <c r="W209">
        <f t="shared" si="37"/>
        <v>0</v>
      </c>
      <c r="X209">
        <f t="shared" si="38"/>
        <v>0</v>
      </c>
      <c r="Y209">
        <f t="shared" si="39"/>
        <v>0</v>
      </c>
    </row>
    <row r="210" spans="15:25">
      <c r="O210" t="str">
        <f>A210&amp;COUNTIF($A$3:$A210,A210)</f>
        <v>0</v>
      </c>
      <c r="P210">
        <f t="shared" si="30"/>
        <v>0</v>
      </c>
      <c r="Q210">
        <f t="shared" si="31"/>
        <v>0</v>
      </c>
      <c r="R210">
        <f t="shared" si="32"/>
        <v>0</v>
      </c>
      <c r="S210">
        <f t="shared" si="33"/>
        <v>0</v>
      </c>
      <c r="T210">
        <f t="shared" si="34"/>
        <v>0</v>
      </c>
      <c r="U210">
        <f t="shared" si="35"/>
        <v>0</v>
      </c>
      <c r="V210">
        <f t="shared" si="36"/>
        <v>0</v>
      </c>
      <c r="W210">
        <f t="shared" si="37"/>
        <v>0</v>
      </c>
      <c r="X210">
        <f t="shared" si="38"/>
        <v>0</v>
      </c>
      <c r="Y210">
        <f t="shared" si="39"/>
        <v>0</v>
      </c>
    </row>
    <row r="211" spans="15:25">
      <c r="O211" t="str">
        <f>A211&amp;COUNTIF($A$3:$A211,A211)</f>
        <v>0</v>
      </c>
      <c r="P211">
        <f t="shared" si="30"/>
        <v>0</v>
      </c>
      <c r="Q211">
        <f t="shared" si="31"/>
        <v>0</v>
      </c>
      <c r="R211">
        <f t="shared" si="32"/>
        <v>0</v>
      </c>
      <c r="S211">
        <f t="shared" si="33"/>
        <v>0</v>
      </c>
      <c r="T211">
        <f t="shared" si="34"/>
        <v>0</v>
      </c>
      <c r="U211">
        <f t="shared" si="35"/>
        <v>0</v>
      </c>
      <c r="V211">
        <f t="shared" si="36"/>
        <v>0</v>
      </c>
      <c r="W211">
        <f t="shared" si="37"/>
        <v>0</v>
      </c>
      <c r="X211">
        <f t="shared" si="38"/>
        <v>0</v>
      </c>
      <c r="Y211">
        <f t="shared" si="39"/>
        <v>0</v>
      </c>
    </row>
    <row r="212" spans="15:25">
      <c r="O212" t="str">
        <f>A212&amp;COUNTIF($A$3:$A212,A212)</f>
        <v>0</v>
      </c>
      <c r="P212">
        <f t="shared" si="30"/>
        <v>0</v>
      </c>
      <c r="Q212">
        <f t="shared" si="31"/>
        <v>0</v>
      </c>
      <c r="R212">
        <f t="shared" si="32"/>
        <v>0</v>
      </c>
      <c r="S212">
        <f t="shared" si="33"/>
        <v>0</v>
      </c>
      <c r="T212">
        <f t="shared" si="34"/>
        <v>0</v>
      </c>
      <c r="U212">
        <f t="shared" si="35"/>
        <v>0</v>
      </c>
      <c r="V212">
        <f t="shared" si="36"/>
        <v>0</v>
      </c>
      <c r="W212">
        <f t="shared" si="37"/>
        <v>0</v>
      </c>
      <c r="X212">
        <f t="shared" si="38"/>
        <v>0</v>
      </c>
      <c r="Y212">
        <f t="shared" si="39"/>
        <v>0</v>
      </c>
    </row>
    <row r="213" spans="15:25">
      <c r="O213" t="str">
        <f>A213&amp;COUNTIF($A$3:$A213,A213)</f>
        <v>0</v>
      </c>
      <c r="P213">
        <f t="shared" si="30"/>
        <v>0</v>
      </c>
      <c r="Q213">
        <f t="shared" si="31"/>
        <v>0</v>
      </c>
      <c r="R213">
        <f t="shared" si="32"/>
        <v>0</v>
      </c>
      <c r="S213">
        <f t="shared" si="33"/>
        <v>0</v>
      </c>
      <c r="T213">
        <f t="shared" si="34"/>
        <v>0</v>
      </c>
      <c r="U213">
        <f t="shared" si="35"/>
        <v>0</v>
      </c>
      <c r="V213">
        <f t="shared" si="36"/>
        <v>0</v>
      </c>
      <c r="W213">
        <f t="shared" si="37"/>
        <v>0</v>
      </c>
      <c r="X213">
        <f t="shared" si="38"/>
        <v>0</v>
      </c>
      <c r="Y213">
        <f t="shared" si="39"/>
        <v>0</v>
      </c>
    </row>
    <row r="214" spans="15:25">
      <c r="O214" t="str">
        <f>A214&amp;COUNTIF($A$3:$A214,A214)</f>
        <v>0</v>
      </c>
      <c r="P214">
        <f t="shared" si="30"/>
        <v>0</v>
      </c>
      <c r="Q214">
        <f t="shared" si="31"/>
        <v>0</v>
      </c>
      <c r="R214">
        <f t="shared" si="32"/>
        <v>0</v>
      </c>
      <c r="S214">
        <f t="shared" si="33"/>
        <v>0</v>
      </c>
      <c r="T214">
        <f t="shared" si="34"/>
        <v>0</v>
      </c>
      <c r="U214">
        <f t="shared" si="35"/>
        <v>0</v>
      </c>
      <c r="V214">
        <f t="shared" si="36"/>
        <v>0</v>
      </c>
      <c r="W214">
        <f t="shared" si="37"/>
        <v>0</v>
      </c>
      <c r="X214">
        <f t="shared" si="38"/>
        <v>0</v>
      </c>
      <c r="Y214">
        <f t="shared" si="39"/>
        <v>0</v>
      </c>
    </row>
    <row r="215" spans="15:25">
      <c r="O215" t="str">
        <f>A215&amp;COUNTIF($A$3:$A215,A215)</f>
        <v>0</v>
      </c>
      <c r="P215">
        <f t="shared" si="30"/>
        <v>0</v>
      </c>
      <c r="Q215">
        <f t="shared" si="31"/>
        <v>0</v>
      </c>
      <c r="R215">
        <f t="shared" si="32"/>
        <v>0</v>
      </c>
      <c r="S215">
        <f t="shared" si="33"/>
        <v>0</v>
      </c>
      <c r="T215">
        <f t="shared" si="34"/>
        <v>0</v>
      </c>
      <c r="U215">
        <f t="shared" si="35"/>
        <v>0</v>
      </c>
      <c r="V215">
        <f t="shared" si="36"/>
        <v>0</v>
      </c>
      <c r="W215">
        <f t="shared" si="37"/>
        <v>0</v>
      </c>
      <c r="X215">
        <f t="shared" si="38"/>
        <v>0</v>
      </c>
      <c r="Y215">
        <f t="shared" si="39"/>
        <v>0</v>
      </c>
    </row>
    <row r="216" spans="15:25">
      <c r="O216" t="str">
        <f>A216&amp;COUNTIF($A$3:$A216,A216)</f>
        <v>0</v>
      </c>
      <c r="P216">
        <f t="shared" si="30"/>
        <v>0</v>
      </c>
      <c r="Q216">
        <f t="shared" si="31"/>
        <v>0</v>
      </c>
      <c r="R216">
        <f t="shared" si="32"/>
        <v>0</v>
      </c>
      <c r="S216">
        <f t="shared" si="33"/>
        <v>0</v>
      </c>
      <c r="T216">
        <f t="shared" si="34"/>
        <v>0</v>
      </c>
      <c r="U216">
        <f t="shared" si="35"/>
        <v>0</v>
      </c>
      <c r="V216">
        <f t="shared" si="36"/>
        <v>0</v>
      </c>
      <c r="W216">
        <f t="shared" si="37"/>
        <v>0</v>
      </c>
      <c r="X216">
        <f t="shared" si="38"/>
        <v>0</v>
      </c>
      <c r="Y216">
        <f t="shared" si="39"/>
        <v>0</v>
      </c>
    </row>
    <row r="217" spans="15:25">
      <c r="O217" t="str">
        <f>A217&amp;COUNTIF($A$3:$A217,A217)</f>
        <v>0</v>
      </c>
      <c r="P217">
        <f t="shared" si="30"/>
        <v>0</v>
      </c>
      <c r="Q217">
        <f t="shared" si="31"/>
        <v>0</v>
      </c>
      <c r="R217">
        <f t="shared" si="32"/>
        <v>0</v>
      </c>
      <c r="S217">
        <f t="shared" si="33"/>
        <v>0</v>
      </c>
      <c r="T217">
        <f t="shared" si="34"/>
        <v>0</v>
      </c>
      <c r="U217">
        <f t="shared" si="35"/>
        <v>0</v>
      </c>
      <c r="V217">
        <f t="shared" si="36"/>
        <v>0</v>
      </c>
      <c r="W217">
        <f t="shared" si="37"/>
        <v>0</v>
      </c>
      <c r="X217">
        <f t="shared" si="38"/>
        <v>0</v>
      </c>
      <c r="Y217">
        <f t="shared" si="39"/>
        <v>0</v>
      </c>
    </row>
    <row r="218" spans="15:25">
      <c r="O218" t="str">
        <f>A218&amp;COUNTIF($A$3:$A218,A218)</f>
        <v>0</v>
      </c>
      <c r="P218">
        <f t="shared" si="30"/>
        <v>0</v>
      </c>
      <c r="Q218">
        <f t="shared" si="31"/>
        <v>0</v>
      </c>
      <c r="R218">
        <f t="shared" si="32"/>
        <v>0</v>
      </c>
      <c r="S218">
        <f t="shared" si="33"/>
        <v>0</v>
      </c>
      <c r="T218">
        <f t="shared" si="34"/>
        <v>0</v>
      </c>
      <c r="U218">
        <f t="shared" si="35"/>
        <v>0</v>
      </c>
      <c r="V218">
        <f t="shared" si="36"/>
        <v>0</v>
      </c>
      <c r="W218">
        <f t="shared" si="37"/>
        <v>0</v>
      </c>
      <c r="X218">
        <f t="shared" si="38"/>
        <v>0</v>
      </c>
      <c r="Y218">
        <f t="shared" si="39"/>
        <v>0</v>
      </c>
    </row>
    <row r="219" spans="15:25">
      <c r="O219" t="str">
        <f>A219&amp;COUNTIF($A$3:$A219,A219)</f>
        <v>0</v>
      </c>
      <c r="P219">
        <f t="shared" si="30"/>
        <v>0</v>
      </c>
      <c r="Q219">
        <f t="shared" si="31"/>
        <v>0</v>
      </c>
      <c r="R219">
        <f t="shared" si="32"/>
        <v>0</v>
      </c>
      <c r="S219">
        <f t="shared" si="33"/>
        <v>0</v>
      </c>
      <c r="T219">
        <f t="shared" si="34"/>
        <v>0</v>
      </c>
      <c r="U219">
        <f t="shared" si="35"/>
        <v>0</v>
      </c>
      <c r="V219">
        <f t="shared" si="36"/>
        <v>0</v>
      </c>
      <c r="W219">
        <f t="shared" si="37"/>
        <v>0</v>
      </c>
      <c r="X219">
        <f t="shared" si="38"/>
        <v>0</v>
      </c>
      <c r="Y219">
        <f t="shared" si="39"/>
        <v>0</v>
      </c>
    </row>
    <row r="220" spans="15:25">
      <c r="O220" t="str">
        <f>A220&amp;COUNTIF($A$3:$A220,A220)</f>
        <v>0</v>
      </c>
      <c r="P220">
        <f t="shared" si="30"/>
        <v>0</v>
      </c>
      <c r="Q220">
        <f t="shared" si="31"/>
        <v>0</v>
      </c>
      <c r="R220">
        <f t="shared" si="32"/>
        <v>0</v>
      </c>
      <c r="S220">
        <f t="shared" si="33"/>
        <v>0</v>
      </c>
      <c r="T220">
        <f t="shared" si="34"/>
        <v>0</v>
      </c>
      <c r="U220">
        <f t="shared" si="35"/>
        <v>0</v>
      </c>
      <c r="V220">
        <f t="shared" si="36"/>
        <v>0</v>
      </c>
      <c r="W220">
        <f t="shared" si="37"/>
        <v>0</v>
      </c>
      <c r="X220">
        <f t="shared" si="38"/>
        <v>0</v>
      </c>
      <c r="Y220">
        <f t="shared" si="39"/>
        <v>0</v>
      </c>
    </row>
    <row r="221" spans="15:25">
      <c r="O221" t="str">
        <f>A221&amp;COUNTIF($A$3:$A221,A221)</f>
        <v>0</v>
      </c>
      <c r="P221">
        <f t="shared" si="30"/>
        <v>0</v>
      </c>
      <c r="Q221">
        <f t="shared" si="31"/>
        <v>0</v>
      </c>
      <c r="R221">
        <f t="shared" si="32"/>
        <v>0</v>
      </c>
      <c r="S221">
        <f t="shared" si="33"/>
        <v>0</v>
      </c>
      <c r="T221">
        <f t="shared" si="34"/>
        <v>0</v>
      </c>
      <c r="U221">
        <f t="shared" si="35"/>
        <v>0</v>
      </c>
      <c r="V221">
        <f t="shared" si="36"/>
        <v>0</v>
      </c>
      <c r="W221">
        <f t="shared" si="37"/>
        <v>0</v>
      </c>
      <c r="X221">
        <f t="shared" si="38"/>
        <v>0</v>
      </c>
      <c r="Y221">
        <f t="shared" si="39"/>
        <v>0</v>
      </c>
    </row>
    <row r="222" spans="15:25">
      <c r="O222" t="str">
        <f>A222&amp;COUNTIF($A$3:$A222,A222)</f>
        <v>0</v>
      </c>
      <c r="P222">
        <f t="shared" si="30"/>
        <v>0</v>
      </c>
      <c r="Q222">
        <f t="shared" si="31"/>
        <v>0</v>
      </c>
      <c r="R222">
        <f t="shared" si="32"/>
        <v>0</v>
      </c>
      <c r="S222">
        <f t="shared" si="33"/>
        <v>0</v>
      </c>
      <c r="T222">
        <f t="shared" si="34"/>
        <v>0</v>
      </c>
      <c r="U222">
        <f t="shared" si="35"/>
        <v>0</v>
      </c>
      <c r="V222">
        <f t="shared" si="36"/>
        <v>0</v>
      </c>
      <c r="W222">
        <f t="shared" si="37"/>
        <v>0</v>
      </c>
      <c r="X222">
        <f t="shared" si="38"/>
        <v>0</v>
      </c>
      <c r="Y222">
        <f t="shared" si="39"/>
        <v>0</v>
      </c>
    </row>
    <row r="223" spans="15:25">
      <c r="O223" t="str">
        <f>A223&amp;COUNTIF($A$3:$A223,A223)</f>
        <v>0</v>
      </c>
      <c r="P223">
        <f t="shared" si="30"/>
        <v>0</v>
      </c>
      <c r="Q223">
        <f t="shared" si="31"/>
        <v>0</v>
      </c>
      <c r="R223">
        <f t="shared" si="32"/>
        <v>0</v>
      </c>
      <c r="S223">
        <f t="shared" si="33"/>
        <v>0</v>
      </c>
      <c r="T223">
        <f t="shared" si="34"/>
        <v>0</v>
      </c>
      <c r="U223">
        <f t="shared" si="35"/>
        <v>0</v>
      </c>
      <c r="V223">
        <f t="shared" si="36"/>
        <v>0</v>
      </c>
      <c r="W223">
        <f t="shared" si="37"/>
        <v>0</v>
      </c>
      <c r="X223">
        <f t="shared" si="38"/>
        <v>0</v>
      </c>
      <c r="Y223">
        <f t="shared" si="39"/>
        <v>0</v>
      </c>
    </row>
    <row r="224" spans="15:25">
      <c r="O224" t="str">
        <f>A224&amp;COUNTIF($A$3:$A224,A224)</f>
        <v>0</v>
      </c>
      <c r="P224">
        <f t="shared" si="30"/>
        <v>0</v>
      </c>
      <c r="Q224">
        <f t="shared" si="31"/>
        <v>0</v>
      </c>
      <c r="R224">
        <f t="shared" si="32"/>
        <v>0</v>
      </c>
      <c r="S224">
        <f t="shared" si="33"/>
        <v>0</v>
      </c>
      <c r="T224">
        <f t="shared" si="34"/>
        <v>0</v>
      </c>
      <c r="U224">
        <f t="shared" si="35"/>
        <v>0</v>
      </c>
      <c r="V224">
        <f t="shared" si="36"/>
        <v>0</v>
      </c>
      <c r="W224">
        <f t="shared" si="37"/>
        <v>0</v>
      </c>
      <c r="X224">
        <f t="shared" si="38"/>
        <v>0</v>
      </c>
      <c r="Y224">
        <f t="shared" si="39"/>
        <v>0</v>
      </c>
    </row>
    <row r="225" spans="15:25">
      <c r="O225" t="str">
        <f>A225&amp;COUNTIF($A$3:$A225,A225)</f>
        <v>0</v>
      </c>
      <c r="P225">
        <f t="shared" si="30"/>
        <v>0</v>
      </c>
      <c r="Q225">
        <f t="shared" si="31"/>
        <v>0</v>
      </c>
      <c r="R225">
        <f t="shared" si="32"/>
        <v>0</v>
      </c>
      <c r="S225">
        <f t="shared" si="33"/>
        <v>0</v>
      </c>
      <c r="T225">
        <f t="shared" si="34"/>
        <v>0</v>
      </c>
      <c r="U225">
        <f t="shared" si="35"/>
        <v>0</v>
      </c>
      <c r="V225">
        <f t="shared" si="36"/>
        <v>0</v>
      </c>
      <c r="W225">
        <f t="shared" si="37"/>
        <v>0</v>
      </c>
      <c r="X225">
        <f t="shared" si="38"/>
        <v>0</v>
      </c>
      <c r="Y225">
        <f t="shared" si="39"/>
        <v>0</v>
      </c>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 id="{F5AF4B74-6602-4E26-A20D-E27290007F5A}">
            <xm:f>$O1=Summary!$F$29</xm:f>
            <x14:dxf>
              <fill>
                <patternFill>
                  <bgColor theme="4" tint="-0.24994659260841701"/>
                </patternFill>
              </fill>
            </x14:dxf>
          </x14:cfRule>
          <x14:cfRule type="expression" priority="2" id="{6E27A46E-F86D-4B89-A7CA-0696A055ECD7}">
            <xm:f>$A1=Summary!$E$29</xm:f>
            <x14:dxf>
              <fill>
                <patternFill>
                  <bgColor rgb="FF00B050"/>
                </patternFill>
              </fill>
            </x14:dxf>
          </x14:cfRule>
          <xm:sqref>A1:AF225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9"/>
  <sheetViews>
    <sheetView workbookViewId="0">
      <selection activeCell="A119" sqref="A119"/>
    </sheetView>
  </sheetViews>
  <sheetFormatPr defaultRowHeight="15"/>
  <cols>
    <col min="1" max="1" width="89" bestFit="1" customWidth="1"/>
    <col min="2" max="11" width="16" bestFit="1" customWidth="1"/>
  </cols>
  <sheetData>
    <row r="1" spans="1:11">
      <c r="A1" s="154" t="s">
        <v>398</v>
      </c>
      <c r="B1" s="154" t="s">
        <v>186</v>
      </c>
      <c r="C1" s="154" t="s">
        <v>187</v>
      </c>
      <c r="D1" s="154" t="s">
        <v>188</v>
      </c>
      <c r="E1" s="154" t="s">
        <v>189</v>
      </c>
      <c r="F1" s="154" t="s">
        <v>190</v>
      </c>
      <c r="G1" s="154" t="s">
        <v>286</v>
      </c>
      <c r="H1" s="154" t="s">
        <v>287</v>
      </c>
      <c r="I1" s="154" t="s">
        <v>288</v>
      </c>
      <c r="J1" s="154" t="s">
        <v>289</v>
      </c>
      <c r="K1" s="154" t="s">
        <v>391</v>
      </c>
    </row>
    <row r="2" spans="1:11">
      <c r="A2" s="141" t="s">
        <v>131</v>
      </c>
      <c r="B2" s="142">
        <v>2646500000</v>
      </c>
      <c r="C2" s="142">
        <v>2891000000</v>
      </c>
      <c r="D2" s="142">
        <v>3197300000</v>
      </c>
      <c r="E2" s="142">
        <v>3071500000</v>
      </c>
      <c r="F2" s="142">
        <v>3058000000</v>
      </c>
      <c r="G2" s="142">
        <v>3160700000</v>
      </c>
      <c r="H2" s="142">
        <v>3474400000</v>
      </c>
      <c r="I2" s="142">
        <v>3332300000</v>
      </c>
      <c r="J2" s="142">
        <v>3213900000</v>
      </c>
      <c r="K2" s="142">
        <v>3240000000</v>
      </c>
    </row>
    <row r="3" spans="1:11">
      <c r="A3" s="141" t="s">
        <v>215</v>
      </c>
      <c r="B3" s="142">
        <v>1455300000</v>
      </c>
      <c r="C3" s="142">
        <v>1562000000</v>
      </c>
      <c r="D3" s="142">
        <v>1766800000</v>
      </c>
      <c r="E3" s="142">
        <v>1638500000</v>
      </c>
      <c r="F3" s="142">
        <v>1500400000</v>
      </c>
      <c r="G3" s="142">
        <v>1618000000</v>
      </c>
      <c r="H3" s="142">
        <v>1752600000</v>
      </c>
      <c r="I3" s="142">
        <v>1633700000</v>
      </c>
      <c r="J3" s="142">
        <v>1500300000</v>
      </c>
      <c r="K3" s="142">
        <v>1392900000</v>
      </c>
    </row>
    <row r="4" spans="1:11">
      <c r="A4" s="141" t="s">
        <v>216</v>
      </c>
      <c r="B4" s="142">
        <v>645200000</v>
      </c>
      <c r="C4" s="142">
        <v>754600000</v>
      </c>
      <c r="D4" s="142">
        <v>820000000</v>
      </c>
      <c r="E4" s="142">
        <v>645000000</v>
      </c>
      <c r="F4" s="142">
        <v>551400000</v>
      </c>
      <c r="G4" s="142">
        <v>689600000</v>
      </c>
      <c r="H4" s="142">
        <v>631400000</v>
      </c>
      <c r="I4" s="142">
        <v>481800000</v>
      </c>
      <c r="J4" s="142">
        <v>363400000</v>
      </c>
      <c r="K4" s="142">
        <v>276100000</v>
      </c>
    </row>
    <row r="5" spans="1:11">
      <c r="A5" s="141" t="s">
        <v>217</v>
      </c>
      <c r="B5" s="142">
        <v>323600000</v>
      </c>
      <c r="C5" s="142">
        <v>330400000</v>
      </c>
      <c r="D5" s="142">
        <v>346600000</v>
      </c>
      <c r="E5" s="142">
        <v>259700000</v>
      </c>
      <c r="F5" s="142">
        <v>374000000</v>
      </c>
      <c r="G5" s="142">
        <v>573100000</v>
      </c>
      <c r="H5" s="142">
        <v>443300000</v>
      </c>
      <c r="I5" s="142">
        <v>391200000</v>
      </c>
      <c r="J5" s="142">
        <v>339900000</v>
      </c>
      <c r="K5" s="142">
        <v>239600000</v>
      </c>
    </row>
    <row r="6" spans="1:11">
      <c r="A6" s="141" t="s">
        <v>218</v>
      </c>
      <c r="B6" s="142">
        <v>321600000</v>
      </c>
      <c r="C6" s="142">
        <v>424200000</v>
      </c>
      <c r="D6" s="142">
        <v>473400000</v>
      </c>
      <c r="E6" s="142">
        <v>385300000</v>
      </c>
      <c r="F6" s="142">
        <v>177400000</v>
      </c>
      <c r="G6" s="142">
        <v>116500000</v>
      </c>
      <c r="H6" s="142">
        <v>188100000</v>
      </c>
      <c r="I6" s="142">
        <v>90600000</v>
      </c>
      <c r="J6" s="142">
        <v>23500000</v>
      </c>
      <c r="K6" s="142">
        <v>36500000</v>
      </c>
    </row>
    <row r="7" spans="1:11">
      <c r="A7" s="141" t="s">
        <v>399</v>
      </c>
      <c r="B7" s="142">
        <v>321600000</v>
      </c>
      <c r="C7" s="142">
        <v>424200000</v>
      </c>
      <c r="D7" s="142">
        <v>473400000</v>
      </c>
      <c r="E7" s="142">
        <v>385300000</v>
      </c>
      <c r="F7" s="142">
        <v>177400000</v>
      </c>
      <c r="G7" s="142">
        <v>116500000</v>
      </c>
      <c r="H7" s="142">
        <v>188100000</v>
      </c>
      <c r="I7" s="142">
        <v>90600000</v>
      </c>
      <c r="J7" s="142">
        <v>23500000</v>
      </c>
      <c r="K7" s="142">
        <v>36500000</v>
      </c>
    </row>
    <row r="8" spans="1:11">
      <c r="A8" s="141" t="s">
        <v>219</v>
      </c>
      <c r="B8" s="142">
        <v>222900000</v>
      </c>
      <c r="C8" s="142">
        <v>251100000</v>
      </c>
      <c r="D8" s="142">
        <v>291200000</v>
      </c>
      <c r="E8" s="142">
        <v>304700000</v>
      </c>
      <c r="F8" s="142">
        <v>303000000</v>
      </c>
      <c r="G8" s="142">
        <v>300100000</v>
      </c>
      <c r="H8" s="142">
        <v>447700000</v>
      </c>
      <c r="I8" s="142">
        <v>516400000</v>
      </c>
      <c r="J8" s="142">
        <v>497400000</v>
      </c>
      <c r="K8" s="142">
        <v>532100000</v>
      </c>
    </row>
    <row r="9" spans="1:11">
      <c r="A9" s="141" t="s">
        <v>400</v>
      </c>
      <c r="B9" s="142">
        <v>139600000</v>
      </c>
      <c r="C9" s="142">
        <v>142400000</v>
      </c>
      <c r="D9" s="142">
        <v>160500000</v>
      </c>
      <c r="E9" s="142">
        <v>174400000</v>
      </c>
      <c r="F9" s="142">
        <v>168300000</v>
      </c>
      <c r="G9" s="142">
        <v>159200000</v>
      </c>
      <c r="H9" s="142">
        <v>286300000</v>
      </c>
      <c r="I9" s="142">
        <v>349200000</v>
      </c>
      <c r="J9" s="142">
        <v>322600000</v>
      </c>
      <c r="K9" s="142">
        <v>343000000</v>
      </c>
    </row>
    <row r="10" spans="1:11">
      <c r="A10" s="141" t="s">
        <v>401</v>
      </c>
      <c r="B10" s="142">
        <v>13400000</v>
      </c>
      <c r="C10" s="142">
        <v>13000000</v>
      </c>
      <c r="D10" s="142">
        <v>18300000</v>
      </c>
      <c r="E10" s="142">
        <v>23300000</v>
      </c>
      <c r="F10" s="142">
        <v>21700000</v>
      </c>
      <c r="G10" s="142">
        <v>21800000</v>
      </c>
      <c r="H10" s="142">
        <v>42000000</v>
      </c>
      <c r="I10" s="142">
        <v>42100000</v>
      </c>
      <c r="J10" s="142">
        <v>44200000</v>
      </c>
      <c r="K10" s="142">
        <v>42400000</v>
      </c>
    </row>
    <row r="11" spans="1:11">
      <c r="A11" s="141" t="s">
        <v>220</v>
      </c>
      <c r="B11" s="142">
        <v>85700000</v>
      </c>
      <c r="C11" s="142">
        <v>114100000</v>
      </c>
      <c r="D11" s="142">
        <v>134600000</v>
      </c>
      <c r="E11" s="142">
        <v>137600000</v>
      </c>
      <c r="F11" s="142">
        <v>136800000</v>
      </c>
      <c r="G11" s="142">
        <v>143400000</v>
      </c>
      <c r="H11" s="142">
        <v>190200000</v>
      </c>
      <c r="I11" s="142">
        <v>174400000</v>
      </c>
      <c r="J11" s="142">
        <v>177700000</v>
      </c>
      <c r="K11" s="142">
        <v>196100000</v>
      </c>
    </row>
    <row r="12" spans="1:11">
      <c r="A12" s="141" t="s">
        <v>402</v>
      </c>
      <c r="B12" s="142">
        <v>-15800000</v>
      </c>
      <c r="C12" s="142">
        <v>-18400000</v>
      </c>
      <c r="D12" s="142">
        <v>-22200000</v>
      </c>
      <c r="E12" s="142">
        <v>-30600000</v>
      </c>
      <c r="F12" s="142">
        <v>-23800000</v>
      </c>
      <c r="G12" s="142">
        <v>-24300000</v>
      </c>
      <c r="H12" s="142">
        <v>-70800000</v>
      </c>
      <c r="I12" s="142">
        <v>-49300000</v>
      </c>
      <c r="J12" s="142">
        <v>-47100000</v>
      </c>
      <c r="K12" s="142">
        <v>-49400000</v>
      </c>
    </row>
    <row r="13" spans="1:11">
      <c r="A13" s="141" t="s">
        <v>221</v>
      </c>
      <c r="B13" s="142">
        <v>501400000</v>
      </c>
      <c r="C13" s="142">
        <v>518700000</v>
      </c>
      <c r="D13" s="142">
        <v>598400000</v>
      </c>
      <c r="E13" s="142">
        <v>647300000</v>
      </c>
      <c r="F13" s="142">
        <v>589500000</v>
      </c>
      <c r="G13" s="142">
        <v>585000000</v>
      </c>
      <c r="H13" s="142">
        <v>634400000</v>
      </c>
      <c r="I13" s="142">
        <v>581200000</v>
      </c>
      <c r="J13" s="142">
        <v>596000000</v>
      </c>
      <c r="K13" s="142">
        <v>541400000</v>
      </c>
    </row>
    <row r="14" spans="1:11">
      <c r="A14" s="141" t="s">
        <v>222</v>
      </c>
      <c r="B14" s="142">
        <v>501400000</v>
      </c>
      <c r="C14" s="142">
        <v>518700000</v>
      </c>
      <c r="D14" s="142">
        <v>598400000</v>
      </c>
      <c r="E14" s="142">
        <v>647300000</v>
      </c>
      <c r="F14" s="142">
        <v>589500000</v>
      </c>
      <c r="G14" s="142">
        <v>585000000</v>
      </c>
      <c r="H14" s="142">
        <v>634400000</v>
      </c>
      <c r="I14" s="142">
        <v>581200000</v>
      </c>
      <c r="J14" s="142">
        <v>596000000</v>
      </c>
      <c r="K14" s="142">
        <v>541400000</v>
      </c>
    </row>
    <row r="15" spans="1:11">
      <c r="A15" s="141" t="s">
        <v>403</v>
      </c>
      <c r="B15" s="141" t="s">
        <v>194</v>
      </c>
      <c r="C15" s="141" t="s">
        <v>194</v>
      </c>
      <c r="D15" s="141" t="s">
        <v>194</v>
      </c>
      <c r="E15" s="141" t="s">
        <v>194</v>
      </c>
      <c r="F15" s="142">
        <v>596200000</v>
      </c>
      <c r="G15" s="141" t="s">
        <v>194</v>
      </c>
      <c r="H15" s="141" t="s">
        <v>194</v>
      </c>
      <c r="I15" s="142">
        <v>590700000</v>
      </c>
      <c r="J15" s="142">
        <v>606100000</v>
      </c>
      <c r="K15" s="142">
        <v>554300000</v>
      </c>
    </row>
    <row r="16" spans="1:11">
      <c r="A16" s="141" t="s">
        <v>404</v>
      </c>
      <c r="B16" s="141" t="s">
        <v>194</v>
      </c>
      <c r="C16" s="141" t="s">
        <v>194</v>
      </c>
      <c r="D16" s="141" t="s">
        <v>194</v>
      </c>
      <c r="E16" s="141" t="s">
        <v>194</v>
      </c>
      <c r="F16" s="142">
        <v>-6700000</v>
      </c>
      <c r="G16" s="141" t="s">
        <v>194</v>
      </c>
      <c r="H16" s="141" t="s">
        <v>194</v>
      </c>
      <c r="I16" s="142">
        <v>-9500000</v>
      </c>
      <c r="J16" s="142">
        <v>-10100000</v>
      </c>
      <c r="K16" s="142">
        <v>-12900000</v>
      </c>
    </row>
    <row r="17" spans="1:11">
      <c r="A17" s="141" t="s">
        <v>223</v>
      </c>
      <c r="B17" s="142">
        <v>45900000</v>
      </c>
      <c r="C17" s="142">
        <v>37600000</v>
      </c>
      <c r="D17" s="142">
        <v>57200000</v>
      </c>
      <c r="E17" s="142">
        <v>41500000</v>
      </c>
      <c r="F17" s="142">
        <v>56500000</v>
      </c>
      <c r="G17" s="142">
        <v>43300000</v>
      </c>
      <c r="H17" s="142">
        <v>39100000</v>
      </c>
      <c r="I17" s="142">
        <v>54300000</v>
      </c>
      <c r="J17" s="142">
        <v>43500000</v>
      </c>
      <c r="K17" s="142">
        <v>43300000</v>
      </c>
    </row>
    <row r="18" spans="1:11">
      <c r="A18" s="141" t="s">
        <v>303</v>
      </c>
      <c r="B18" s="142">
        <v>39900000</v>
      </c>
      <c r="C18" s="141" t="s">
        <v>194</v>
      </c>
      <c r="D18" s="141" t="s">
        <v>194</v>
      </c>
      <c r="E18" s="141" t="s">
        <v>194</v>
      </c>
      <c r="F18" s="141" t="s">
        <v>194</v>
      </c>
      <c r="G18" s="141" t="s">
        <v>194</v>
      </c>
      <c r="H18" s="141" t="s">
        <v>194</v>
      </c>
      <c r="I18" s="141" t="s">
        <v>194</v>
      </c>
      <c r="J18" s="141" t="s">
        <v>194</v>
      </c>
      <c r="K18" s="141" t="s">
        <v>194</v>
      </c>
    </row>
    <row r="19" spans="1:11">
      <c r="A19" s="141" t="s">
        <v>224</v>
      </c>
      <c r="B19" s="142">
        <v>1191200000</v>
      </c>
      <c r="C19" s="142">
        <v>1329000000</v>
      </c>
      <c r="D19" s="142">
        <v>1430500000</v>
      </c>
      <c r="E19" s="142">
        <v>1433000000</v>
      </c>
      <c r="F19" s="142">
        <v>1557600000</v>
      </c>
      <c r="G19" s="142">
        <v>1542700000</v>
      </c>
      <c r="H19" s="142">
        <v>1721800000</v>
      </c>
      <c r="I19" s="142">
        <v>1698600000</v>
      </c>
      <c r="J19" s="142">
        <v>1713600000</v>
      </c>
      <c r="K19" s="142">
        <v>1847100000</v>
      </c>
    </row>
    <row r="20" spans="1:11">
      <c r="A20" s="141" t="s">
        <v>226</v>
      </c>
      <c r="B20" s="142">
        <v>442700000</v>
      </c>
      <c r="C20" s="142">
        <v>461900000</v>
      </c>
      <c r="D20" s="142">
        <v>528900000</v>
      </c>
      <c r="E20" s="142">
        <v>540000000</v>
      </c>
      <c r="F20" s="142">
        <v>592300000</v>
      </c>
      <c r="G20" s="142">
        <v>582900000</v>
      </c>
      <c r="H20" s="142">
        <v>639200000</v>
      </c>
      <c r="I20" s="142">
        <v>620500000</v>
      </c>
      <c r="J20" s="142">
        <v>634800000</v>
      </c>
      <c r="K20" s="142">
        <v>661500000</v>
      </c>
    </row>
    <row r="21" spans="1:11">
      <c r="A21" s="141" t="s">
        <v>227</v>
      </c>
      <c r="B21" s="142">
        <v>866800000</v>
      </c>
      <c r="C21" s="142">
        <v>932500000</v>
      </c>
      <c r="D21" s="142">
        <v>1060100000</v>
      </c>
      <c r="E21" s="142">
        <v>1096800000</v>
      </c>
      <c r="F21" s="142">
        <v>1203800000</v>
      </c>
      <c r="G21" s="142">
        <v>1264200000</v>
      </c>
      <c r="H21" s="142">
        <v>1375700000</v>
      </c>
      <c r="I21" s="142">
        <v>1394600000</v>
      </c>
      <c r="J21" s="142">
        <v>1455900000</v>
      </c>
      <c r="K21" s="142">
        <v>1528700000</v>
      </c>
    </row>
    <row r="22" spans="1:11">
      <c r="A22" s="141" t="s">
        <v>304</v>
      </c>
      <c r="B22" s="142">
        <v>248700000</v>
      </c>
      <c r="C22" s="142">
        <v>297400000</v>
      </c>
      <c r="D22" s="142">
        <v>341100000</v>
      </c>
      <c r="E22" s="142">
        <v>334500000</v>
      </c>
      <c r="F22" s="142">
        <v>345700000</v>
      </c>
      <c r="G22" s="142">
        <v>360800000</v>
      </c>
      <c r="H22" s="142">
        <v>399900000</v>
      </c>
      <c r="I22" s="142">
        <v>401700000</v>
      </c>
      <c r="J22" s="142">
        <v>409600000</v>
      </c>
      <c r="K22" s="142">
        <v>438500000</v>
      </c>
    </row>
    <row r="23" spans="1:11">
      <c r="A23" s="141" t="s">
        <v>305</v>
      </c>
      <c r="B23" s="142">
        <v>10800000</v>
      </c>
      <c r="C23" s="142">
        <v>11000000</v>
      </c>
      <c r="D23" s="142">
        <v>11200000</v>
      </c>
      <c r="E23" s="142">
        <v>11200000</v>
      </c>
      <c r="F23" s="142">
        <v>11600000</v>
      </c>
      <c r="G23" s="142">
        <v>11600000</v>
      </c>
      <c r="H23" s="142">
        <v>22900000</v>
      </c>
      <c r="I23" s="142">
        <v>28500000</v>
      </c>
      <c r="J23" s="142">
        <v>31000000</v>
      </c>
      <c r="K23" s="142">
        <v>30000000</v>
      </c>
    </row>
    <row r="24" spans="1:11">
      <c r="A24" s="141" t="s">
        <v>306</v>
      </c>
      <c r="B24" s="142">
        <v>237900000</v>
      </c>
      <c r="C24" s="142">
        <v>286400000</v>
      </c>
      <c r="D24" s="142">
        <v>329900000</v>
      </c>
      <c r="E24" s="142">
        <v>323300000</v>
      </c>
      <c r="F24" s="142">
        <v>334100000</v>
      </c>
      <c r="G24" s="142">
        <v>349200000</v>
      </c>
      <c r="H24" s="142">
        <v>377000000</v>
      </c>
      <c r="I24" s="142">
        <v>373200000</v>
      </c>
      <c r="J24" s="142">
        <v>378600000</v>
      </c>
      <c r="K24" s="142">
        <v>408500000</v>
      </c>
    </row>
    <row r="25" spans="1:11">
      <c r="A25" s="141" t="s">
        <v>307</v>
      </c>
      <c r="B25" s="142">
        <v>87200000</v>
      </c>
      <c r="C25" s="142">
        <v>101400000</v>
      </c>
      <c r="D25" s="142">
        <v>110600000</v>
      </c>
      <c r="E25" s="142">
        <v>118500000</v>
      </c>
      <c r="F25" s="142">
        <v>124300000</v>
      </c>
      <c r="G25" s="142">
        <v>132100000</v>
      </c>
      <c r="H25" s="142">
        <v>137500000</v>
      </c>
      <c r="I25" s="142">
        <v>140600000</v>
      </c>
      <c r="J25" s="142">
        <v>143100000</v>
      </c>
      <c r="K25" s="142">
        <v>145600000</v>
      </c>
    </row>
    <row r="26" spans="1:11">
      <c r="A26" s="141" t="s">
        <v>308</v>
      </c>
      <c r="B26" s="142">
        <v>87200000</v>
      </c>
      <c r="C26" s="142">
        <v>101400000</v>
      </c>
      <c r="D26" s="142">
        <v>110600000</v>
      </c>
      <c r="E26" s="142">
        <v>118500000</v>
      </c>
      <c r="F26" s="142">
        <v>124300000</v>
      </c>
      <c r="G26" s="142">
        <v>132100000</v>
      </c>
      <c r="H26" s="142">
        <v>137500000</v>
      </c>
      <c r="I26" s="142">
        <v>140600000</v>
      </c>
      <c r="J26" s="142">
        <v>143100000</v>
      </c>
      <c r="K26" s="142">
        <v>145600000</v>
      </c>
    </row>
    <row r="27" spans="1:11">
      <c r="A27" s="141" t="s">
        <v>309</v>
      </c>
      <c r="B27" s="141" t="s">
        <v>194</v>
      </c>
      <c r="C27" s="141" t="s">
        <v>194</v>
      </c>
      <c r="D27" s="141" t="s">
        <v>194</v>
      </c>
      <c r="E27" s="141" t="s">
        <v>194</v>
      </c>
      <c r="F27" s="142">
        <v>46900000</v>
      </c>
      <c r="G27" s="142">
        <v>41600000</v>
      </c>
      <c r="H27" s="142">
        <v>32500000</v>
      </c>
      <c r="I27" s="142">
        <v>29800000</v>
      </c>
      <c r="J27" s="142">
        <v>37300000</v>
      </c>
      <c r="K27" s="142">
        <v>32800000</v>
      </c>
    </row>
    <row r="28" spans="1:11">
      <c r="A28" s="141" t="s">
        <v>405</v>
      </c>
      <c r="B28" s="142">
        <v>530900000</v>
      </c>
      <c r="C28" s="142">
        <v>533700000</v>
      </c>
      <c r="D28" s="142">
        <v>608400000</v>
      </c>
      <c r="E28" s="142">
        <v>643800000</v>
      </c>
      <c r="F28" s="142">
        <v>686900000</v>
      </c>
      <c r="G28" s="142">
        <v>729700000</v>
      </c>
      <c r="H28" s="142">
        <v>805800000</v>
      </c>
      <c r="I28" s="142">
        <v>822500000</v>
      </c>
      <c r="J28" s="142">
        <v>865900000</v>
      </c>
      <c r="K28" s="142">
        <v>911800000</v>
      </c>
    </row>
    <row r="29" spans="1:11">
      <c r="A29" s="141" t="s">
        <v>228</v>
      </c>
      <c r="B29" s="142">
        <v>-424100000</v>
      </c>
      <c r="C29" s="142">
        <v>-470600000</v>
      </c>
      <c r="D29" s="142">
        <v>-531200000</v>
      </c>
      <c r="E29" s="142">
        <v>-556800000</v>
      </c>
      <c r="F29" s="142">
        <v>-611500000</v>
      </c>
      <c r="G29" s="142">
        <v>-681300000</v>
      </c>
      <c r="H29" s="142">
        <v>-736500000</v>
      </c>
      <c r="I29" s="142">
        <v>-774100000</v>
      </c>
      <c r="J29" s="142">
        <v>-821100000</v>
      </c>
      <c r="K29" s="142">
        <v>-867200000</v>
      </c>
    </row>
    <row r="30" spans="1:11">
      <c r="A30" s="141" t="s">
        <v>229</v>
      </c>
      <c r="B30" s="142">
        <v>-424100000</v>
      </c>
      <c r="C30" s="142">
        <v>-470600000</v>
      </c>
      <c r="D30" s="142">
        <v>-531200000</v>
      </c>
      <c r="E30" s="142">
        <v>-556800000</v>
      </c>
      <c r="F30" s="142">
        <v>-611500000</v>
      </c>
      <c r="G30" s="142">
        <v>-681300000</v>
      </c>
      <c r="H30" s="142">
        <v>-736500000</v>
      </c>
      <c r="I30" s="142">
        <v>-774100000</v>
      </c>
      <c r="J30" s="142">
        <v>-821100000</v>
      </c>
      <c r="K30" s="142">
        <v>-867200000</v>
      </c>
    </row>
    <row r="31" spans="1:11">
      <c r="A31" s="141" t="s">
        <v>406</v>
      </c>
      <c r="B31" s="142">
        <v>711900000</v>
      </c>
      <c r="C31" s="142">
        <v>799800000</v>
      </c>
      <c r="D31" s="142">
        <v>825400000</v>
      </c>
      <c r="E31" s="142">
        <v>806100000</v>
      </c>
      <c r="F31" s="142">
        <v>884400000</v>
      </c>
      <c r="G31" s="142">
        <v>870700000</v>
      </c>
      <c r="H31" s="142">
        <v>992600000</v>
      </c>
      <c r="I31" s="142">
        <v>967600000</v>
      </c>
      <c r="J31" s="142">
        <v>970100000</v>
      </c>
      <c r="K31" s="142">
        <v>1082800000</v>
      </c>
    </row>
    <row r="32" spans="1:11">
      <c r="A32" s="141" t="s">
        <v>407</v>
      </c>
      <c r="B32" s="142">
        <v>800300000</v>
      </c>
      <c r="C32" s="142">
        <v>882300000</v>
      </c>
      <c r="D32" s="142">
        <v>921400000</v>
      </c>
      <c r="E32" s="142">
        <v>917600000</v>
      </c>
      <c r="F32" s="142">
        <v>1011500000</v>
      </c>
      <c r="G32" s="142">
        <v>1012500000</v>
      </c>
      <c r="H32" s="142">
        <v>1147100000</v>
      </c>
      <c r="I32" s="142">
        <v>1135300000</v>
      </c>
      <c r="J32" s="142">
        <v>1147800000</v>
      </c>
      <c r="K32" s="142">
        <v>1273800000</v>
      </c>
    </row>
    <row r="33" spans="1:11">
      <c r="A33" s="141" t="s">
        <v>408</v>
      </c>
      <c r="B33" s="142">
        <v>420900000</v>
      </c>
      <c r="C33" s="142">
        <v>491500000</v>
      </c>
      <c r="D33" s="142">
        <v>516700000</v>
      </c>
      <c r="E33" s="142">
        <v>513000000</v>
      </c>
      <c r="F33" s="142">
        <v>546000000</v>
      </c>
      <c r="G33" s="142">
        <v>546800000</v>
      </c>
      <c r="H33" s="142">
        <v>627800000</v>
      </c>
      <c r="I33" s="142">
        <v>619700000</v>
      </c>
      <c r="J33" s="142">
        <v>633400000</v>
      </c>
      <c r="K33" s="142">
        <v>761700000</v>
      </c>
    </row>
    <row r="34" spans="1:11">
      <c r="A34" s="141" t="s">
        <v>409</v>
      </c>
      <c r="B34" s="142">
        <v>379400000</v>
      </c>
      <c r="C34" s="142">
        <v>390800000</v>
      </c>
      <c r="D34" s="142">
        <v>404700000</v>
      </c>
      <c r="E34" s="142">
        <v>404600000</v>
      </c>
      <c r="F34" s="142">
        <v>465500000</v>
      </c>
      <c r="G34" s="142">
        <v>465700000</v>
      </c>
      <c r="H34" s="142">
        <v>519300000</v>
      </c>
      <c r="I34" s="142">
        <v>515600000</v>
      </c>
      <c r="J34" s="142">
        <v>514400000</v>
      </c>
      <c r="K34" s="142">
        <v>512100000</v>
      </c>
    </row>
    <row r="35" spans="1:11">
      <c r="A35" s="141" t="s">
        <v>410</v>
      </c>
      <c r="B35" s="142">
        <v>147800000</v>
      </c>
      <c r="C35" s="142">
        <v>166800000</v>
      </c>
      <c r="D35" s="142">
        <v>168900000</v>
      </c>
      <c r="E35" s="142">
        <v>167800000</v>
      </c>
      <c r="F35" s="142">
        <v>187500000</v>
      </c>
      <c r="G35" s="142">
        <v>187700000</v>
      </c>
      <c r="H35" s="142">
        <v>231000000</v>
      </c>
      <c r="I35" s="142">
        <v>227000000</v>
      </c>
      <c r="J35" s="142">
        <v>228000000</v>
      </c>
      <c r="K35" s="142">
        <v>224600000</v>
      </c>
    </row>
    <row r="36" spans="1:11">
      <c r="A36" s="141" t="s">
        <v>411</v>
      </c>
      <c r="B36" s="142">
        <v>231600000</v>
      </c>
      <c r="C36" s="142">
        <v>224000000</v>
      </c>
      <c r="D36" s="142">
        <v>235800000</v>
      </c>
      <c r="E36" s="142">
        <v>236800000</v>
      </c>
      <c r="F36" s="142">
        <v>278000000</v>
      </c>
      <c r="G36" s="142">
        <v>278000000</v>
      </c>
      <c r="H36" s="142">
        <v>288300000</v>
      </c>
      <c r="I36" s="142">
        <v>288600000</v>
      </c>
      <c r="J36" s="142">
        <v>286400000</v>
      </c>
      <c r="K36" s="142">
        <v>287500000</v>
      </c>
    </row>
    <row r="37" spans="1:11">
      <c r="A37" s="141" t="s">
        <v>412</v>
      </c>
      <c r="B37" s="142">
        <v>-88400000</v>
      </c>
      <c r="C37" s="142">
        <v>-82500000</v>
      </c>
      <c r="D37" s="142">
        <v>-96000000</v>
      </c>
      <c r="E37" s="142">
        <v>-111500000</v>
      </c>
      <c r="F37" s="142">
        <v>-127100000</v>
      </c>
      <c r="G37" s="142">
        <v>-141800000</v>
      </c>
      <c r="H37" s="142">
        <v>-154500000</v>
      </c>
      <c r="I37" s="142">
        <v>-167700000</v>
      </c>
      <c r="J37" s="142">
        <v>-177700000</v>
      </c>
      <c r="K37" s="142">
        <v>-191000000</v>
      </c>
    </row>
    <row r="38" spans="1:11">
      <c r="A38" s="141" t="s">
        <v>413</v>
      </c>
      <c r="B38" s="142">
        <v>-88400000</v>
      </c>
      <c r="C38" s="142">
        <v>-82500000</v>
      </c>
      <c r="D38" s="142">
        <v>-96000000</v>
      </c>
      <c r="E38" s="142">
        <v>-111500000</v>
      </c>
      <c r="F38" s="142">
        <v>-127100000</v>
      </c>
      <c r="G38" s="142">
        <v>-141800000</v>
      </c>
      <c r="H38" s="142">
        <v>-154500000</v>
      </c>
      <c r="I38" s="142">
        <v>-167700000</v>
      </c>
      <c r="J38" s="142">
        <v>-177700000</v>
      </c>
      <c r="K38" s="142">
        <v>-191000000</v>
      </c>
    </row>
    <row r="39" spans="1:11">
      <c r="A39" s="141" t="s">
        <v>414</v>
      </c>
      <c r="B39" s="142">
        <v>-88400000</v>
      </c>
      <c r="C39" s="142">
        <v>-82500000</v>
      </c>
      <c r="D39" s="142">
        <v>-96000000</v>
      </c>
      <c r="E39" s="142">
        <v>-111500000</v>
      </c>
      <c r="F39" s="142">
        <v>-127100000</v>
      </c>
      <c r="G39" s="142">
        <v>-141800000</v>
      </c>
      <c r="H39" s="142">
        <v>-154500000</v>
      </c>
      <c r="I39" s="142">
        <v>-167700000</v>
      </c>
      <c r="J39" s="142">
        <v>-177700000</v>
      </c>
      <c r="K39" s="142">
        <v>-191000000</v>
      </c>
    </row>
    <row r="40" spans="1:11">
      <c r="A40" s="141" t="s">
        <v>415</v>
      </c>
      <c r="B40" s="142">
        <v>-5300000</v>
      </c>
      <c r="C40" s="142">
        <v>-2200000</v>
      </c>
      <c r="D40" s="142">
        <v>-2700000</v>
      </c>
      <c r="E40" s="142">
        <v>-3300000</v>
      </c>
      <c r="F40" s="142">
        <v>-3500000</v>
      </c>
      <c r="G40" s="142">
        <v>-3700000</v>
      </c>
      <c r="H40" s="142">
        <v>-3700000</v>
      </c>
      <c r="I40" s="142">
        <v>-3700000</v>
      </c>
      <c r="J40" s="142">
        <v>-3700000</v>
      </c>
      <c r="K40" s="142">
        <v>-3700000</v>
      </c>
    </row>
    <row r="41" spans="1:11">
      <c r="A41" s="141" t="s">
        <v>416</v>
      </c>
      <c r="B41" s="142">
        <v>-83100000</v>
      </c>
      <c r="C41" s="142">
        <v>-80300000</v>
      </c>
      <c r="D41" s="142">
        <v>-93300000</v>
      </c>
      <c r="E41" s="142">
        <v>-108200000</v>
      </c>
      <c r="F41" s="142">
        <v>-123600000</v>
      </c>
      <c r="G41" s="142">
        <v>-138100000</v>
      </c>
      <c r="H41" s="142">
        <v>-150800000</v>
      </c>
      <c r="I41" s="142">
        <v>-164000000</v>
      </c>
      <c r="J41" s="142">
        <v>-174000000</v>
      </c>
      <c r="K41" s="142">
        <v>-187300000</v>
      </c>
    </row>
    <row r="42" spans="1:11">
      <c r="A42" s="141" t="s">
        <v>225</v>
      </c>
      <c r="B42" s="142">
        <v>36600000</v>
      </c>
      <c r="C42" s="142">
        <v>67300000</v>
      </c>
      <c r="D42" s="142">
        <v>76200000</v>
      </c>
      <c r="E42" s="142">
        <v>86900000</v>
      </c>
      <c r="F42" s="142">
        <v>80900000</v>
      </c>
      <c r="G42" s="142">
        <v>89100000</v>
      </c>
      <c r="H42" s="142">
        <v>90000000</v>
      </c>
      <c r="I42" s="142">
        <v>110500000</v>
      </c>
      <c r="J42" s="142">
        <v>108700000</v>
      </c>
      <c r="K42" s="142">
        <v>102800000</v>
      </c>
    </row>
    <row r="43" spans="1:11">
      <c r="A43" s="141" t="s">
        <v>132</v>
      </c>
      <c r="B43" s="142">
        <v>1204200000</v>
      </c>
      <c r="C43" s="142">
        <v>1375700000</v>
      </c>
      <c r="D43" s="142">
        <v>1548500000</v>
      </c>
      <c r="E43" s="142">
        <v>1354500000</v>
      </c>
      <c r="F43" s="142">
        <v>1391200000</v>
      </c>
      <c r="G43" s="142">
        <v>1312400000</v>
      </c>
      <c r="H43" s="142">
        <v>1642200000</v>
      </c>
      <c r="I43" s="142">
        <v>1584600000</v>
      </c>
      <c r="J43" s="142">
        <v>1369500000</v>
      </c>
      <c r="K43" s="142">
        <v>1356500000</v>
      </c>
    </row>
    <row r="44" spans="1:11">
      <c r="A44" s="141" t="s">
        <v>230</v>
      </c>
      <c r="B44" s="142">
        <v>653200000</v>
      </c>
      <c r="C44" s="142">
        <v>765600000</v>
      </c>
      <c r="D44" s="142">
        <v>788500000</v>
      </c>
      <c r="E44" s="142">
        <v>785300000</v>
      </c>
      <c r="F44" s="142">
        <v>766500000</v>
      </c>
      <c r="G44" s="142">
        <v>886300000</v>
      </c>
      <c r="H44" s="142">
        <v>1118800000</v>
      </c>
      <c r="I44" s="142">
        <v>934200000</v>
      </c>
      <c r="J44" s="142">
        <v>945300000</v>
      </c>
      <c r="K44" s="142">
        <v>897200000</v>
      </c>
    </row>
    <row r="45" spans="1:11">
      <c r="A45" s="141" t="s">
        <v>231</v>
      </c>
      <c r="B45" s="142">
        <v>596600000</v>
      </c>
      <c r="C45" s="142">
        <v>713900000</v>
      </c>
      <c r="D45" s="142">
        <v>736500000</v>
      </c>
      <c r="E45" s="142">
        <v>743600000</v>
      </c>
      <c r="F45" s="142">
        <v>717900000</v>
      </c>
      <c r="G45" s="142">
        <v>831700000</v>
      </c>
      <c r="H45" s="142">
        <v>1041100000</v>
      </c>
      <c r="I45" s="142">
        <v>860600000</v>
      </c>
      <c r="J45" s="142">
        <v>870000000</v>
      </c>
      <c r="K45" s="142">
        <v>820200000</v>
      </c>
    </row>
    <row r="46" spans="1:11">
      <c r="A46" s="141" t="s">
        <v>232</v>
      </c>
      <c r="B46" s="142">
        <v>424900000</v>
      </c>
      <c r="C46" s="142">
        <v>528600000</v>
      </c>
      <c r="D46" s="142">
        <v>535000000</v>
      </c>
      <c r="E46" s="142">
        <v>543800000</v>
      </c>
      <c r="F46" s="142">
        <v>509600000</v>
      </c>
      <c r="G46" s="142">
        <v>595200000</v>
      </c>
      <c r="H46" s="142">
        <v>745900000</v>
      </c>
      <c r="I46" s="142">
        <v>625800000</v>
      </c>
      <c r="J46" s="142">
        <v>600400000</v>
      </c>
      <c r="K46" s="142">
        <v>588700000</v>
      </c>
    </row>
    <row r="47" spans="1:11">
      <c r="A47" s="141" t="s">
        <v>233</v>
      </c>
      <c r="B47" s="142">
        <v>424900000</v>
      </c>
      <c r="C47" s="142">
        <v>528600000</v>
      </c>
      <c r="D47" s="142">
        <v>535000000</v>
      </c>
      <c r="E47" s="142">
        <v>543800000</v>
      </c>
      <c r="F47" s="142">
        <v>509600000</v>
      </c>
      <c r="G47" s="142">
        <v>595200000</v>
      </c>
      <c r="H47" s="142">
        <v>745900000</v>
      </c>
      <c r="I47" s="142">
        <v>625800000</v>
      </c>
      <c r="J47" s="142">
        <v>600400000</v>
      </c>
      <c r="K47" s="142">
        <v>588700000</v>
      </c>
    </row>
    <row r="48" spans="1:11">
      <c r="A48" s="141" t="s">
        <v>310</v>
      </c>
      <c r="B48" s="142">
        <v>171700000</v>
      </c>
      <c r="C48" s="142">
        <v>185300000</v>
      </c>
      <c r="D48" s="142">
        <v>201500000</v>
      </c>
      <c r="E48" s="142">
        <v>199800000</v>
      </c>
      <c r="F48" s="142">
        <v>208300000</v>
      </c>
      <c r="G48" s="142">
        <v>236500000</v>
      </c>
      <c r="H48" s="142">
        <v>295200000</v>
      </c>
      <c r="I48" s="142">
        <v>234800000</v>
      </c>
      <c r="J48" s="142">
        <v>269600000</v>
      </c>
      <c r="K48" s="142">
        <v>231500000</v>
      </c>
    </row>
    <row r="49" spans="1:11">
      <c r="A49" s="141" t="s">
        <v>234</v>
      </c>
      <c r="B49" s="142">
        <v>12900000</v>
      </c>
      <c r="C49" s="142">
        <v>7200000</v>
      </c>
      <c r="D49" s="142">
        <v>7500000</v>
      </c>
      <c r="E49" s="142">
        <v>0</v>
      </c>
      <c r="F49" s="142">
        <v>6800000</v>
      </c>
      <c r="G49" s="142">
        <v>6800000</v>
      </c>
      <c r="H49" s="142">
        <v>6800000</v>
      </c>
      <c r="I49" s="142">
        <v>10000000</v>
      </c>
      <c r="J49" s="142">
        <v>10000000</v>
      </c>
      <c r="K49" s="142">
        <v>10000000</v>
      </c>
    </row>
    <row r="50" spans="1:11">
      <c r="A50" s="141" t="s">
        <v>235</v>
      </c>
      <c r="B50" s="142">
        <v>12900000</v>
      </c>
      <c r="C50" s="142">
        <v>7200000</v>
      </c>
      <c r="D50" s="142">
        <v>7500000</v>
      </c>
      <c r="E50" s="142">
        <v>0</v>
      </c>
      <c r="F50" s="142">
        <v>6800000</v>
      </c>
      <c r="G50" s="142">
        <v>6800000</v>
      </c>
      <c r="H50" s="142">
        <v>6800000</v>
      </c>
      <c r="I50" s="142">
        <v>10000000</v>
      </c>
      <c r="J50" s="142">
        <v>10000000</v>
      </c>
      <c r="K50" s="142">
        <v>10000000</v>
      </c>
    </row>
    <row r="51" spans="1:11">
      <c r="A51" s="141" t="s">
        <v>236</v>
      </c>
      <c r="B51" s="142">
        <v>12900000</v>
      </c>
      <c r="C51" s="142">
        <v>7200000</v>
      </c>
      <c r="D51" s="142">
        <v>7500000</v>
      </c>
      <c r="E51" s="142">
        <v>0</v>
      </c>
      <c r="F51" s="142">
        <v>6800000</v>
      </c>
      <c r="G51" s="142">
        <v>6800000</v>
      </c>
      <c r="H51" s="142">
        <v>6800000</v>
      </c>
      <c r="I51" s="142">
        <v>10000000</v>
      </c>
      <c r="J51" s="142">
        <v>10000000</v>
      </c>
      <c r="K51" s="142">
        <v>10000000</v>
      </c>
    </row>
    <row r="52" spans="1:11">
      <c r="A52" s="141" t="s">
        <v>237</v>
      </c>
      <c r="B52" s="142">
        <v>12900000</v>
      </c>
      <c r="C52" s="142">
        <v>7200000</v>
      </c>
      <c r="D52" s="142">
        <v>7500000</v>
      </c>
      <c r="E52" s="142">
        <v>0</v>
      </c>
      <c r="F52" s="142">
        <v>6800000</v>
      </c>
      <c r="G52" s="142">
        <v>6800000</v>
      </c>
      <c r="H52" s="142">
        <v>6800000</v>
      </c>
      <c r="I52" s="142">
        <v>10000000</v>
      </c>
      <c r="J52" s="142">
        <v>10000000</v>
      </c>
      <c r="K52" s="142">
        <v>10000000</v>
      </c>
    </row>
    <row r="53" spans="1:11">
      <c r="A53" s="141" t="s">
        <v>417</v>
      </c>
      <c r="B53" s="141" t="s">
        <v>194</v>
      </c>
      <c r="C53" s="141" t="s">
        <v>194</v>
      </c>
      <c r="D53" s="141" t="s">
        <v>194</v>
      </c>
      <c r="E53" s="141" t="s">
        <v>194</v>
      </c>
      <c r="F53" s="141" t="s">
        <v>194</v>
      </c>
      <c r="G53" s="141" t="s">
        <v>194</v>
      </c>
      <c r="H53" s="141" t="s">
        <v>194</v>
      </c>
      <c r="I53" s="141" t="s">
        <v>194</v>
      </c>
      <c r="J53" s="142">
        <v>10000000</v>
      </c>
      <c r="K53" s="142">
        <v>10000000</v>
      </c>
    </row>
    <row r="54" spans="1:11">
      <c r="A54" s="141" t="s">
        <v>311</v>
      </c>
      <c r="B54" s="142">
        <v>43700000</v>
      </c>
      <c r="C54" s="142">
        <v>44500000</v>
      </c>
      <c r="D54" s="142">
        <v>44500000</v>
      </c>
      <c r="E54" s="142">
        <v>41700000</v>
      </c>
      <c r="F54" s="142">
        <v>41800000</v>
      </c>
      <c r="G54" s="142">
        <v>47800000</v>
      </c>
      <c r="H54" s="142">
        <v>70900000</v>
      </c>
      <c r="I54" s="142">
        <v>63600000</v>
      </c>
      <c r="J54" s="142">
        <v>65300000</v>
      </c>
      <c r="K54" s="142">
        <v>67000000</v>
      </c>
    </row>
    <row r="55" spans="1:11">
      <c r="A55" s="141" t="s">
        <v>312</v>
      </c>
      <c r="B55" s="142">
        <v>43700000</v>
      </c>
      <c r="C55" s="142">
        <v>44500000</v>
      </c>
      <c r="D55" s="142">
        <v>44500000</v>
      </c>
      <c r="E55" s="142">
        <v>41700000</v>
      </c>
      <c r="F55" s="142">
        <v>41800000</v>
      </c>
      <c r="G55" s="142">
        <v>47800000</v>
      </c>
      <c r="H55" s="142">
        <v>70900000</v>
      </c>
      <c r="I55" s="142">
        <v>63600000</v>
      </c>
      <c r="J55" s="142">
        <v>65300000</v>
      </c>
      <c r="K55" s="142">
        <v>67000000</v>
      </c>
    </row>
    <row r="56" spans="1:11">
      <c r="A56" s="141" t="s">
        <v>238</v>
      </c>
      <c r="B56" s="142">
        <v>551000000</v>
      </c>
      <c r="C56" s="142">
        <v>610100000</v>
      </c>
      <c r="D56" s="142">
        <v>760000000</v>
      </c>
      <c r="E56" s="142">
        <v>569200000</v>
      </c>
      <c r="F56" s="142">
        <v>624700000</v>
      </c>
      <c r="G56" s="142">
        <v>426100000</v>
      </c>
      <c r="H56" s="142">
        <v>523400000</v>
      </c>
      <c r="I56" s="142">
        <v>650400000</v>
      </c>
      <c r="J56" s="142">
        <v>424200000</v>
      </c>
      <c r="K56" s="142">
        <v>459300000</v>
      </c>
    </row>
    <row r="57" spans="1:11">
      <c r="A57" s="141" t="s">
        <v>239</v>
      </c>
      <c r="B57" s="142">
        <v>236100000</v>
      </c>
      <c r="C57" s="142">
        <v>316400000</v>
      </c>
      <c r="D57" s="142">
        <v>402900000</v>
      </c>
      <c r="E57" s="142">
        <v>221400000</v>
      </c>
      <c r="F57" s="142">
        <v>315900000</v>
      </c>
      <c r="G57" s="142">
        <v>140800000</v>
      </c>
      <c r="H57" s="142">
        <v>212200000</v>
      </c>
      <c r="I57" s="142">
        <v>356900000</v>
      </c>
      <c r="J57" s="142">
        <v>145200000</v>
      </c>
      <c r="K57" s="142">
        <v>206700000</v>
      </c>
    </row>
    <row r="58" spans="1:11">
      <c r="A58" s="141" t="s">
        <v>240</v>
      </c>
      <c r="B58" s="142">
        <v>236100000</v>
      </c>
      <c r="C58" s="142">
        <v>316400000</v>
      </c>
      <c r="D58" s="142">
        <v>402900000</v>
      </c>
      <c r="E58" s="142">
        <v>221400000</v>
      </c>
      <c r="F58" s="142">
        <v>315900000</v>
      </c>
      <c r="G58" s="142">
        <v>140800000</v>
      </c>
      <c r="H58" s="142">
        <v>212200000</v>
      </c>
      <c r="I58" s="142">
        <v>356900000</v>
      </c>
      <c r="J58" s="142">
        <v>145200000</v>
      </c>
      <c r="K58" s="142">
        <v>206700000</v>
      </c>
    </row>
    <row r="59" spans="1:11">
      <c r="A59" s="141" t="s">
        <v>241</v>
      </c>
      <c r="B59" s="142">
        <v>236100000</v>
      </c>
      <c r="C59" s="142">
        <v>316400000</v>
      </c>
      <c r="D59" s="142">
        <v>402900000</v>
      </c>
      <c r="E59" s="142">
        <v>221400000</v>
      </c>
      <c r="F59" s="142">
        <v>277200000</v>
      </c>
      <c r="G59" s="142">
        <v>106400000</v>
      </c>
      <c r="H59" s="142">
        <v>189900000</v>
      </c>
      <c r="I59" s="142">
        <v>334500000</v>
      </c>
      <c r="J59" s="142">
        <v>117300000</v>
      </c>
      <c r="K59" s="142">
        <v>183200000</v>
      </c>
    </row>
    <row r="60" spans="1:11">
      <c r="A60" s="141" t="s">
        <v>242</v>
      </c>
      <c r="B60" s="141" t="s">
        <v>194</v>
      </c>
      <c r="C60" s="141" t="s">
        <v>194</v>
      </c>
      <c r="D60" s="141" t="s">
        <v>194</v>
      </c>
      <c r="E60" s="142">
        <v>120000000</v>
      </c>
      <c r="F60" s="141" t="s">
        <v>194</v>
      </c>
      <c r="G60" s="142">
        <v>106400000</v>
      </c>
      <c r="H60" s="141" t="s">
        <v>194</v>
      </c>
      <c r="I60" s="141" t="s">
        <v>194</v>
      </c>
      <c r="J60" s="142">
        <v>117300000</v>
      </c>
      <c r="K60" s="142">
        <v>183200000</v>
      </c>
    </row>
    <row r="61" spans="1:11">
      <c r="A61" s="141" t="s">
        <v>418</v>
      </c>
      <c r="B61" s="141" t="s">
        <v>194</v>
      </c>
      <c r="C61" s="141" t="s">
        <v>194</v>
      </c>
      <c r="D61" s="141" t="s">
        <v>194</v>
      </c>
      <c r="E61" s="142">
        <v>27100000</v>
      </c>
      <c r="F61" s="141" t="s">
        <v>194</v>
      </c>
      <c r="G61" s="141" t="s">
        <v>194</v>
      </c>
      <c r="H61" s="141" t="s">
        <v>194</v>
      </c>
      <c r="I61" s="141" t="s">
        <v>194</v>
      </c>
      <c r="J61" s="141" t="s">
        <v>194</v>
      </c>
      <c r="K61" s="141" t="s">
        <v>194</v>
      </c>
    </row>
    <row r="62" spans="1:11">
      <c r="A62" s="141" t="s">
        <v>243</v>
      </c>
      <c r="B62" s="141" t="s">
        <v>194</v>
      </c>
      <c r="C62" s="141" t="s">
        <v>194</v>
      </c>
      <c r="D62" s="141" t="s">
        <v>194</v>
      </c>
      <c r="E62" s="142">
        <v>74300000</v>
      </c>
      <c r="F62" s="141" t="s">
        <v>194</v>
      </c>
      <c r="G62" s="141" t="s">
        <v>194</v>
      </c>
      <c r="H62" s="141" t="s">
        <v>194</v>
      </c>
      <c r="I62" s="141" t="s">
        <v>194</v>
      </c>
      <c r="J62" s="141" t="s">
        <v>194</v>
      </c>
      <c r="K62" s="141" t="s">
        <v>194</v>
      </c>
    </row>
    <row r="63" spans="1:11">
      <c r="A63" s="141" t="s">
        <v>244</v>
      </c>
      <c r="B63" s="141" t="s">
        <v>194</v>
      </c>
      <c r="C63" s="141" t="s">
        <v>194</v>
      </c>
      <c r="D63" s="141" t="s">
        <v>194</v>
      </c>
      <c r="E63" s="141" t="s">
        <v>194</v>
      </c>
      <c r="F63" s="142">
        <v>38700000</v>
      </c>
      <c r="G63" s="142">
        <v>34400000</v>
      </c>
      <c r="H63" s="142">
        <v>22300000</v>
      </c>
      <c r="I63" s="142">
        <v>22400000</v>
      </c>
      <c r="J63" s="142">
        <v>27900000</v>
      </c>
      <c r="K63" s="142">
        <v>23500000</v>
      </c>
    </row>
    <row r="64" spans="1:11">
      <c r="A64" s="141" t="s">
        <v>419</v>
      </c>
      <c r="B64" s="142">
        <v>236000000</v>
      </c>
      <c r="C64" s="142">
        <v>205400000</v>
      </c>
      <c r="D64" s="142">
        <v>146000000</v>
      </c>
      <c r="E64" s="142">
        <v>147100000</v>
      </c>
      <c r="F64" s="142">
        <v>120200000</v>
      </c>
      <c r="G64" s="142">
        <v>108100000</v>
      </c>
      <c r="H64" s="142">
        <v>129400000</v>
      </c>
      <c r="I64" s="142">
        <v>128800000</v>
      </c>
      <c r="J64" s="142">
        <v>133300000</v>
      </c>
      <c r="K64" s="142">
        <v>134400000</v>
      </c>
    </row>
    <row r="65" spans="1:11">
      <c r="A65" s="141" t="s">
        <v>420</v>
      </c>
      <c r="B65" s="142">
        <v>140400000</v>
      </c>
      <c r="C65" s="142">
        <v>109000000</v>
      </c>
      <c r="D65" s="142">
        <v>48100000</v>
      </c>
      <c r="E65" s="142">
        <v>49400000</v>
      </c>
      <c r="F65" s="142">
        <v>27800000</v>
      </c>
      <c r="G65" s="142">
        <v>13600000</v>
      </c>
      <c r="H65" s="142">
        <v>15900000</v>
      </c>
      <c r="I65" s="142">
        <v>9900000</v>
      </c>
      <c r="J65" s="142">
        <v>10500000</v>
      </c>
      <c r="K65" s="142">
        <v>11000000</v>
      </c>
    </row>
    <row r="66" spans="1:11">
      <c r="A66" s="141" t="s">
        <v>421</v>
      </c>
      <c r="B66" s="142">
        <v>140400000</v>
      </c>
      <c r="C66" s="142">
        <v>109000000</v>
      </c>
      <c r="D66" s="142">
        <v>48100000</v>
      </c>
      <c r="E66" s="142">
        <v>49400000</v>
      </c>
      <c r="F66" s="142">
        <v>27800000</v>
      </c>
      <c r="G66" s="142">
        <v>13600000</v>
      </c>
      <c r="H66" s="142">
        <v>15900000</v>
      </c>
      <c r="I66" s="142">
        <v>9900000</v>
      </c>
      <c r="J66" s="142">
        <v>10500000</v>
      </c>
      <c r="K66" s="142">
        <v>11000000</v>
      </c>
    </row>
    <row r="67" spans="1:11">
      <c r="A67" s="141" t="s">
        <v>422</v>
      </c>
      <c r="B67" s="142">
        <v>95600000</v>
      </c>
      <c r="C67" s="142">
        <v>96400000</v>
      </c>
      <c r="D67" s="142">
        <v>97900000</v>
      </c>
      <c r="E67" s="142">
        <v>97700000</v>
      </c>
      <c r="F67" s="142">
        <v>92400000</v>
      </c>
      <c r="G67" s="142">
        <v>94500000</v>
      </c>
      <c r="H67" s="142">
        <v>113500000</v>
      </c>
      <c r="I67" s="142">
        <v>118900000</v>
      </c>
      <c r="J67" s="142">
        <v>122800000</v>
      </c>
      <c r="K67" s="142">
        <v>123400000</v>
      </c>
    </row>
    <row r="68" spans="1:11">
      <c r="A68" s="141" t="s">
        <v>247</v>
      </c>
      <c r="B68" s="142">
        <v>57600000</v>
      </c>
      <c r="C68" s="142">
        <v>88300000</v>
      </c>
      <c r="D68" s="142">
        <v>211100000</v>
      </c>
      <c r="E68" s="142">
        <v>200700000</v>
      </c>
      <c r="F68" s="142">
        <v>188600000</v>
      </c>
      <c r="G68" s="142">
        <v>177200000</v>
      </c>
      <c r="H68" s="142">
        <v>181800000</v>
      </c>
      <c r="I68" s="142">
        <v>164700000</v>
      </c>
      <c r="J68" s="142">
        <v>145700000</v>
      </c>
      <c r="K68" s="142">
        <v>118200000</v>
      </c>
    </row>
    <row r="69" spans="1:11">
      <c r="A69" s="141" t="s">
        <v>245</v>
      </c>
      <c r="B69" s="142">
        <v>21300000</v>
      </c>
      <c r="C69" s="141" t="s">
        <v>194</v>
      </c>
      <c r="D69" s="141" t="s">
        <v>194</v>
      </c>
      <c r="E69" s="141" t="s">
        <v>194</v>
      </c>
      <c r="F69" s="141" t="s">
        <v>194</v>
      </c>
      <c r="G69" s="141" t="s">
        <v>194</v>
      </c>
      <c r="H69" s="141" t="s">
        <v>194</v>
      </c>
      <c r="I69" s="141" t="s">
        <v>194</v>
      </c>
      <c r="J69" s="141" t="s">
        <v>194</v>
      </c>
      <c r="K69" s="141" t="s">
        <v>194</v>
      </c>
    </row>
    <row r="70" spans="1:11">
      <c r="A70" s="141" t="s">
        <v>246</v>
      </c>
      <c r="B70" s="142">
        <v>21300000</v>
      </c>
      <c r="C70" s="141" t="s">
        <v>194</v>
      </c>
      <c r="D70" s="141" t="s">
        <v>194</v>
      </c>
      <c r="E70" s="141" t="s">
        <v>194</v>
      </c>
      <c r="F70" s="141" t="s">
        <v>194</v>
      </c>
      <c r="G70" s="141" t="s">
        <v>194</v>
      </c>
      <c r="H70" s="141" t="s">
        <v>194</v>
      </c>
      <c r="I70" s="141" t="s">
        <v>194</v>
      </c>
      <c r="J70" s="141" t="s">
        <v>194</v>
      </c>
      <c r="K70" s="141" t="s">
        <v>194</v>
      </c>
    </row>
    <row r="71" spans="1:11">
      <c r="A71" s="141" t="s">
        <v>248</v>
      </c>
      <c r="B71" s="142">
        <v>1442300000</v>
      </c>
      <c r="C71" s="142">
        <v>1515300000</v>
      </c>
      <c r="D71" s="142">
        <v>1648800000</v>
      </c>
      <c r="E71" s="142">
        <v>1717000000</v>
      </c>
      <c r="F71" s="142">
        <v>1666800000</v>
      </c>
      <c r="G71" s="142">
        <v>1848300000</v>
      </c>
      <c r="H71" s="142">
        <v>1832200000</v>
      </c>
      <c r="I71" s="142">
        <v>1747700000</v>
      </c>
      <c r="J71" s="142">
        <v>1844400000</v>
      </c>
      <c r="K71" s="142">
        <v>1883500000</v>
      </c>
    </row>
    <row r="72" spans="1:11">
      <c r="A72" s="141" t="s">
        <v>249</v>
      </c>
      <c r="B72" s="142">
        <v>1442300000</v>
      </c>
      <c r="C72" s="142">
        <v>1515300000</v>
      </c>
      <c r="D72" s="142">
        <v>1648800000</v>
      </c>
      <c r="E72" s="142">
        <v>1717000000</v>
      </c>
      <c r="F72" s="142">
        <v>1666800000</v>
      </c>
      <c r="G72" s="142">
        <v>1848300000</v>
      </c>
      <c r="H72" s="142">
        <v>1832200000</v>
      </c>
      <c r="I72" s="142">
        <v>1747700000</v>
      </c>
      <c r="J72" s="142">
        <v>1844400000</v>
      </c>
      <c r="K72" s="142">
        <v>1883500000</v>
      </c>
    </row>
    <row r="73" spans="1:11">
      <c r="A73" s="141" t="s">
        <v>250</v>
      </c>
      <c r="B73" s="142">
        <v>405000000</v>
      </c>
      <c r="C73" s="142">
        <v>285500000</v>
      </c>
      <c r="D73" s="142">
        <v>155700000</v>
      </c>
      <c r="E73" s="142">
        <v>-35000000</v>
      </c>
      <c r="F73" s="142">
        <v>-308300000</v>
      </c>
      <c r="G73" s="142">
        <v>-340100000</v>
      </c>
      <c r="H73" s="142">
        <v>-663000000</v>
      </c>
      <c r="I73" s="142">
        <v>-1054900000</v>
      </c>
      <c r="J73" s="142">
        <v>-1329500000</v>
      </c>
      <c r="K73" s="142">
        <v>-1605900000</v>
      </c>
    </row>
    <row r="74" spans="1:11">
      <c r="A74" s="141" t="s">
        <v>251</v>
      </c>
      <c r="B74" s="142">
        <v>765500000</v>
      </c>
      <c r="C74" s="142">
        <v>773600000</v>
      </c>
      <c r="D74" s="142">
        <v>782200000</v>
      </c>
      <c r="E74" s="142">
        <v>792200000</v>
      </c>
      <c r="F74" s="142">
        <v>804400000</v>
      </c>
      <c r="G74" s="142">
        <v>815800000</v>
      </c>
      <c r="H74" s="142">
        <v>840400000</v>
      </c>
      <c r="I74" s="142">
        <v>850800000</v>
      </c>
      <c r="J74" s="142">
        <v>873000000</v>
      </c>
      <c r="K74" s="142">
        <v>896100000</v>
      </c>
    </row>
    <row r="75" spans="1:11">
      <c r="A75" s="141" t="s">
        <v>252</v>
      </c>
      <c r="B75" s="142">
        <v>148100000</v>
      </c>
      <c r="C75" s="142">
        <v>296000000</v>
      </c>
      <c r="D75" s="142">
        <v>295700000</v>
      </c>
      <c r="E75" s="142">
        <v>295500000</v>
      </c>
      <c r="F75" s="142">
        <v>295400000</v>
      </c>
      <c r="G75" s="142">
        <v>295400000</v>
      </c>
      <c r="H75" s="142">
        <v>295200000</v>
      </c>
      <c r="I75" s="142">
        <v>294900000</v>
      </c>
      <c r="J75" s="142">
        <v>294800000</v>
      </c>
      <c r="K75" s="142">
        <v>294800000</v>
      </c>
    </row>
    <row r="76" spans="1:11">
      <c r="A76" s="141" t="s">
        <v>313</v>
      </c>
      <c r="B76" s="142">
        <v>0</v>
      </c>
      <c r="C76" s="142">
        <v>0</v>
      </c>
      <c r="D76" s="142">
        <v>0</v>
      </c>
      <c r="E76" s="142">
        <v>0</v>
      </c>
      <c r="F76" s="142">
        <v>0</v>
      </c>
      <c r="G76" s="142">
        <v>0</v>
      </c>
      <c r="H76" s="142">
        <v>0</v>
      </c>
      <c r="I76" s="142">
        <v>0</v>
      </c>
      <c r="J76" s="142">
        <v>0</v>
      </c>
      <c r="K76" s="142">
        <v>0</v>
      </c>
    </row>
    <row r="77" spans="1:11">
      <c r="A77" s="141" t="s">
        <v>314</v>
      </c>
      <c r="B77" s="142">
        <v>617400000</v>
      </c>
      <c r="C77" s="142">
        <v>477600000</v>
      </c>
      <c r="D77" s="142">
        <v>486500000</v>
      </c>
      <c r="E77" s="142">
        <v>496700000</v>
      </c>
      <c r="F77" s="142">
        <v>509000000</v>
      </c>
      <c r="G77" s="142">
        <v>520400000</v>
      </c>
      <c r="H77" s="142">
        <v>545200000</v>
      </c>
      <c r="I77" s="142">
        <v>555900000</v>
      </c>
      <c r="J77" s="142">
        <v>578200000</v>
      </c>
      <c r="K77" s="142">
        <v>601300000</v>
      </c>
    </row>
    <row r="78" spans="1:11">
      <c r="A78" s="141" t="s">
        <v>423</v>
      </c>
      <c r="B78" s="142">
        <v>-360500000</v>
      </c>
      <c r="C78" s="142">
        <v>-488100000</v>
      </c>
      <c r="D78" s="142">
        <v>-626500000</v>
      </c>
      <c r="E78" s="142">
        <v>-827200000</v>
      </c>
      <c r="F78" s="142">
        <v>-1112700000</v>
      </c>
      <c r="G78" s="142">
        <v>-1155900000</v>
      </c>
      <c r="H78" s="142">
        <v>-1503400000</v>
      </c>
      <c r="I78" s="142">
        <v>-1905700000</v>
      </c>
      <c r="J78" s="142">
        <v>-2202500000</v>
      </c>
      <c r="K78" s="142">
        <v>-2502000000</v>
      </c>
    </row>
    <row r="79" spans="1:11">
      <c r="A79" s="141" t="s">
        <v>253</v>
      </c>
      <c r="B79" s="142">
        <v>1350700000</v>
      </c>
      <c r="C79" s="142">
        <v>1593000000</v>
      </c>
      <c r="D79" s="142">
        <v>1792600000</v>
      </c>
      <c r="E79" s="142">
        <v>2102800000</v>
      </c>
      <c r="F79" s="142">
        <v>2323400000</v>
      </c>
      <c r="G79" s="142">
        <v>2509600000</v>
      </c>
      <c r="H79" s="142">
        <v>2826600000</v>
      </c>
      <c r="I79" s="142">
        <v>2885000000</v>
      </c>
      <c r="J79" s="142">
        <v>3258100000</v>
      </c>
      <c r="K79" s="142">
        <v>3601300000</v>
      </c>
    </row>
    <row r="80" spans="1:11">
      <c r="A80" s="141" t="s">
        <v>254</v>
      </c>
      <c r="B80" s="142">
        <v>-313400000</v>
      </c>
      <c r="C80" s="142">
        <v>-363200000</v>
      </c>
      <c r="D80" s="142">
        <v>-299500000</v>
      </c>
      <c r="E80" s="142">
        <v>-350800000</v>
      </c>
      <c r="F80" s="142">
        <v>-348300000</v>
      </c>
      <c r="G80" s="142">
        <v>-321200000</v>
      </c>
      <c r="H80" s="142">
        <v>-331400000</v>
      </c>
      <c r="I80" s="142">
        <v>-82400000</v>
      </c>
      <c r="J80" s="142">
        <v>-84200000</v>
      </c>
      <c r="K80" s="142">
        <v>-111900000</v>
      </c>
    </row>
    <row r="81" spans="1:11">
      <c r="A81" s="141" t="s">
        <v>315</v>
      </c>
      <c r="B81" s="142">
        <v>-313400000</v>
      </c>
      <c r="C81" s="142">
        <v>-363200000</v>
      </c>
      <c r="D81" s="142">
        <v>-299500000</v>
      </c>
      <c r="E81" s="142">
        <v>-350800000</v>
      </c>
      <c r="F81" s="142">
        <v>-348300000</v>
      </c>
      <c r="G81" s="142">
        <v>-321200000</v>
      </c>
      <c r="H81" s="142">
        <v>-331400000</v>
      </c>
      <c r="I81" s="142">
        <v>-82400000</v>
      </c>
      <c r="J81" s="142">
        <v>-84200000</v>
      </c>
      <c r="K81" s="142">
        <v>-111900000</v>
      </c>
    </row>
    <row r="82" spans="1:11">
      <c r="A82" s="141" t="s">
        <v>316</v>
      </c>
      <c r="B82" s="142">
        <v>249000000</v>
      </c>
      <c r="C82" s="142">
        <v>323600000</v>
      </c>
      <c r="D82" s="142">
        <v>410400000</v>
      </c>
      <c r="E82" s="142">
        <v>221400000</v>
      </c>
      <c r="F82" s="142">
        <v>284000000</v>
      </c>
      <c r="G82" s="142">
        <v>43600000</v>
      </c>
      <c r="H82" s="142">
        <v>116600000</v>
      </c>
      <c r="I82" s="142">
        <v>344500000</v>
      </c>
      <c r="J82" s="142">
        <v>127300000</v>
      </c>
      <c r="K82" s="142">
        <v>170400000</v>
      </c>
    </row>
    <row r="83" spans="1:11">
      <c r="A83" s="141" t="s">
        <v>317</v>
      </c>
      <c r="B83" s="142">
        <v>12900000</v>
      </c>
      <c r="C83" s="142">
        <v>7200000</v>
      </c>
      <c r="D83" s="142">
        <v>7500000</v>
      </c>
      <c r="E83" s="141" t="s">
        <v>194</v>
      </c>
      <c r="F83" s="142">
        <v>6800000</v>
      </c>
      <c r="G83" s="142">
        <v>6800000</v>
      </c>
      <c r="H83" s="142">
        <v>6800000</v>
      </c>
      <c r="I83" s="142">
        <v>10000000</v>
      </c>
      <c r="J83" s="142">
        <v>10000000</v>
      </c>
      <c r="K83" s="142">
        <v>10000000</v>
      </c>
    </row>
    <row r="84" spans="1:11">
      <c r="A84" s="141" t="s">
        <v>318</v>
      </c>
      <c r="B84" s="142">
        <v>161100000</v>
      </c>
      <c r="C84" s="142">
        <v>7200000</v>
      </c>
      <c r="D84" s="141" t="s">
        <v>194</v>
      </c>
      <c r="E84" s="142">
        <v>115000000</v>
      </c>
      <c r="F84" s="142">
        <v>177600000</v>
      </c>
      <c r="G84" s="142">
        <v>6800000</v>
      </c>
      <c r="H84" s="142">
        <v>10000000</v>
      </c>
      <c r="I84" s="142">
        <v>10000000</v>
      </c>
      <c r="J84" s="142">
        <v>10000000</v>
      </c>
      <c r="K84" s="142">
        <v>39700000</v>
      </c>
    </row>
    <row r="85" spans="1:11">
      <c r="A85" s="141" t="s">
        <v>319</v>
      </c>
      <c r="B85" s="141" t="s">
        <v>194</v>
      </c>
      <c r="C85" s="141" t="s">
        <v>194</v>
      </c>
      <c r="D85" s="142">
        <v>6800000</v>
      </c>
      <c r="E85" s="141" t="s">
        <v>194</v>
      </c>
      <c r="F85" s="141" t="s">
        <v>194</v>
      </c>
      <c r="G85" s="142">
        <v>10000000</v>
      </c>
      <c r="H85" s="142">
        <v>10000000</v>
      </c>
      <c r="I85" s="142">
        <v>10000000</v>
      </c>
      <c r="J85" s="142">
        <v>28500000</v>
      </c>
      <c r="K85" s="142">
        <v>39700000</v>
      </c>
    </row>
    <row r="86" spans="1:11">
      <c r="A86" s="141" t="s">
        <v>320</v>
      </c>
      <c r="B86" s="141" t="s">
        <v>194</v>
      </c>
      <c r="C86" s="141" t="s">
        <v>194</v>
      </c>
      <c r="D86" s="142">
        <v>290000000</v>
      </c>
      <c r="E86" s="141" t="s">
        <v>194</v>
      </c>
      <c r="F86" s="141" t="s">
        <v>194</v>
      </c>
      <c r="G86" s="142">
        <v>10000000</v>
      </c>
      <c r="H86" s="142">
        <v>10000000</v>
      </c>
      <c r="I86" s="142">
        <v>236500000</v>
      </c>
      <c r="J86" s="142">
        <v>28500000</v>
      </c>
      <c r="K86" s="142">
        <v>25500000</v>
      </c>
    </row>
    <row r="87" spans="1:11">
      <c r="A87" s="141" t="s">
        <v>323</v>
      </c>
      <c r="B87" s="142">
        <v>6800000</v>
      </c>
      <c r="C87" s="142">
        <v>202900000</v>
      </c>
      <c r="D87" s="142">
        <v>6800000</v>
      </c>
      <c r="E87" s="142">
        <v>16900000</v>
      </c>
      <c r="F87" s="142">
        <v>20100000</v>
      </c>
      <c r="G87" s="142">
        <v>10000000</v>
      </c>
      <c r="H87" s="142">
        <v>79800000</v>
      </c>
      <c r="I87" s="142">
        <v>28500000</v>
      </c>
      <c r="J87" s="142">
        <v>13200000</v>
      </c>
      <c r="K87" s="142">
        <v>55500000</v>
      </c>
    </row>
    <row r="88" spans="1:11">
      <c r="A88" s="141" t="s">
        <v>322</v>
      </c>
      <c r="B88" s="141" t="s">
        <v>194</v>
      </c>
      <c r="C88" s="141" t="s">
        <v>194</v>
      </c>
      <c r="D88" s="142">
        <v>99300000</v>
      </c>
      <c r="E88" s="141" t="s">
        <v>194</v>
      </c>
      <c r="F88" s="141" t="s">
        <v>194</v>
      </c>
      <c r="G88" s="141" t="s">
        <v>194</v>
      </c>
      <c r="H88" s="141" t="s">
        <v>194</v>
      </c>
      <c r="I88" s="142">
        <v>49500000</v>
      </c>
      <c r="J88" s="142">
        <v>37100000</v>
      </c>
      <c r="K88" s="141" t="s">
        <v>194</v>
      </c>
    </row>
    <row r="89" spans="1:11">
      <c r="A89" s="141" t="s">
        <v>321</v>
      </c>
      <c r="B89" s="142">
        <v>68200000</v>
      </c>
      <c r="C89" s="142">
        <v>106300000</v>
      </c>
      <c r="D89" s="141" t="s">
        <v>194</v>
      </c>
      <c r="E89" s="142">
        <v>89500000</v>
      </c>
      <c r="F89" s="142">
        <v>79500000</v>
      </c>
      <c r="G89" s="141" t="s">
        <v>194</v>
      </c>
      <c r="H89" s="141" t="s">
        <v>194</v>
      </c>
      <c r="I89" s="141" t="s">
        <v>194</v>
      </c>
      <c r="J89" s="141" t="s">
        <v>194</v>
      </c>
      <c r="K89" s="141" t="s">
        <v>194</v>
      </c>
    </row>
    <row r="90" spans="1:11">
      <c r="A90" s="141" t="s">
        <v>324</v>
      </c>
      <c r="B90" s="142">
        <v>39500000</v>
      </c>
      <c r="C90" s="142">
        <v>37400000</v>
      </c>
      <c r="D90" s="142">
        <v>47500000</v>
      </c>
      <c r="E90" s="142">
        <v>69100000</v>
      </c>
      <c r="F90" s="142">
        <v>50700000</v>
      </c>
      <c r="G90" s="142">
        <v>45500000</v>
      </c>
      <c r="H90" s="142">
        <v>34000000</v>
      </c>
      <c r="I90" s="142">
        <v>32300000</v>
      </c>
      <c r="J90" s="142">
        <v>39500000</v>
      </c>
      <c r="K90" s="142">
        <v>34800000</v>
      </c>
    </row>
    <row r="91" spans="1:11">
      <c r="A91" s="141" t="s">
        <v>325</v>
      </c>
      <c r="B91" s="142">
        <v>19700000</v>
      </c>
      <c r="C91" s="142">
        <v>19500000</v>
      </c>
      <c r="D91" s="142">
        <v>20200000</v>
      </c>
      <c r="E91" s="142">
        <v>14800000</v>
      </c>
      <c r="F91" s="142">
        <v>14000000</v>
      </c>
      <c r="G91" s="142">
        <v>12400000</v>
      </c>
      <c r="H91" s="142">
        <v>11600000</v>
      </c>
      <c r="I91" s="142">
        <v>10600000</v>
      </c>
      <c r="J91" s="142">
        <v>13000000</v>
      </c>
      <c r="K91" s="142">
        <v>12400000</v>
      </c>
    </row>
    <row r="92" spans="1:11">
      <c r="A92" s="141" t="s">
        <v>326</v>
      </c>
      <c r="B92" s="142">
        <v>4300000</v>
      </c>
      <c r="C92" s="142">
        <v>4500000</v>
      </c>
      <c r="D92" s="142">
        <v>4900000</v>
      </c>
      <c r="E92" s="142">
        <v>11400000</v>
      </c>
      <c r="F92" s="142">
        <v>10500000</v>
      </c>
      <c r="G92" s="142">
        <v>10200000</v>
      </c>
      <c r="H92" s="142">
        <v>6800000</v>
      </c>
      <c r="I92" s="142">
        <v>7900000</v>
      </c>
      <c r="J92" s="142">
        <v>9500000</v>
      </c>
      <c r="K92" s="142">
        <v>7600000</v>
      </c>
    </row>
    <row r="93" spans="1:11">
      <c r="A93" s="141" t="s">
        <v>327</v>
      </c>
      <c r="B93" s="142">
        <v>3800000</v>
      </c>
      <c r="C93" s="142">
        <v>3400000</v>
      </c>
      <c r="D93" s="142">
        <v>3600000</v>
      </c>
      <c r="E93" s="142">
        <v>8600000</v>
      </c>
      <c r="F93" s="142">
        <v>9000000</v>
      </c>
      <c r="G93" s="142">
        <v>5600000</v>
      </c>
      <c r="H93" s="142">
        <v>5500000</v>
      </c>
      <c r="I93" s="142">
        <v>5300000</v>
      </c>
      <c r="J93" s="142">
        <v>5400000</v>
      </c>
      <c r="K93" s="142">
        <v>4800000</v>
      </c>
    </row>
    <row r="94" spans="1:11">
      <c r="A94" s="141" t="s">
        <v>328</v>
      </c>
      <c r="B94" s="142">
        <v>2700000</v>
      </c>
      <c r="C94" s="142">
        <v>2300000</v>
      </c>
      <c r="D94" s="142">
        <v>3100000</v>
      </c>
      <c r="E94" s="142">
        <v>7500000</v>
      </c>
      <c r="F94" s="142">
        <v>4900000</v>
      </c>
      <c r="G94" s="142">
        <v>4600000</v>
      </c>
      <c r="H94" s="142">
        <v>3500000</v>
      </c>
      <c r="I94" s="142">
        <v>3200000</v>
      </c>
      <c r="J94" s="142">
        <v>3600000</v>
      </c>
      <c r="K94" s="142">
        <v>3100000</v>
      </c>
    </row>
    <row r="95" spans="1:11">
      <c r="A95" s="141" t="s">
        <v>329</v>
      </c>
      <c r="B95" s="142">
        <v>1800000</v>
      </c>
      <c r="C95" s="142">
        <v>1900000</v>
      </c>
      <c r="D95" s="142">
        <v>2500000</v>
      </c>
      <c r="E95" s="142">
        <v>3500000</v>
      </c>
      <c r="F95" s="142">
        <v>3700000</v>
      </c>
      <c r="G95" s="142">
        <v>2900000</v>
      </c>
      <c r="H95" s="142">
        <v>1800000</v>
      </c>
      <c r="I95" s="142">
        <v>1700000</v>
      </c>
      <c r="J95" s="142">
        <v>2300000</v>
      </c>
      <c r="K95" s="142">
        <v>2100000</v>
      </c>
    </row>
    <row r="96" spans="1:11">
      <c r="A96" s="141" t="s">
        <v>330</v>
      </c>
      <c r="B96" s="142">
        <v>7200000</v>
      </c>
      <c r="C96" s="142">
        <v>5800000</v>
      </c>
      <c r="D96" s="142">
        <v>13200000</v>
      </c>
      <c r="E96" s="142">
        <v>23300000</v>
      </c>
      <c r="F96" s="142">
        <v>22800000</v>
      </c>
      <c r="G96" s="142">
        <v>21000000</v>
      </c>
      <c r="H96" s="142">
        <v>9000000</v>
      </c>
      <c r="I96" s="142">
        <v>7500000</v>
      </c>
      <c r="J96" s="142">
        <v>12600000</v>
      </c>
      <c r="K96" s="142">
        <v>10700000</v>
      </c>
    </row>
    <row r="97" spans="1:11">
      <c r="A97" s="141" t="s">
        <v>330</v>
      </c>
      <c r="B97" s="141" t="s">
        <v>194</v>
      </c>
      <c r="C97" s="141" t="s">
        <v>194</v>
      </c>
      <c r="D97" s="141" t="s">
        <v>194</v>
      </c>
      <c r="E97" s="141" t="s">
        <v>194</v>
      </c>
      <c r="F97" s="142">
        <v>-14200000</v>
      </c>
      <c r="G97" s="142">
        <v>-11200000</v>
      </c>
      <c r="H97" s="142">
        <v>-4200000</v>
      </c>
      <c r="I97" s="142">
        <v>-3900000</v>
      </c>
      <c r="J97" s="142">
        <v>-6900000</v>
      </c>
      <c r="K97" s="142">
        <v>-5900000</v>
      </c>
    </row>
    <row r="98" spans="1:11">
      <c r="A98" s="141" t="s">
        <v>331</v>
      </c>
      <c r="B98" s="142">
        <v>39500000</v>
      </c>
      <c r="C98" s="142">
        <v>37400000</v>
      </c>
      <c r="D98" s="142">
        <v>47500000</v>
      </c>
      <c r="E98" s="142">
        <v>69100000</v>
      </c>
      <c r="F98" s="142">
        <v>50700000</v>
      </c>
      <c r="G98" s="142">
        <v>45500000</v>
      </c>
      <c r="H98" s="142">
        <v>34000000</v>
      </c>
      <c r="I98" s="142">
        <v>32300000</v>
      </c>
      <c r="J98" s="142">
        <v>39500000</v>
      </c>
      <c r="K98" s="142">
        <v>34800000</v>
      </c>
    </row>
    <row r="99" spans="1:11">
      <c r="A99" s="141" t="s">
        <v>332</v>
      </c>
      <c r="B99" s="142">
        <v>19700000</v>
      </c>
      <c r="C99" s="142">
        <v>19500000</v>
      </c>
      <c r="D99" s="142">
        <v>20200000</v>
      </c>
      <c r="E99" s="142">
        <v>14800000</v>
      </c>
      <c r="F99" s="142">
        <v>14000000</v>
      </c>
      <c r="G99" s="142">
        <v>12400000</v>
      </c>
      <c r="H99" s="142">
        <v>11600000</v>
      </c>
      <c r="I99" s="142">
        <v>10600000</v>
      </c>
      <c r="J99" s="142">
        <v>13000000</v>
      </c>
      <c r="K99" s="142">
        <v>12400000</v>
      </c>
    </row>
    <row r="100" spans="1:11">
      <c r="A100" s="141" t="s">
        <v>333</v>
      </c>
      <c r="B100" s="142">
        <v>4300000</v>
      </c>
      <c r="C100" s="142">
        <v>4500000</v>
      </c>
      <c r="D100" s="142">
        <v>4900000</v>
      </c>
      <c r="E100" s="142">
        <v>11400000</v>
      </c>
      <c r="F100" s="142">
        <v>10500000</v>
      </c>
      <c r="G100" s="142">
        <v>10200000</v>
      </c>
      <c r="H100" s="142">
        <v>6800000</v>
      </c>
      <c r="I100" s="142">
        <v>7900000</v>
      </c>
      <c r="J100" s="142">
        <v>9500000</v>
      </c>
      <c r="K100" s="142">
        <v>7600000</v>
      </c>
    </row>
    <row r="101" spans="1:11">
      <c r="A101" s="141" t="s">
        <v>334</v>
      </c>
      <c r="B101" s="142">
        <v>3800000</v>
      </c>
      <c r="C101" s="142">
        <v>3400000</v>
      </c>
      <c r="D101" s="142">
        <v>3600000</v>
      </c>
      <c r="E101" s="142">
        <v>8600000</v>
      </c>
      <c r="F101" s="142">
        <v>9000000</v>
      </c>
      <c r="G101" s="142">
        <v>5600000</v>
      </c>
      <c r="H101" s="142">
        <v>5500000</v>
      </c>
      <c r="I101" s="142">
        <v>5300000</v>
      </c>
      <c r="J101" s="142">
        <v>5400000</v>
      </c>
      <c r="K101" s="142">
        <v>4800000</v>
      </c>
    </row>
    <row r="102" spans="1:11">
      <c r="A102" s="141" t="s">
        <v>335</v>
      </c>
      <c r="B102" s="142">
        <v>2700000</v>
      </c>
      <c r="C102" s="142">
        <v>2300000</v>
      </c>
      <c r="D102" s="142">
        <v>3100000</v>
      </c>
      <c r="E102" s="142">
        <v>7500000</v>
      </c>
      <c r="F102" s="142">
        <v>4900000</v>
      </c>
      <c r="G102" s="142">
        <v>4600000</v>
      </c>
      <c r="H102" s="142">
        <v>3500000</v>
      </c>
      <c r="I102" s="142">
        <v>3200000</v>
      </c>
      <c r="J102" s="142">
        <v>3600000</v>
      </c>
      <c r="K102" s="142">
        <v>3100000</v>
      </c>
    </row>
    <row r="103" spans="1:11">
      <c r="A103" s="141" t="s">
        <v>336</v>
      </c>
      <c r="B103" s="142">
        <v>1800000</v>
      </c>
      <c r="C103" s="142">
        <v>1900000</v>
      </c>
      <c r="D103" s="142">
        <v>2500000</v>
      </c>
      <c r="E103" s="142">
        <v>3500000</v>
      </c>
      <c r="F103" s="142">
        <v>3700000</v>
      </c>
      <c r="G103" s="142">
        <v>2900000</v>
      </c>
      <c r="H103" s="142">
        <v>1800000</v>
      </c>
      <c r="I103" s="142">
        <v>1700000</v>
      </c>
      <c r="J103" s="142">
        <v>2300000</v>
      </c>
      <c r="K103" s="142">
        <v>2100000</v>
      </c>
    </row>
    <row r="104" spans="1:11">
      <c r="A104" s="141" t="s">
        <v>337</v>
      </c>
      <c r="B104" s="142">
        <v>7200000</v>
      </c>
      <c r="C104" s="142">
        <v>5800000</v>
      </c>
      <c r="D104" s="142">
        <v>13200000</v>
      </c>
      <c r="E104" s="142">
        <v>23300000</v>
      </c>
      <c r="F104" s="142">
        <v>22800000</v>
      </c>
      <c r="G104" s="142">
        <v>21000000</v>
      </c>
      <c r="H104" s="142">
        <v>9000000</v>
      </c>
      <c r="I104" s="142">
        <v>7500000</v>
      </c>
      <c r="J104" s="142">
        <v>12600000</v>
      </c>
      <c r="K104" s="142">
        <v>10700000</v>
      </c>
    </row>
    <row r="105" spans="1:11">
      <c r="A105" s="141" t="s">
        <v>338</v>
      </c>
      <c r="B105" s="141" t="s">
        <v>194</v>
      </c>
      <c r="C105" s="141" t="s">
        <v>194</v>
      </c>
      <c r="D105" s="141" t="s">
        <v>194</v>
      </c>
      <c r="E105" s="141" t="s">
        <v>194</v>
      </c>
      <c r="F105" s="142">
        <v>-14200000</v>
      </c>
      <c r="G105" s="142">
        <v>-11200000</v>
      </c>
      <c r="H105" s="142">
        <v>-4200000</v>
      </c>
      <c r="I105" s="142">
        <v>-3900000</v>
      </c>
      <c r="J105" s="142">
        <v>-6900000</v>
      </c>
      <c r="K105" s="142">
        <v>-5900000</v>
      </c>
    </row>
    <row r="106" spans="1:11">
      <c r="A106" s="141" t="s">
        <v>339</v>
      </c>
      <c r="B106" s="142">
        <v>484200000</v>
      </c>
      <c r="C106" s="142">
        <v>616400000</v>
      </c>
      <c r="D106" s="142">
        <v>667700000</v>
      </c>
      <c r="E106" s="142">
        <v>511300000</v>
      </c>
      <c r="F106" s="142">
        <v>555900000</v>
      </c>
      <c r="G106" s="142">
        <v>89100000</v>
      </c>
      <c r="H106" s="142">
        <v>150600000</v>
      </c>
      <c r="I106" s="142">
        <v>376800000</v>
      </c>
      <c r="J106" s="142">
        <v>166800000</v>
      </c>
      <c r="K106" s="142">
        <v>205200000</v>
      </c>
    </row>
    <row r="107" spans="1:11">
      <c r="A107" s="141" t="s">
        <v>340</v>
      </c>
      <c r="B107" s="142">
        <v>135800000</v>
      </c>
      <c r="C107" s="142">
        <v>173600000</v>
      </c>
      <c r="D107" s="142">
        <v>150900000</v>
      </c>
      <c r="E107" s="142">
        <v>167100000</v>
      </c>
      <c r="F107" s="142">
        <v>180100000</v>
      </c>
      <c r="G107" s="142">
        <v>19200000</v>
      </c>
      <c r="H107" s="142">
        <v>18400000</v>
      </c>
      <c r="I107" s="142">
        <v>20600000</v>
      </c>
      <c r="J107" s="142">
        <v>23000000</v>
      </c>
      <c r="K107" s="142">
        <v>22400000</v>
      </c>
    </row>
    <row r="108" spans="1:11">
      <c r="A108" s="141" t="s">
        <v>341</v>
      </c>
      <c r="B108" s="142">
        <v>180900000</v>
      </c>
      <c r="C108" s="142">
        <v>35100000</v>
      </c>
      <c r="D108" s="142">
        <v>29700000</v>
      </c>
      <c r="E108" s="142">
        <v>140700000</v>
      </c>
      <c r="F108" s="142">
        <v>197200000</v>
      </c>
      <c r="G108" s="142">
        <v>17000000</v>
      </c>
      <c r="H108" s="142">
        <v>16800000</v>
      </c>
      <c r="I108" s="142">
        <v>17900000</v>
      </c>
      <c r="J108" s="142">
        <v>19500000</v>
      </c>
      <c r="K108" s="142">
        <v>47300000</v>
      </c>
    </row>
    <row r="109" spans="1:11">
      <c r="A109" s="141" t="s">
        <v>342</v>
      </c>
      <c r="B109" s="142">
        <v>3800000</v>
      </c>
      <c r="C109" s="142">
        <v>3400000</v>
      </c>
      <c r="D109" s="142">
        <v>10400000</v>
      </c>
      <c r="E109" s="142">
        <v>8600000</v>
      </c>
      <c r="F109" s="142">
        <v>9000000</v>
      </c>
      <c r="G109" s="142">
        <v>15600000</v>
      </c>
      <c r="H109" s="142">
        <v>15500000</v>
      </c>
      <c r="I109" s="142">
        <v>15300000</v>
      </c>
      <c r="J109" s="142">
        <v>33900000</v>
      </c>
      <c r="K109" s="142">
        <v>44500000</v>
      </c>
    </row>
    <row r="110" spans="1:11">
      <c r="A110" s="141" t="s">
        <v>343</v>
      </c>
      <c r="B110" s="142">
        <v>2700000</v>
      </c>
      <c r="C110" s="142">
        <v>2300000</v>
      </c>
      <c r="D110" s="142">
        <v>293100000</v>
      </c>
      <c r="E110" s="142">
        <v>7500000</v>
      </c>
      <c r="F110" s="142">
        <v>4900000</v>
      </c>
      <c r="G110" s="142">
        <v>14600000</v>
      </c>
      <c r="H110" s="142">
        <v>13500000</v>
      </c>
      <c r="I110" s="142">
        <v>239700000</v>
      </c>
      <c r="J110" s="142">
        <v>32100000</v>
      </c>
      <c r="K110" s="142">
        <v>28600000</v>
      </c>
    </row>
    <row r="111" spans="1:11">
      <c r="A111" s="141" t="s">
        <v>344</v>
      </c>
      <c r="B111" s="142">
        <v>21700000</v>
      </c>
      <c r="C111" s="142">
        <v>224200000</v>
      </c>
      <c r="D111" s="142">
        <v>18200000</v>
      </c>
      <c r="E111" s="142">
        <v>28800000</v>
      </c>
      <c r="F111" s="142">
        <v>31500000</v>
      </c>
      <c r="G111" s="142">
        <v>12900000</v>
      </c>
      <c r="H111" s="142">
        <v>81600000</v>
      </c>
      <c r="I111" s="142">
        <v>30200000</v>
      </c>
      <c r="J111" s="142">
        <v>15500000</v>
      </c>
      <c r="K111" s="142">
        <v>57600000</v>
      </c>
    </row>
    <row r="112" spans="1:11">
      <c r="A112" s="141" t="s">
        <v>345</v>
      </c>
      <c r="B112" s="142">
        <v>139300000</v>
      </c>
      <c r="C112" s="142">
        <v>177800000</v>
      </c>
      <c r="D112" s="142">
        <v>66100000</v>
      </c>
      <c r="E112" s="142">
        <v>158600000</v>
      </c>
      <c r="F112" s="142">
        <v>147400000</v>
      </c>
      <c r="G112" s="142">
        <v>21000000</v>
      </c>
      <c r="H112" s="142">
        <v>9000000</v>
      </c>
      <c r="I112" s="142">
        <v>7500000</v>
      </c>
      <c r="J112" s="142">
        <v>12600000</v>
      </c>
      <c r="K112" s="142">
        <v>10700000</v>
      </c>
    </row>
    <row r="113" spans="1:11">
      <c r="A113" s="141" t="s">
        <v>346</v>
      </c>
      <c r="B113" s="141" t="s">
        <v>194</v>
      </c>
      <c r="C113" s="141" t="s">
        <v>194</v>
      </c>
      <c r="D113" s="142">
        <v>99300000</v>
      </c>
      <c r="E113" s="141" t="s">
        <v>194</v>
      </c>
      <c r="F113" s="142">
        <v>-14200000</v>
      </c>
      <c r="G113" s="142">
        <v>-11200000</v>
      </c>
      <c r="H113" s="142">
        <v>-4200000</v>
      </c>
      <c r="I113" s="142">
        <v>45600000</v>
      </c>
      <c r="J113" s="142">
        <v>30200000</v>
      </c>
      <c r="K113" s="142">
        <v>-5900000</v>
      </c>
    </row>
    <row r="114" spans="1:11">
      <c r="A114" s="141" t="s">
        <v>347</v>
      </c>
      <c r="B114" s="142">
        <v>195700000</v>
      </c>
      <c r="C114" s="142">
        <v>255400000</v>
      </c>
      <c r="D114" s="142">
        <v>209800000</v>
      </c>
      <c r="E114" s="142">
        <v>220800000</v>
      </c>
      <c r="F114" s="142">
        <v>221200000</v>
      </c>
      <c r="G114" s="141" t="s">
        <v>194</v>
      </c>
      <c r="H114" s="141" t="s">
        <v>194</v>
      </c>
      <c r="I114" s="141" t="s">
        <v>194</v>
      </c>
      <c r="J114" s="141" t="s">
        <v>194</v>
      </c>
      <c r="K114" s="141" t="s">
        <v>194</v>
      </c>
    </row>
    <row r="115" spans="1:11">
      <c r="A115" s="141" t="s">
        <v>348</v>
      </c>
      <c r="B115" s="142">
        <v>103200000</v>
      </c>
      <c r="C115" s="142">
        <v>146900000</v>
      </c>
      <c r="D115" s="142">
        <v>123200000</v>
      </c>
      <c r="E115" s="142">
        <v>152300000</v>
      </c>
      <c r="F115" s="142">
        <v>159300000</v>
      </c>
      <c r="G115" s="141" t="s">
        <v>194</v>
      </c>
      <c r="H115" s="141" t="s">
        <v>194</v>
      </c>
      <c r="I115" s="141" t="s">
        <v>194</v>
      </c>
      <c r="J115" s="141" t="s">
        <v>194</v>
      </c>
      <c r="K115" s="141" t="s">
        <v>194</v>
      </c>
    </row>
    <row r="116" spans="1:11">
      <c r="A116" s="141" t="s">
        <v>424</v>
      </c>
      <c r="B116" s="142">
        <v>15500000</v>
      </c>
      <c r="C116" s="142">
        <v>23400000</v>
      </c>
      <c r="D116" s="142">
        <v>24800000</v>
      </c>
      <c r="E116" s="142">
        <v>14300000</v>
      </c>
      <c r="F116" s="142">
        <v>9100000</v>
      </c>
      <c r="G116" s="141" t="s">
        <v>194</v>
      </c>
      <c r="H116" s="141" t="s">
        <v>194</v>
      </c>
      <c r="I116" s="141" t="s">
        <v>194</v>
      </c>
      <c r="J116" s="141" t="s">
        <v>194</v>
      </c>
      <c r="K116" s="141" t="s">
        <v>194</v>
      </c>
    </row>
    <row r="117" spans="1:11">
      <c r="A117" s="141" t="s">
        <v>349</v>
      </c>
      <c r="B117" s="142">
        <v>13100000</v>
      </c>
      <c r="C117" s="142">
        <v>19400000</v>
      </c>
      <c r="D117" s="142">
        <v>8900000</v>
      </c>
      <c r="E117" s="142">
        <v>8400000</v>
      </c>
      <c r="F117" s="142">
        <v>7700000</v>
      </c>
      <c r="G117" s="141" t="s">
        <v>194</v>
      </c>
      <c r="H117" s="141" t="s">
        <v>194</v>
      </c>
      <c r="I117" s="141" t="s">
        <v>194</v>
      </c>
      <c r="J117" s="141" t="s">
        <v>194</v>
      </c>
      <c r="K117" s="141" t="s">
        <v>194</v>
      </c>
    </row>
    <row r="118" spans="1:11">
      <c r="A118" s="141" t="s">
        <v>350</v>
      </c>
      <c r="B118" s="142">
        <v>63900000</v>
      </c>
      <c r="C118" s="142">
        <v>65700000</v>
      </c>
      <c r="D118" s="142">
        <v>52900000</v>
      </c>
      <c r="E118" s="142">
        <v>45800000</v>
      </c>
      <c r="F118" s="142">
        <v>45100000</v>
      </c>
      <c r="G118" s="141" t="s">
        <v>194</v>
      </c>
      <c r="H118" s="141" t="s">
        <v>194</v>
      </c>
      <c r="I118" s="141" t="s">
        <v>194</v>
      </c>
      <c r="J118" s="141" t="s">
        <v>194</v>
      </c>
      <c r="K118" s="141" t="s">
        <v>194</v>
      </c>
    </row>
    <row r="119" spans="1:11">
      <c r="A119" s="141" t="s">
        <v>213</v>
      </c>
      <c r="B119" s="141"/>
      <c r="C119" s="141"/>
      <c r="D119" s="141"/>
      <c r="E119" s="141"/>
      <c r="F119" s="141"/>
      <c r="G119" s="141"/>
      <c r="H119" s="141"/>
      <c r="I119" s="141"/>
      <c r="J119" s="141"/>
      <c r="K119" s="14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D20AF1D7-E0E8-469E-BC01-6EBA28FDB520}">
            <xm:f>$A1=Summary!$O$29</xm:f>
            <x14:dxf>
              <fill>
                <patternFill>
                  <bgColor rgb="FF92D050"/>
                </patternFill>
              </fill>
            </x14:dxf>
          </x14:cfRule>
          <x14:cfRule type="expression" priority="2" id="{AF0C7CF5-A266-476D-B91A-EFFCCBD0E33F}">
            <xm:f>$A1=Summary!$L$29</xm:f>
            <x14:dxf>
              <fill>
                <patternFill>
                  <bgColor rgb="FFFF0000"/>
                </patternFill>
              </fill>
            </x14:dxf>
          </x14:cfRule>
          <x14:cfRule type="expression" priority="3" id="{8E29635E-0A2E-4C60-BC59-6A15D4092231}">
            <xm:f>$A1=Summary!$J$29</xm:f>
            <x14:dxf>
              <fill>
                <patternFill>
                  <bgColor theme="5"/>
                </patternFill>
              </fill>
            </x14:dxf>
          </x14:cfRule>
          <x14:cfRule type="expression" priority="4" id="{20452287-BA70-4DE7-BBBF-9B65B4802B92}">
            <xm:f>$A1=Summary!$I$29</xm:f>
            <x14:dxf>
              <fill>
                <patternFill>
                  <bgColor rgb="FFFFFF00"/>
                </patternFill>
              </fill>
            </x14:dxf>
          </x14:cfRule>
          <xm:sqref>A1:Y225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1"/>
  <sheetViews>
    <sheetView workbookViewId="0"/>
  </sheetViews>
  <sheetFormatPr defaultRowHeight="15"/>
  <cols>
    <col min="1" max="1" width="51" customWidth="1"/>
    <col min="2" max="12" width="14.140625" customWidth="1"/>
  </cols>
  <sheetData>
    <row r="1" spans="1:12">
      <c r="A1" s="154" t="s">
        <v>425</v>
      </c>
      <c r="B1" s="154" t="s">
        <v>186</v>
      </c>
      <c r="C1" s="154" t="s">
        <v>187</v>
      </c>
      <c r="D1" s="154" t="s">
        <v>188</v>
      </c>
      <c r="E1" s="154" t="s">
        <v>189</v>
      </c>
      <c r="F1" s="154" t="s">
        <v>190</v>
      </c>
      <c r="G1" s="154" t="s">
        <v>286</v>
      </c>
      <c r="H1" s="154" t="s">
        <v>287</v>
      </c>
      <c r="I1" s="154" t="s">
        <v>288</v>
      </c>
      <c r="J1" s="154" t="s">
        <v>289</v>
      </c>
      <c r="K1" s="154" t="s">
        <v>391</v>
      </c>
      <c r="L1" s="154" t="s">
        <v>1</v>
      </c>
    </row>
    <row r="2" spans="1:12">
      <c r="A2" s="141" t="s">
        <v>255</v>
      </c>
      <c r="B2" s="142">
        <v>344400000</v>
      </c>
      <c r="C2" s="142">
        <v>446600000</v>
      </c>
      <c r="D2" s="142">
        <v>326400000</v>
      </c>
      <c r="E2" s="142">
        <v>448900000</v>
      </c>
      <c r="F2" s="142">
        <v>456200000</v>
      </c>
      <c r="G2" s="142">
        <v>562100000</v>
      </c>
      <c r="H2" s="142">
        <v>641100000</v>
      </c>
      <c r="I2" s="142">
        <v>391400000</v>
      </c>
      <c r="J2" s="142">
        <v>670300000</v>
      </c>
      <c r="K2" s="142">
        <v>581800000</v>
      </c>
      <c r="L2" s="142">
        <v>581800000</v>
      </c>
    </row>
    <row r="3" spans="1:12">
      <c r="A3" s="141" t="s">
        <v>256</v>
      </c>
      <c r="B3" s="142">
        <v>345600000</v>
      </c>
      <c r="C3" s="142">
        <v>447800000</v>
      </c>
      <c r="D3" s="142">
        <v>326400000</v>
      </c>
      <c r="E3" s="142">
        <v>448900000</v>
      </c>
      <c r="F3" s="142">
        <v>456200000</v>
      </c>
      <c r="G3" s="142">
        <v>562100000</v>
      </c>
      <c r="H3" s="142">
        <v>641100000</v>
      </c>
      <c r="I3" s="142">
        <v>391400000</v>
      </c>
      <c r="J3" s="142">
        <v>670300000</v>
      </c>
      <c r="K3" s="142">
        <v>581800000</v>
      </c>
      <c r="L3" s="142">
        <v>581800000</v>
      </c>
    </row>
    <row r="4" spans="1:12">
      <c r="A4" s="141" t="s">
        <v>257</v>
      </c>
      <c r="B4" s="142">
        <v>345600000</v>
      </c>
      <c r="C4" s="142">
        <v>447800000</v>
      </c>
      <c r="D4" s="142">
        <v>326400000</v>
      </c>
      <c r="E4" s="142">
        <v>448900000</v>
      </c>
      <c r="F4" s="142">
        <v>456200000</v>
      </c>
      <c r="G4" s="142">
        <v>562100000</v>
      </c>
      <c r="H4" s="142">
        <v>641100000</v>
      </c>
      <c r="I4" s="142">
        <v>391400000</v>
      </c>
      <c r="J4" s="142">
        <v>670300000</v>
      </c>
      <c r="K4" s="142">
        <v>581800000</v>
      </c>
      <c r="L4" s="142">
        <v>581800000</v>
      </c>
    </row>
    <row r="5" spans="1:12">
      <c r="A5" s="141" t="s">
        <v>258</v>
      </c>
      <c r="B5" s="142">
        <v>282900000</v>
      </c>
      <c r="C5" s="142">
        <v>326500000</v>
      </c>
      <c r="D5" s="142">
        <v>296500000</v>
      </c>
      <c r="E5" s="142">
        <v>444200000</v>
      </c>
      <c r="F5" s="142">
        <v>370000000</v>
      </c>
      <c r="G5" s="142">
        <v>344900000</v>
      </c>
      <c r="H5" s="142">
        <v>487100000</v>
      </c>
      <c r="I5" s="142">
        <v>235700000</v>
      </c>
      <c r="J5" s="142">
        <v>556600000</v>
      </c>
      <c r="K5" s="142">
        <v>533600000</v>
      </c>
      <c r="L5" s="142">
        <v>533600000</v>
      </c>
    </row>
    <row r="6" spans="1:12">
      <c r="A6" s="141" t="s">
        <v>259</v>
      </c>
      <c r="B6" s="142">
        <v>72500000</v>
      </c>
      <c r="C6" s="142">
        <v>67600000</v>
      </c>
      <c r="D6" s="142">
        <v>152700000</v>
      </c>
      <c r="E6" s="142">
        <v>82000000</v>
      </c>
      <c r="F6" s="142">
        <v>91600000</v>
      </c>
      <c r="G6" s="142">
        <v>92700000</v>
      </c>
      <c r="H6" s="142">
        <v>89800000</v>
      </c>
      <c r="I6" s="142">
        <v>337600000</v>
      </c>
      <c r="J6" s="142">
        <v>100900000</v>
      </c>
      <c r="K6" s="142">
        <v>93800000</v>
      </c>
      <c r="L6" s="142">
        <v>93800000</v>
      </c>
    </row>
    <row r="7" spans="1:12">
      <c r="A7" s="141" t="s">
        <v>260</v>
      </c>
      <c r="B7" s="142">
        <v>63000000</v>
      </c>
      <c r="C7" s="142">
        <v>65100000</v>
      </c>
      <c r="D7" s="142">
        <v>70100000</v>
      </c>
      <c r="E7" s="142">
        <v>71900000</v>
      </c>
      <c r="F7" s="142">
        <v>78300000</v>
      </c>
      <c r="G7" s="142">
        <v>80000000</v>
      </c>
      <c r="H7" s="142">
        <v>77900000</v>
      </c>
      <c r="I7" s="142">
        <v>76900000</v>
      </c>
      <c r="J7" s="142">
        <v>78300000</v>
      </c>
      <c r="K7" s="142">
        <v>78800000</v>
      </c>
      <c r="L7" s="142">
        <v>78800000</v>
      </c>
    </row>
    <row r="8" spans="1:12">
      <c r="A8" s="141" t="s">
        <v>351</v>
      </c>
      <c r="B8" s="142">
        <v>63000000</v>
      </c>
      <c r="C8" s="142">
        <v>65100000</v>
      </c>
      <c r="D8" s="142">
        <v>70100000</v>
      </c>
      <c r="E8" s="142">
        <v>71900000</v>
      </c>
      <c r="F8" s="142">
        <v>78300000</v>
      </c>
      <c r="G8" s="142">
        <v>80000000</v>
      </c>
      <c r="H8" s="142">
        <v>77900000</v>
      </c>
      <c r="I8" s="142">
        <v>76900000</v>
      </c>
      <c r="J8" s="142">
        <v>78300000</v>
      </c>
      <c r="K8" s="142">
        <v>78800000</v>
      </c>
      <c r="L8" s="142">
        <v>78800000</v>
      </c>
    </row>
    <row r="9" spans="1:12">
      <c r="A9" s="141" t="s">
        <v>426</v>
      </c>
      <c r="B9" s="142">
        <v>100000</v>
      </c>
      <c r="C9" s="142">
        <v>-6900000</v>
      </c>
      <c r="D9" s="142">
        <v>-9100000</v>
      </c>
      <c r="E9" s="141" t="s">
        <v>194</v>
      </c>
      <c r="F9" s="141" t="s">
        <v>194</v>
      </c>
      <c r="G9" s="141" t="s">
        <v>194</v>
      </c>
      <c r="H9" s="141" t="s">
        <v>194</v>
      </c>
      <c r="I9" s="142">
        <v>417300000</v>
      </c>
      <c r="J9" s="142">
        <v>-900000</v>
      </c>
      <c r="K9" s="142">
        <v>0</v>
      </c>
      <c r="L9" s="142">
        <v>0</v>
      </c>
    </row>
    <row r="10" spans="1:12">
      <c r="A10" s="141" t="s">
        <v>352</v>
      </c>
      <c r="B10" s="142">
        <v>8800000</v>
      </c>
      <c r="C10" s="142">
        <v>9400000</v>
      </c>
      <c r="D10" s="142">
        <v>9900000</v>
      </c>
      <c r="E10" s="142">
        <v>10100000</v>
      </c>
      <c r="F10" s="142">
        <v>13300000</v>
      </c>
      <c r="G10" s="142">
        <v>12700000</v>
      </c>
      <c r="H10" s="142">
        <v>11900000</v>
      </c>
      <c r="I10" s="142">
        <v>11100000</v>
      </c>
      <c r="J10" s="142">
        <v>11500000</v>
      </c>
      <c r="K10" s="142">
        <v>14900000</v>
      </c>
      <c r="L10" s="142">
        <v>14900000</v>
      </c>
    </row>
    <row r="11" spans="1:12">
      <c r="A11" s="141" t="s">
        <v>354</v>
      </c>
      <c r="B11" s="141" t="s">
        <v>194</v>
      </c>
      <c r="C11" s="141" t="s">
        <v>194</v>
      </c>
      <c r="D11" s="142">
        <v>81800000</v>
      </c>
      <c r="E11" s="142">
        <v>0</v>
      </c>
      <c r="F11" s="142">
        <v>0</v>
      </c>
      <c r="G11" s="141" t="s">
        <v>194</v>
      </c>
      <c r="H11" s="141" t="s">
        <v>194</v>
      </c>
      <c r="I11" s="142">
        <v>-167700000</v>
      </c>
      <c r="J11" s="142">
        <v>-3600000</v>
      </c>
      <c r="K11" s="142">
        <v>-4600000</v>
      </c>
      <c r="L11" s="142">
        <v>-4600000</v>
      </c>
    </row>
    <row r="12" spans="1:12">
      <c r="A12" s="141" t="s">
        <v>261</v>
      </c>
      <c r="B12" s="142">
        <v>600000</v>
      </c>
      <c r="C12" s="141" t="s">
        <v>194</v>
      </c>
      <c r="D12" s="141" t="s">
        <v>194</v>
      </c>
      <c r="E12" s="141" t="s">
        <v>194</v>
      </c>
      <c r="F12" s="141" t="s">
        <v>194</v>
      </c>
      <c r="G12" s="141" t="s">
        <v>194</v>
      </c>
      <c r="H12" s="141" t="s">
        <v>194</v>
      </c>
      <c r="I12" s="141" t="s">
        <v>194</v>
      </c>
      <c r="J12" s="142">
        <v>15600000</v>
      </c>
      <c r="K12" s="142">
        <v>4700000</v>
      </c>
      <c r="L12" s="142">
        <v>4700000</v>
      </c>
    </row>
    <row r="13" spans="1:12">
      <c r="A13" s="141" t="s">
        <v>353</v>
      </c>
      <c r="B13" s="141" t="s">
        <v>194</v>
      </c>
      <c r="C13" s="141" t="s">
        <v>194</v>
      </c>
      <c r="D13" s="141" t="s">
        <v>194</v>
      </c>
      <c r="E13" s="141" t="s">
        <v>194</v>
      </c>
      <c r="F13" s="141" t="s">
        <v>194</v>
      </c>
      <c r="G13" s="141" t="s">
        <v>194</v>
      </c>
      <c r="H13" s="141" t="s">
        <v>194</v>
      </c>
      <c r="I13" s="141" t="s">
        <v>194</v>
      </c>
      <c r="J13" s="142">
        <v>15600000</v>
      </c>
      <c r="K13" s="142">
        <v>4700000</v>
      </c>
      <c r="L13" s="142">
        <v>4700000</v>
      </c>
    </row>
    <row r="14" spans="1:12">
      <c r="A14" s="141" t="s">
        <v>427</v>
      </c>
      <c r="B14" s="142">
        <v>600000</v>
      </c>
      <c r="C14" s="141" t="s">
        <v>194</v>
      </c>
      <c r="D14" s="141" t="s">
        <v>194</v>
      </c>
      <c r="E14" s="141" t="s">
        <v>194</v>
      </c>
      <c r="F14" s="141" t="s">
        <v>194</v>
      </c>
      <c r="G14" s="141" t="s">
        <v>194</v>
      </c>
      <c r="H14" s="141" t="s">
        <v>194</v>
      </c>
      <c r="I14" s="141" t="s">
        <v>194</v>
      </c>
      <c r="J14" s="141" t="s">
        <v>194</v>
      </c>
      <c r="K14" s="141" t="s">
        <v>194</v>
      </c>
      <c r="L14" s="141" t="s">
        <v>194</v>
      </c>
    </row>
    <row r="15" spans="1:12">
      <c r="A15" s="141" t="s">
        <v>428</v>
      </c>
      <c r="B15" s="142">
        <v>600000</v>
      </c>
      <c r="C15" s="141" t="s">
        <v>194</v>
      </c>
      <c r="D15" s="141" t="s">
        <v>194</v>
      </c>
      <c r="E15" s="141" t="s">
        <v>194</v>
      </c>
      <c r="F15" s="141" t="s">
        <v>194</v>
      </c>
      <c r="G15" s="141" t="s">
        <v>194</v>
      </c>
      <c r="H15" s="141" t="s">
        <v>194</v>
      </c>
      <c r="I15" s="141" t="s">
        <v>194</v>
      </c>
      <c r="J15" s="141" t="s">
        <v>194</v>
      </c>
      <c r="K15" s="141" t="s">
        <v>194</v>
      </c>
      <c r="L15" s="141" t="s">
        <v>194</v>
      </c>
    </row>
    <row r="16" spans="1:12">
      <c r="A16" s="141" t="s">
        <v>262</v>
      </c>
      <c r="B16" s="142">
        <v>-9800000</v>
      </c>
      <c r="C16" s="142">
        <v>53700000</v>
      </c>
      <c r="D16" s="142">
        <v>-122800000</v>
      </c>
      <c r="E16" s="142">
        <v>-77300000</v>
      </c>
      <c r="F16" s="142">
        <v>-5400000</v>
      </c>
      <c r="G16" s="142">
        <v>124500000</v>
      </c>
      <c r="H16" s="142">
        <v>64200000</v>
      </c>
      <c r="I16" s="142">
        <v>-181900000</v>
      </c>
      <c r="J16" s="142">
        <v>12800000</v>
      </c>
      <c r="K16" s="142">
        <v>-45600000</v>
      </c>
      <c r="L16" s="142">
        <v>-45600000</v>
      </c>
    </row>
    <row r="17" spans="1:12">
      <c r="A17" s="141" t="s">
        <v>263</v>
      </c>
      <c r="B17" s="142">
        <v>-14700000</v>
      </c>
      <c r="C17" s="142">
        <v>-23400000</v>
      </c>
      <c r="D17" s="142">
        <v>-37500000</v>
      </c>
      <c r="E17" s="142">
        <v>-7700000</v>
      </c>
      <c r="F17" s="142">
        <v>6300000</v>
      </c>
      <c r="G17" s="142">
        <v>2900000</v>
      </c>
      <c r="H17" s="142">
        <v>-109500000</v>
      </c>
      <c r="I17" s="142">
        <v>-82800000</v>
      </c>
      <c r="J17" s="142">
        <v>18100000</v>
      </c>
      <c r="K17" s="142">
        <v>-40500000</v>
      </c>
      <c r="L17" s="142">
        <v>-40500000</v>
      </c>
    </row>
    <row r="18" spans="1:12">
      <c r="A18" s="141" t="s">
        <v>429</v>
      </c>
      <c r="B18" s="142">
        <v>-25900000</v>
      </c>
      <c r="C18" s="142">
        <v>-15100000</v>
      </c>
      <c r="D18" s="142">
        <v>-75800000</v>
      </c>
      <c r="E18" s="142">
        <v>-54600000</v>
      </c>
      <c r="F18" s="142">
        <v>62400000</v>
      </c>
      <c r="G18" s="142">
        <v>4500000</v>
      </c>
      <c r="H18" s="142">
        <v>-25500000</v>
      </c>
      <c r="I18" s="142">
        <v>42500000</v>
      </c>
      <c r="J18" s="142">
        <v>-16400000</v>
      </c>
      <c r="K18" s="142">
        <v>49000000</v>
      </c>
      <c r="L18" s="142">
        <v>49000000</v>
      </c>
    </row>
    <row r="19" spans="1:12">
      <c r="A19" s="141" t="s">
        <v>430</v>
      </c>
      <c r="B19" s="142">
        <v>-4600000</v>
      </c>
      <c r="C19" s="142">
        <v>-3200000</v>
      </c>
      <c r="D19" s="142">
        <v>-9000000</v>
      </c>
      <c r="E19" s="142">
        <v>10000000</v>
      </c>
      <c r="F19" s="142">
        <v>-4800000</v>
      </c>
      <c r="G19" s="142">
        <v>4700000</v>
      </c>
      <c r="H19" s="142">
        <v>4900000</v>
      </c>
      <c r="I19" s="142">
        <v>-9100000</v>
      </c>
      <c r="J19" s="142">
        <v>7200000</v>
      </c>
      <c r="K19" s="142">
        <v>7100000</v>
      </c>
      <c r="L19" s="142">
        <v>7100000</v>
      </c>
    </row>
    <row r="20" spans="1:12">
      <c r="A20" s="141" t="s">
        <v>264</v>
      </c>
      <c r="B20" s="142">
        <v>55300000</v>
      </c>
      <c r="C20" s="142">
        <v>110500000</v>
      </c>
      <c r="D20" s="142">
        <v>-5500000</v>
      </c>
      <c r="E20" s="142">
        <v>12300000</v>
      </c>
      <c r="F20" s="142">
        <v>-21200000</v>
      </c>
      <c r="G20" s="142">
        <v>114900000</v>
      </c>
      <c r="H20" s="142">
        <v>199200000</v>
      </c>
      <c r="I20" s="142">
        <v>-135900000</v>
      </c>
      <c r="J20" s="142">
        <v>7000000</v>
      </c>
      <c r="K20" s="142">
        <v>-38800000</v>
      </c>
      <c r="L20" s="142">
        <v>-38800000</v>
      </c>
    </row>
    <row r="21" spans="1:12">
      <c r="A21" s="141" t="s">
        <v>265</v>
      </c>
      <c r="B21" s="142">
        <v>42800000</v>
      </c>
      <c r="C21" s="142">
        <v>104200000</v>
      </c>
      <c r="D21" s="142">
        <v>-17700000</v>
      </c>
      <c r="E21" s="142">
        <v>15800000</v>
      </c>
      <c r="F21" s="142">
        <v>-35400000</v>
      </c>
      <c r="G21" s="142">
        <v>85600000</v>
      </c>
      <c r="H21" s="142">
        <v>142900000</v>
      </c>
      <c r="I21" s="142">
        <v>-89400000</v>
      </c>
      <c r="J21" s="142">
        <v>-21400000</v>
      </c>
      <c r="K21" s="142">
        <v>-5900000</v>
      </c>
      <c r="L21" s="142">
        <v>-5900000</v>
      </c>
    </row>
    <row r="22" spans="1:12">
      <c r="A22" s="141" t="s">
        <v>355</v>
      </c>
      <c r="B22" s="142">
        <v>31000000</v>
      </c>
      <c r="C22" s="142">
        <v>101500000</v>
      </c>
      <c r="D22" s="142">
        <v>-5100000</v>
      </c>
      <c r="E22" s="142">
        <v>8800000</v>
      </c>
      <c r="F22" s="142">
        <v>-35400000</v>
      </c>
      <c r="G22" s="142">
        <v>85600000</v>
      </c>
      <c r="H22" s="142">
        <v>142900000</v>
      </c>
      <c r="I22" s="142">
        <v>-89400000</v>
      </c>
      <c r="J22" s="142">
        <v>-21400000</v>
      </c>
      <c r="K22" s="142">
        <v>-5900000</v>
      </c>
      <c r="L22" s="142">
        <v>-5900000</v>
      </c>
    </row>
    <row r="23" spans="1:12">
      <c r="A23" s="141" t="s">
        <v>431</v>
      </c>
      <c r="B23" s="142">
        <v>11800000</v>
      </c>
      <c r="C23" s="142">
        <v>2700000</v>
      </c>
      <c r="D23" s="142">
        <v>-12600000</v>
      </c>
      <c r="E23" s="142">
        <v>7000000</v>
      </c>
      <c r="F23" s="141" t="s">
        <v>194</v>
      </c>
      <c r="G23" s="141" t="s">
        <v>194</v>
      </c>
      <c r="H23" s="141" t="s">
        <v>194</v>
      </c>
      <c r="I23" s="141" t="s">
        <v>194</v>
      </c>
      <c r="J23" s="141" t="s">
        <v>194</v>
      </c>
      <c r="K23" s="141" t="s">
        <v>194</v>
      </c>
      <c r="L23" s="141" t="s">
        <v>194</v>
      </c>
    </row>
    <row r="24" spans="1:12">
      <c r="A24" s="141" t="s">
        <v>432</v>
      </c>
      <c r="B24" s="142">
        <v>12500000</v>
      </c>
      <c r="C24" s="142">
        <v>6300000</v>
      </c>
      <c r="D24" s="142">
        <v>12200000</v>
      </c>
      <c r="E24" s="142">
        <v>-3500000</v>
      </c>
      <c r="F24" s="142">
        <v>14200000</v>
      </c>
      <c r="G24" s="142">
        <v>29300000</v>
      </c>
      <c r="H24" s="142">
        <v>56300000</v>
      </c>
      <c r="I24" s="142">
        <v>-46500000</v>
      </c>
      <c r="J24" s="142">
        <v>28400000</v>
      </c>
      <c r="K24" s="142">
        <v>-32900000</v>
      </c>
      <c r="L24" s="142">
        <v>-32900000</v>
      </c>
    </row>
    <row r="25" spans="1:12">
      <c r="A25" s="141" t="s">
        <v>356</v>
      </c>
      <c r="B25" s="142">
        <v>-19900000</v>
      </c>
      <c r="C25" s="142">
        <v>-15100000</v>
      </c>
      <c r="D25" s="142">
        <v>5000000</v>
      </c>
      <c r="E25" s="142">
        <v>-37300000</v>
      </c>
      <c r="F25" s="142">
        <v>-48100000</v>
      </c>
      <c r="G25" s="142">
        <v>-2500000</v>
      </c>
      <c r="H25" s="142">
        <v>-4900000</v>
      </c>
      <c r="I25" s="142">
        <v>3400000</v>
      </c>
      <c r="J25" s="142">
        <v>-3100000</v>
      </c>
      <c r="K25" s="142">
        <v>-22400000</v>
      </c>
      <c r="L25" s="142">
        <v>-22400000</v>
      </c>
    </row>
    <row r="26" spans="1:12">
      <c r="A26" s="141" t="s">
        <v>433</v>
      </c>
      <c r="B26" s="142">
        <v>-1200000</v>
      </c>
      <c r="C26" s="142">
        <v>-1200000</v>
      </c>
      <c r="D26" s="141" t="s">
        <v>194</v>
      </c>
      <c r="E26" s="141" t="s">
        <v>194</v>
      </c>
      <c r="F26" s="141" t="s">
        <v>194</v>
      </c>
      <c r="G26" s="141" t="s">
        <v>194</v>
      </c>
      <c r="H26" s="141" t="s">
        <v>194</v>
      </c>
      <c r="I26" s="141" t="s">
        <v>194</v>
      </c>
      <c r="J26" s="141" t="s">
        <v>194</v>
      </c>
      <c r="K26" s="141" t="s">
        <v>194</v>
      </c>
      <c r="L26" s="141" t="s">
        <v>194</v>
      </c>
    </row>
    <row r="27" spans="1:12">
      <c r="A27" s="141" t="s">
        <v>266</v>
      </c>
      <c r="B27" s="142">
        <v>-186100000</v>
      </c>
      <c r="C27" s="142">
        <v>-300200000</v>
      </c>
      <c r="D27" s="142">
        <v>-158100000</v>
      </c>
      <c r="E27" s="142">
        <v>-12700000</v>
      </c>
      <c r="F27" s="142">
        <v>33900000</v>
      </c>
      <c r="G27" s="142">
        <v>11800000</v>
      </c>
      <c r="H27" s="142">
        <v>-349900000</v>
      </c>
      <c r="I27" s="142">
        <v>8100000</v>
      </c>
      <c r="J27" s="142">
        <v>-24100000</v>
      </c>
      <c r="K27" s="142">
        <v>-267100000</v>
      </c>
      <c r="L27" s="142">
        <v>-267100000</v>
      </c>
    </row>
    <row r="28" spans="1:12">
      <c r="A28" s="141" t="s">
        <v>267</v>
      </c>
      <c r="B28" s="142">
        <v>-186100000</v>
      </c>
      <c r="C28" s="142">
        <v>-300200000</v>
      </c>
      <c r="D28" s="142">
        <v>-158100000</v>
      </c>
      <c r="E28" s="142">
        <v>-12700000</v>
      </c>
      <c r="F28" s="142">
        <v>33900000</v>
      </c>
      <c r="G28" s="142">
        <v>11800000</v>
      </c>
      <c r="H28" s="142">
        <v>-349900000</v>
      </c>
      <c r="I28" s="142">
        <v>8100000</v>
      </c>
      <c r="J28" s="142">
        <v>-24100000</v>
      </c>
      <c r="K28" s="142">
        <v>-267100000</v>
      </c>
      <c r="L28" s="142">
        <v>-267100000</v>
      </c>
    </row>
    <row r="29" spans="1:12">
      <c r="A29" s="141" t="s">
        <v>434</v>
      </c>
      <c r="B29" s="142">
        <v>-72700000</v>
      </c>
      <c r="C29" s="142">
        <v>-80700000</v>
      </c>
      <c r="D29" s="142">
        <v>-94200000</v>
      </c>
      <c r="E29" s="142">
        <v>-85200000</v>
      </c>
      <c r="F29" s="142">
        <v>-64400000</v>
      </c>
      <c r="G29" s="142">
        <v>-56800000</v>
      </c>
      <c r="H29" s="142">
        <v>-75100000</v>
      </c>
      <c r="I29" s="142">
        <v>-70300000</v>
      </c>
      <c r="J29" s="142">
        <v>-72600000</v>
      </c>
      <c r="K29" s="142">
        <v>-108000000</v>
      </c>
      <c r="L29" s="142">
        <v>-108000000</v>
      </c>
    </row>
    <row r="30" spans="1:12">
      <c r="A30" s="141" t="s">
        <v>268</v>
      </c>
      <c r="B30" s="141" t="s">
        <v>194</v>
      </c>
      <c r="C30" s="142">
        <v>-90800000</v>
      </c>
      <c r="D30" s="142">
        <v>-43100000</v>
      </c>
      <c r="E30" s="142">
        <v>0</v>
      </c>
      <c r="F30" s="142">
        <v>-107000000</v>
      </c>
      <c r="G30" s="141" t="s">
        <v>194</v>
      </c>
      <c r="H30" s="142">
        <v>-207600000</v>
      </c>
      <c r="I30" s="142">
        <v>-8000000</v>
      </c>
      <c r="J30" s="142">
        <v>-16800000</v>
      </c>
      <c r="K30" s="142">
        <v>-145900000</v>
      </c>
      <c r="L30" s="142">
        <v>-145900000</v>
      </c>
    </row>
    <row r="31" spans="1:12">
      <c r="A31" s="141" t="s">
        <v>357</v>
      </c>
      <c r="B31" s="141" t="s">
        <v>194</v>
      </c>
      <c r="C31" s="142">
        <v>-90800000</v>
      </c>
      <c r="D31" s="142">
        <v>-43100000</v>
      </c>
      <c r="E31" s="142">
        <v>0</v>
      </c>
      <c r="F31" s="142">
        <v>-107000000</v>
      </c>
      <c r="G31" s="141" t="s">
        <v>194</v>
      </c>
      <c r="H31" s="142">
        <v>-207600000</v>
      </c>
      <c r="I31" s="142">
        <v>-8000000</v>
      </c>
      <c r="J31" s="142">
        <v>-16800000</v>
      </c>
      <c r="K31" s="142">
        <v>-145900000</v>
      </c>
      <c r="L31" s="142">
        <v>-145900000</v>
      </c>
    </row>
    <row r="32" spans="1:12">
      <c r="A32" s="141" t="s">
        <v>269</v>
      </c>
      <c r="B32" s="142">
        <v>-113400000</v>
      </c>
      <c r="C32" s="142">
        <v>-128700000</v>
      </c>
      <c r="D32" s="142">
        <v>-20800000</v>
      </c>
      <c r="E32" s="142">
        <v>72500000</v>
      </c>
      <c r="F32" s="142">
        <v>205300000</v>
      </c>
      <c r="G32" s="142">
        <v>68600000</v>
      </c>
      <c r="H32" s="142">
        <v>-67200000</v>
      </c>
      <c r="I32" s="142">
        <v>86400000</v>
      </c>
      <c r="J32" s="142">
        <v>65300000</v>
      </c>
      <c r="K32" s="142">
        <v>-13200000</v>
      </c>
      <c r="L32" s="142">
        <v>-13200000</v>
      </c>
    </row>
    <row r="33" spans="1:12">
      <c r="A33" s="141" t="s">
        <v>270</v>
      </c>
      <c r="B33" s="142">
        <v>-428800000</v>
      </c>
      <c r="C33" s="142">
        <v>-563800000</v>
      </c>
      <c r="D33" s="142">
        <v>-583500000</v>
      </c>
      <c r="E33" s="142">
        <v>-523400000</v>
      </c>
      <c r="F33" s="142">
        <v>-272700000</v>
      </c>
      <c r="G33" s="142">
        <v>-157400000</v>
      </c>
      <c r="H33" s="142">
        <v>-185400000</v>
      </c>
      <c r="I33" s="142">
        <v>-91600000</v>
      </c>
      <c r="J33" s="142">
        <v>-63100000</v>
      </c>
      <c r="K33" s="142">
        <v>-73700000</v>
      </c>
      <c r="L33" s="142">
        <v>-73700000</v>
      </c>
    </row>
    <row r="34" spans="1:12">
      <c r="A34" s="141" t="s">
        <v>271</v>
      </c>
      <c r="B34" s="142">
        <v>315400000</v>
      </c>
      <c r="C34" s="142">
        <v>435100000</v>
      </c>
      <c r="D34" s="142">
        <v>562700000</v>
      </c>
      <c r="E34" s="142">
        <v>595900000</v>
      </c>
      <c r="F34" s="142">
        <v>478000000</v>
      </c>
      <c r="G34" s="142">
        <v>226000000</v>
      </c>
      <c r="H34" s="142">
        <v>118200000</v>
      </c>
      <c r="I34" s="142">
        <v>178000000</v>
      </c>
      <c r="J34" s="142">
        <v>128400000</v>
      </c>
      <c r="K34" s="142">
        <v>60500000</v>
      </c>
      <c r="L34" s="142">
        <v>60500000</v>
      </c>
    </row>
    <row r="35" spans="1:12">
      <c r="A35" s="141" t="s">
        <v>272</v>
      </c>
      <c r="B35" s="142">
        <v>-154100000</v>
      </c>
      <c r="C35" s="142">
        <v>-139600000</v>
      </c>
      <c r="D35" s="142">
        <v>-152100000</v>
      </c>
      <c r="E35" s="142">
        <v>-523100000</v>
      </c>
      <c r="F35" s="142">
        <v>-375800000</v>
      </c>
      <c r="G35" s="142">
        <v>-374800000</v>
      </c>
      <c r="H35" s="142">
        <v>-421000000</v>
      </c>
      <c r="I35" s="142">
        <v>-430800000</v>
      </c>
      <c r="J35" s="142">
        <v>-684700000</v>
      </c>
      <c r="K35" s="142">
        <v>-408400000</v>
      </c>
      <c r="L35" s="142">
        <v>-408400000</v>
      </c>
    </row>
    <row r="36" spans="1:12">
      <c r="A36" s="141" t="s">
        <v>273</v>
      </c>
      <c r="B36" s="142">
        <v>-154100000</v>
      </c>
      <c r="C36" s="142">
        <v>-139600000</v>
      </c>
      <c r="D36" s="142">
        <v>-152100000</v>
      </c>
      <c r="E36" s="142">
        <v>-523100000</v>
      </c>
      <c r="F36" s="142">
        <v>-375800000</v>
      </c>
      <c r="G36" s="142">
        <v>-374800000</v>
      </c>
      <c r="H36" s="142">
        <v>-421000000</v>
      </c>
      <c r="I36" s="142">
        <v>-430800000</v>
      </c>
      <c r="J36" s="142">
        <v>-684700000</v>
      </c>
      <c r="K36" s="142">
        <v>-408400000</v>
      </c>
      <c r="L36" s="142">
        <v>-408400000</v>
      </c>
    </row>
    <row r="37" spans="1:12">
      <c r="A37" s="141" t="s">
        <v>274</v>
      </c>
      <c r="B37" s="142">
        <v>-128100000</v>
      </c>
      <c r="C37" s="142">
        <v>-135200000</v>
      </c>
      <c r="D37" s="142">
        <v>-139100000</v>
      </c>
      <c r="E37" s="142">
        <v>-202600000</v>
      </c>
      <c r="F37" s="142">
        <v>-287700000</v>
      </c>
      <c r="G37" s="142">
        <v>-56700000</v>
      </c>
      <c r="H37" s="142">
        <v>-366500000</v>
      </c>
      <c r="I37" s="142">
        <v>-403500000</v>
      </c>
      <c r="J37" s="142">
        <v>-306500000</v>
      </c>
      <c r="K37" s="142">
        <v>-305800000</v>
      </c>
      <c r="L37" s="142">
        <v>-305800000</v>
      </c>
    </row>
    <row r="38" spans="1:12">
      <c r="A38" s="141" t="s">
        <v>275</v>
      </c>
      <c r="B38" s="142">
        <v>-128100000</v>
      </c>
      <c r="C38" s="142">
        <v>-135200000</v>
      </c>
      <c r="D38" s="142">
        <v>-139100000</v>
      </c>
      <c r="E38" s="142">
        <v>-202600000</v>
      </c>
      <c r="F38" s="142">
        <v>-287700000</v>
      </c>
      <c r="G38" s="142">
        <v>-56700000</v>
      </c>
      <c r="H38" s="142">
        <v>-366500000</v>
      </c>
      <c r="I38" s="142">
        <v>-403500000</v>
      </c>
      <c r="J38" s="142">
        <v>-306500000</v>
      </c>
      <c r="K38" s="142">
        <v>-305800000</v>
      </c>
      <c r="L38" s="142">
        <v>-305800000</v>
      </c>
    </row>
    <row r="39" spans="1:12">
      <c r="A39" s="141" t="s">
        <v>276</v>
      </c>
      <c r="B39" s="142">
        <v>28100000</v>
      </c>
      <c r="C39" s="142">
        <v>74100000</v>
      </c>
      <c r="D39" s="142">
        <v>86500000</v>
      </c>
      <c r="E39" s="142">
        <v>-189000000</v>
      </c>
      <c r="F39" s="142">
        <v>62600000</v>
      </c>
      <c r="G39" s="142">
        <v>-170800000</v>
      </c>
      <c r="H39" s="142">
        <v>83500000</v>
      </c>
      <c r="I39" s="142">
        <v>150600000</v>
      </c>
      <c r="J39" s="142">
        <v>-218100000</v>
      </c>
      <c r="K39" s="142">
        <v>69700000</v>
      </c>
      <c r="L39" s="142">
        <v>69700000</v>
      </c>
    </row>
    <row r="40" spans="1:12">
      <c r="A40" s="141" t="s">
        <v>277</v>
      </c>
      <c r="B40" s="142">
        <v>28100000</v>
      </c>
      <c r="C40" s="142">
        <v>74100000</v>
      </c>
      <c r="D40" s="142">
        <v>86500000</v>
      </c>
      <c r="E40" s="142">
        <v>-189000000</v>
      </c>
      <c r="F40" s="142">
        <v>62600000</v>
      </c>
      <c r="G40" s="142">
        <v>-170800000</v>
      </c>
      <c r="H40" s="142">
        <v>83500000</v>
      </c>
      <c r="I40" s="142">
        <v>150600000</v>
      </c>
      <c r="J40" s="142">
        <v>-218100000</v>
      </c>
      <c r="K40" s="142">
        <v>69700000</v>
      </c>
      <c r="L40" s="142">
        <v>69700000</v>
      </c>
    </row>
    <row r="41" spans="1:12">
      <c r="A41" s="141" t="s">
        <v>278</v>
      </c>
      <c r="B41" s="141" t="s">
        <v>194</v>
      </c>
      <c r="C41" s="141" t="s">
        <v>194</v>
      </c>
      <c r="D41" s="142">
        <v>86500000</v>
      </c>
      <c r="E41" s="141" t="s">
        <v>194</v>
      </c>
      <c r="F41" s="141" t="s">
        <v>194</v>
      </c>
      <c r="G41" s="141" t="s">
        <v>194</v>
      </c>
      <c r="H41" s="141" t="s">
        <v>194</v>
      </c>
      <c r="I41" s="141" t="s">
        <v>194</v>
      </c>
      <c r="J41" s="141" t="s">
        <v>194</v>
      </c>
      <c r="K41" s="141" t="s">
        <v>194</v>
      </c>
      <c r="L41" s="141" t="s">
        <v>194</v>
      </c>
    </row>
    <row r="42" spans="1:12">
      <c r="A42" s="141" t="s">
        <v>279</v>
      </c>
      <c r="B42" s="142">
        <v>-67800000</v>
      </c>
      <c r="C42" s="142">
        <v>-84200000</v>
      </c>
      <c r="D42" s="142">
        <v>-96900000</v>
      </c>
      <c r="E42" s="142">
        <v>-130100000</v>
      </c>
      <c r="F42" s="142">
        <v>-149200000</v>
      </c>
      <c r="G42" s="142">
        <v>-158700000</v>
      </c>
      <c r="H42" s="142">
        <v>-170100000</v>
      </c>
      <c r="I42" s="142">
        <v>-177200000</v>
      </c>
      <c r="J42" s="142">
        <v>-183500000</v>
      </c>
      <c r="K42" s="142">
        <v>-190400000</v>
      </c>
      <c r="L42" s="142">
        <v>-190400000</v>
      </c>
    </row>
    <row r="43" spans="1:12">
      <c r="A43" s="141" t="s">
        <v>280</v>
      </c>
      <c r="B43" s="142">
        <v>-67800000</v>
      </c>
      <c r="C43" s="142">
        <v>-84200000</v>
      </c>
      <c r="D43" s="142">
        <v>-96900000</v>
      </c>
      <c r="E43" s="142">
        <v>-130100000</v>
      </c>
      <c r="F43" s="142">
        <v>-149200000</v>
      </c>
      <c r="G43" s="142">
        <v>-158700000</v>
      </c>
      <c r="H43" s="142">
        <v>-170100000</v>
      </c>
      <c r="I43" s="142">
        <v>-177200000</v>
      </c>
      <c r="J43" s="142">
        <v>-183500000</v>
      </c>
      <c r="K43" s="142">
        <v>-190400000</v>
      </c>
      <c r="L43" s="142">
        <v>-190400000</v>
      </c>
    </row>
    <row r="44" spans="1:12">
      <c r="A44" s="141" t="s">
        <v>281</v>
      </c>
      <c r="B44" s="142">
        <v>-67800000</v>
      </c>
      <c r="C44" s="142">
        <v>-84200000</v>
      </c>
      <c r="D44" s="142">
        <v>-96900000</v>
      </c>
      <c r="E44" s="142">
        <v>-130100000</v>
      </c>
      <c r="F44" s="142">
        <v>-149200000</v>
      </c>
      <c r="G44" s="142">
        <v>-158700000</v>
      </c>
      <c r="H44" s="142">
        <v>-170100000</v>
      </c>
      <c r="I44" s="142">
        <v>-177200000</v>
      </c>
      <c r="J44" s="142">
        <v>-183500000</v>
      </c>
      <c r="K44" s="142">
        <v>-190400000</v>
      </c>
      <c r="L44" s="142">
        <v>-190400000</v>
      </c>
    </row>
    <row r="45" spans="1:12">
      <c r="A45" s="141" t="s">
        <v>359</v>
      </c>
      <c r="B45" s="142">
        <v>13700000</v>
      </c>
      <c r="C45" s="142">
        <v>5700000</v>
      </c>
      <c r="D45" s="142">
        <v>-900000</v>
      </c>
      <c r="E45" s="142">
        <v>900000</v>
      </c>
      <c r="F45" s="142">
        <v>-500000</v>
      </c>
      <c r="G45" s="142">
        <v>11400000</v>
      </c>
      <c r="H45" s="142">
        <v>32100000</v>
      </c>
      <c r="I45" s="141" t="s">
        <v>194</v>
      </c>
      <c r="J45" s="142">
        <v>23400000</v>
      </c>
      <c r="K45" s="142">
        <v>18100000</v>
      </c>
      <c r="L45" s="142">
        <v>18100000</v>
      </c>
    </row>
    <row r="46" spans="1:12">
      <c r="A46" s="141" t="s">
        <v>358</v>
      </c>
      <c r="B46" s="141" t="s">
        <v>194</v>
      </c>
      <c r="C46" s="141" t="s">
        <v>194</v>
      </c>
      <c r="D46" s="142">
        <v>-1700000</v>
      </c>
      <c r="E46" s="142">
        <v>-2300000</v>
      </c>
      <c r="F46" s="142">
        <v>-1000000</v>
      </c>
      <c r="G46" s="141" t="s">
        <v>194</v>
      </c>
      <c r="H46" s="142">
        <v>0</v>
      </c>
      <c r="I46" s="142">
        <v>-700000</v>
      </c>
      <c r="J46" s="141" t="s">
        <v>194</v>
      </c>
      <c r="K46" s="141" t="s">
        <v>194</v>
      </c>
      <c r="L46" s="141" t="s">
        <v>194</v>
      </c>
    </row>
    <row r="47" spans="1:12">
      <c r="A47" s="141" t="s">
        <v>282</v>
      </c>
      <c r="B47" s="142">
        <v>323600000</v>
      </c>
      <c r="C47" s="142">
        <v>330400000</v>
      </c>
      <c r="D47" s="142">
        <v>346600000</v>
      </c>
      <c r="E47" s="142">
        <v>259700000</v>
      </c>
      <c r="F47" s="142">
        <v>374000000</v>
      </c>
      <c r="G47" s="142">
        <v>573100000</v>
      </c>
      <c r="H47" s="142">
        <v>443300000</v>
      </c>
      <c r="I47" s="142">
        <v>391200000</v>
      </c>
      <c r="J47" s="142">
        <v>339900000</v>
      </c>
      <c r="K47" s="142">
        <v>239600000</v>
      </c>
      <c r="L47" s="142">
        <v>239600000</v>
      </c>
    </row>
    <row r="48" spans="1:12">
      <c r="A48" s="141" t="s">
        <v>283</v>
      </c>
      <c r="B48" s="142">
        <v>4200000</v>
      </c>
      <c r="C48" s="142">
        <v>6800000</v>
      </c>
      <c r="D48" s="142">
        <v>16200000</v>
      </c>
      <c r="E48" s="142">
        <v>-86900000</v>
      </c>
      <c r="F48" s="142">
        <v>114300000</v>
      </c>
      <c r="G48" s="142">
        <v>199100000</v>
      </c>
      <c r="H48" s="142">
        <v>-129800000</v>
      </c>
      <c r="I48" s="142">
        <v>-31300000</v>
      </c>
      <c r="J48" s="142">
        <v>-38500000</v>
      </c>
      <c r="K48" s="142">
        <v>-93700000</v>
      </c>
      <c r="L48" s="142">
        <v>-93700000</v>
      </c>
    </row>
    <row r="49" spans="1:12">
      <c r="A49" s="141" t="s">
        <v>284</v>
      </c>
      <c r="B49" s="141" t="s">
        <v>194</v>
      </c>
      <c r="C49" s="141" t="s">
        <v>194</v>
      </c>
      <c r="D49" s="141" t="s">
        <v>194</v>
      </c>
      <c r="E49" s="141" t="s">
        <v>194</v>
      </c>
      <c r="F49" s="141" t="s">
        <v>194</v>
      </c>
      <c r="G49" s="141" t="s">
        <v>194</v>
      </c>
      <c r="H49" s="141" t="s">
        <v>194</v>
      </c>
      <c r="I49" s="142">
        <v>-20800000</v>
      </c>
      <c r="J49" s="142">
        <v>-12800000</v>
      </c>
      <c r="K49" s="142">
        <v>-6600000</v>
      </c>
      <c r="L49" s="142">
        <v>-6600000</v>
      </c>
    </row>
    <row r="50" spans="1:12">
      <c r="A50" s="141" t="s">
        <v>285</v>
      </c>
      <c r="B50" s="142">
        <v>319400000</v>
      </c>
      <c r="C50" s="142">
        <v>323600000</v>
      </c>
      <c r="D50" s="142">
        <v>330400000</v>
      </c>
      <c r="E50" s="142">
        <v>346600000</v>
      </c>
      <c r="F50" s="142">
        <v>259700000</v>
      </c>
      <c r="G50" s="142">
        <v>374000000</v>
      </c>
      <c r="H50" s="142">
        <v>573100000</v>
      </c>
      <c r="I50" s="142">
        <v>443300000</v>
      </c>
      <c r="J50" s="142">
        <v>391200000</v>
      </c>
      <c r="K50" s="142">
        <v>339900000</v>
      </c>
      <c r="L50" s="142">
        <v>339900000</v>
      </c>
    </row>
    <row r="51" spans="1:12">
      <c r="A51" s="141" t="s">
        <v>360</v>
      </c>
      <c r="B51" s="141" t="s">
        <v>194</v>
      </c>
      <c r="C51" s="141" t="s">
        <v>194</v>
      </c>
      <c r="D51" s="141" t="s">
        <v>194</v>
      </c>
      <c r="E51" s="141" t="s">
        <v>194</v>
      </c>
      <c r="F51" s="141" t="s">
        <v>194</v>
      </c>
      <c r="G51" s="141" t="s">
        <v>194</v>
      </c>
      <c r="H51" s="141" t="s">
        <v>194</v>
      </c>
      <c r="I51" s="141" t="s">
        <v>194</v>
      </c>
      <c r="J51" s="141" t="s">
        <v>194</v>
      </c>
      <c r="K51" s="141" t="s">
        <v>194</v>
      </c>
      <c r="L51" s="141" t="s">
        <v>194</v>
      </c>
    </row>
    <row r="52" spans="1:12">
      <c r="A52" s="141" t="s">
        <v>361</v>
      </c>
      <c r="B52" s="142">
        <v>4200000</v>
      </c>
      <c r="C52" s="142">
        <v>6800000</v>
      </c>
      <c r="D52" s="142">
        <v>16200000</v>
      </c>
      <c r="E52" s="142">
        <v>-86900000</v>
      </c>
      <c r="F52" s="142">
        <v>114300000</v>
      </c>
      <c r="G52" s="142">
        <v>199100000</v>
      </c>
      <c r="H52" s="142">
        <v>-129800000</v>
      </c>
      <c r="I52" s="142">
        <v>-52100000</v>
      </c>
      <c r="J52" s="142">
        <v>-51300000</v>
      </c>
      <c r="K52" s="142">
        <v>-100300000</v>
      </c>
      <c r="L52" s="142">
        <v>-100300000</v>
      </c>
    </row>
    <row r="53" spans="1:12">
      <c r="A53" s="141" t="s">
        <v>213</v>
      </c>
      <c r="B53" s="141"/>
      <c r="C53" s="141"/>
      <c r="D53" s="141"/>
      <c r="E53" s="141"/>
      <c r="F53" s="141"/>
      <c r="G53" s="141"/>
      <c r="H53" s="141"/>
      <c r="I53" s="141"/>
      <c r="J53" s="141"/>
      <c r="K53" s="141"/>
      <c r="L53" s="141"/>
    </row>
    <row r="54" spans="1:12">
      <c r="A54" s="141" t="s">
        <v>284</v>
      </c>
      <c r="B54" s="142">
        <v>-11000000</v>
      </c>
      <c r="C54" s="142">
        <v>-418000000</v>
      </c>
      <c r="D54" s="142">
        <v>50000000</v>
      </c>
      <c r="E54" s="142">
        <v>25000000</v>
      </c>
      <c r="F54" s="142">
        <v>-37000000</v>
      </c>
      <c r="G54" s="142">
        <v>-15000000</v>
      </c>
      <c r="H54" s="142">
        <v>70000000</v>
      </c>
      <c r="I54" s="142">
        <v>46000000</v>
      </c>
      <c r="J54" s="142">
        <v>-249000000</v>
      </c>
      <c r="K54" s="142">
        <v>15000000</v>
      </c>
      <c r="L54" s="142">
        <v>52000000</v>
      </c>
    </row>
    <row r="55" spans="1:12">
      <c r="A55" s="141" t="s">
        <v>285</v>
      </c>
      <c r="B55" s="142">
        <v>4644000000</v>
      </c>
      <c r="C55" s="142">
        <v>5738000000</v>
      </c>
      <c r="D55" s="142">
        <v>4801000000</v>
      </c>
      <c r="E55" s="142">
        <v>3379000000</v>
      </c>
      <c r="F55" s="142">
        <v>4546000000</v>
      </c>
      <c r="G55" s="142">
        <v>6055000000</v>
      </c>
      <c r="H55" s="142">
        <v>8384000000</v>
      </c>
      <c r="I55" s="142">
        <v>12277000000</v>
      </c>
      <c r="J55" s="142">
        <v>11258000000</v>
      </c>
      <c r="K55" s="142">
        <v>10203000000</v>
      </c>
      <c r="L55" s="142">
        <v>10856000000</v>
      </c>
    </row>
    <row r="56" spans="1:12">
      <c r="A56" s="141" t="s">
        <v>360</v>
      </c>
      <c r="B56" s="141" t="s">
        <v>194</v>
      </c>
      <c r="C56" s="141" t="s">
        <v>194</v>
      </c>
      <c r="D56" s="141" t="s">
        <v>194</v>
      </c>
      <c r="E56" s="141" t="s">
        <v>194</v>
      </c>
      <c r="F56" s="141" t="s">
        <v>194</v>
      </c>
      <c r="G56" s="141" t="s">
        <v>194</v>
      </c>
      <c r="H56" s="141" t="s">
        <v>194</v>
      </c>
      <c r="I56" s="141" t="s">
        <v>194</v>
      </c>
      <c r="J56" s="141" t="s">
        <v>194</v>
      </c>
      <c r="K56" s="141" t="s">
        <v>194</v>
      </c>
      <c r="L56" s="141" t="s">
        <v>194</v>
      </c>
    </row>
    <row r="57" spans="1:12">
      <c r="A57" s="141" t="s">
        <v>361</v>
      </c>
      <c r="B57" s="142">
        <v>1094000000</v>
      </c>
      <c r="C57" s="142">
        <v>-937000000</v>
      </c>
      <c r="D57" s="142">
        <v>-1422000000</v>
      </c>
      <c r="E57" s="142">
        <v>1167000000</v>
      </c>
      <c r="F57" s="142">
        <v>1509000000</v>
      </c>
      <c r="G57" s="142">
        <v>2329000000</v>
      </c>
      <c r="H57" s="142">
        <v>3893000000</v>
      </c>
      <c r="I57" s="142">
        <v>-1019000000</v>
      </c>
      <c r="J57" s="142">
        <v>-1055000000</v>
      </c>
      <c r="K57" s="142">
        <v>3497000000</v>
      </c>
      <c r="L57" s="142">
        <v>6155000000</v>
      </c>
    </row>
    <row r="58" spans="1:12">
      <c r="A58" s="141" t="s">
        <v>362</v>
      </c>
      <c r="B58" s="142">
        <v>-869000000</v>
      </c>
      <c r="C58" s="142">
        <v>-1186000000</v>
      </c>
      <c r="D58" s="142">
        <v>-953000000</v>
      </c>
      <c r="E58" s="142">
        <v>-1185000000</v>
      </c>
      <c r="F58" s="142">
        <v>-1204000000</v>
      </c>
      <c r="G58" s="142">
        <v>-1187000000</v>
      </c>
      <c r="H58" s="142">
        <v>-1052000000</v>
      </c>
      <c r="I58" s="142">
        <v>-1527000000</v>
      </c>
      <c r="J58" s="142">
        <v>-1940000000</v>
      </c>
      <c r="K58" s="142">
        <v>-2234000000</v>
      </c>
      <c r="L58" s="142">
        <v>-2230000000</v>
      </c>
    </row>
    <row r="59" spans="1:12">
      <c r="A59" s="141" t="s">
        <v>363</v>
      </c>
      <c r="B59" s="142">
        <v>-109000000</v>
      </c>
      <c r="C59" s="142">
        <v>-117000000</v>
      </c>
      <c r="D59" s="142">
        <v>-123000000</v>
      </c>
      <c r="E59" s="142">
        <v>-131000000</v>
      </c>
      <c r="F59" s="142">
        <v>-143000000</v>
      </c>
      <c r="G59" s="142">
        <v>-141000000</v>
      </c>
      <c r="H59" s="142">
        <v>-124000000</v>
      </c>
      <c r="I59" s="142">
        <v>-149000000</v>
      </c>
      <c r="J59" s="142">
        <v>-145000000</v>
      </c>
      <c r="K59" s="142">
        <v>-125000000</v>
      </c>
      <c r="L59" s="142">
        <v>-125000000</v>
      </c>
    </row>
    <row r="60" spans="1:12">
      <c r="A60" s="141" t="s">
        <v>302</v>
      </c>
      <c r="B60" s="141"/>
      <c r="C60" s="141"/>
      <c r="D60" s="141"/>
      <c r="E60" s="141"/>
      <c r="F60" s="141"/>
      <c r="G60" s="141"/>
      <c r="H60" s="141"/>
      <c r="I60" s="141"/>
      <c r="J60" s="141"/>
      <c r="K60" s="141"/>
      <c r="L60" s="141"/>
    </row>
    <row r="61" spans="1:12">
      <c r="A61" s="141" t="s">
        <v>213</v>
      </c>
      <c r="B61" s="141"/>
      <c r="C61" s="141"/>
      <c r="D61" s="141"/>
      <c r="E61" s="141"/>
      <c r="F61" s="141"/>
      <c r="G61" s="141"/>
      <c r="H61" s="141"/>
      <c r="I61" s="141"/>
      <c r="J61" s="141"/>
      <c r="K61" s="141"/>
      <c r="L61" s="14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 id="{2415C4D5-6940-4112-8E15-A6A2E26234CE}">
            <xm:f>$A1=Summary!$K$29</xm:f>
            <x14:dxf>
              <fill>
                <patternFill>
                  <bgColor rgb="FF7030A0"/>
                </patternFill>
              </fill>
            </x14:dxf>
          </x14:cfRule>
          <xm:sqref>A1:Y225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4"/>
  <sheetViews>
    <sheetView workbookViewId="0">
      <selection activeCell="Q21" sqref="Q21"/>
    </sheetView>
  </sheetViews>
  <sheetFormatPr defaultRowHeight="15"/>
  <cols>
    <col min="1" max="1" width="29.42578125" customWidth="1"/>
  </cols>
  <sheetData>
    <row r="1" spans="1:13">
      <c r="A1" s="157" t="s">
        <v>480</v>
      </c>
      <c r="B1" s="151" t="s">
        <v>186</v>
      </c>
      <c r="C1" s="151" t="s">
        <v>187</v>
      </c>
      <c r="D1" s="151" t="s">
        <v>188</v>
      </c>
      <c r="E1" s="151" t="s">
        <v>189</v>
      </c>
      <c r="F1" s="151" t="s">
        <v>190</v>
      </c>
      <c r="G1" s="151" t="s">
        <v>286</v>
      </c>
      <c r="H1" s="151" t="s">
        <v>287</v>
      </c>
      <c r="I1" s="151" t="s">
        <v>288</v>
      </c>
      <c r="J1" s="151" t="s">
        <v>289</v>
      </c>
      <c r="K1" s="151" t="s">
        <v>391</v>
      </c>
      <c r="L1" s="151" t="s">
        <v>1</v>
      </c>
      <c r="M1" s="151"/>
    </row>
    <row r="2" spans="1:13">
      <c r="A2" s="158" t="s">
        <v>481</v>
      </c>
      <c r="B2" s="152" t="s">
        <v>482</v>
      </c>
      <c r="C2" s="152" t="s">
        <v>483</v>
      </c>
      <c r="D2" s="152" t="s">
        <v>484</v>
      </c>
      <c r="E2" s="152" t="s">
        <v>485</v>
      </c>
      <c r="F2" s="152" t="s">
        <v>486</v>
      </c>
      <c r="G2" s="152" t="s">
        <v>487</v>
      </c>
      <c r="H2" s="152" t="s">
        <v>488</v>
      </c>
      <c r="I2" s="152" t="s">
        <v>489</v>
      </c>
      <c r="J2" s="152" t="s">
        <v>490</v>
      </c>
      <c r="K2" s="152" t="s">
        <v>491</v>
      </c>
      <c r="L2" s="152" t="s">
        <v>491</v>
      </c>
      <c r="M2" s="152"/>
    </row>
    <row r="3" spans="1:13">
      <c r="A3" s="158" t="s">
        <v>492</v>
      </c>
      <c r="B3" s="152" t="s">
        <v>493</v>
      </c>
      <c r="C3" s="152" t="s">
        <v>494</v>
      </c>
      <c r="D3" s="152" t="s">
        <v>495</v>
      </c>
      <c r="E3" s="152" t="s">
        <v>387</v>
      </c>
      <c r="F3" s="152" t="s">
        <v>496</v>
      </c>
      <c r="G3" s="152" t="s">
        <v>497</v>
      </c>
      <c r="H3" s="152" t="s">
        <v>498</v>
      </c>
      <c r="I3" s="152" t="s">
        <v>499</v>
      </c>
      <c r="J3" s="152" t="s">
        <v>500</v>
      </c>
      <c r="K3" s="152" t="s">
        <v>501</v>
      </c>
      <c r="L3" s="152" t="s">
        <v>501</v>
      </c>
      <c r="M3" s="152"/>
    </row>
    <row r="4" spans="1:13">
      <c r="A4" s="158" t="s">
        <v>191</v>
      </c>
      <c r="B4" s="152" t="s">
        <v>502</v>
      </c>
      <c r="C4" s="152" t="s">
        <v>503</v>
      </c>
      <c r="D4" s="152" t="s">
        <v>504</v>
      </c>
      <c r="E4" s="152" t="s">
        <v>505</v>
      </c>
      <c r="F4" s="152" t="s">
        <v>506</v>
      </c>
      <c r="G4" s="152" t="s">
        <v>507</v>
      </c>
      <c r="H4" s="152" t="s">
        <v>505</v>
      </c>
      <c r="I4" s="152" t="s">
        <v>508</v>
      </c>
      <c r="J4" s="152" t="s">
        <v>509</v>
      </c>
      <c r="K4" s="152" t="s">
        <v>510</v>
      </c>
      <c r="L4" s="152" t="s">
        <v>510</v>
      </c>
      <c r="M4" s="152"/>
    </row>
    <row r="5" spans="1:13">
      <c r="A5" s="158" t="s">
        <v>511</v>
      </c>
      <c r="B5" s="152" t="s">
        <v>512</v>
      </c>
      <c r="C5" s="152" t="s">
        <v>513</v>
      </c>
      <c r="D5" s="152" t="s">
        <v>514</v>
      </c>
      <c r="E5" s="152" t="s">
        <v>515</v>
      </c>
      <c r="F5" s="152" t="s">
        <v>516</v>
      </c>
      <c r="G5" s="152" t="s">
        <v>517</v>
      </c>
      <c r="H5" s="152" t="s">
        <v>518</v>
      </c>
      <c r="I5" s="152" t="s">
        <v>519</v>
      </c>
      <c r="J5" s="152" t="s">
        <v>520</v>
      </c>
      <c r="K5" s="152" t="s">
        <v>521</v>
      </c>
      <c r="L5" s="152" t="s">
        <v>521</v>
      </c>
      <c r="M5" s="152"/>
    </row>
    <row r="6" spans="1:13">
      <c r="A6" s="158" t="s">
        <v>522</v>
      </c>
      <c r="B6" s="152" t="s">
        <v>523</v>
      </c>
      <c r="C6" s="152" t="s">
        <v>524</v>
      </c>
      <c r="D6" s="152" t="s">
        <v>525</v>
      </c>
      <c r="E6" s="152" t="s">
        <v>526</v>
      </c>
      <c r="F6" s="152" t="s">
        <v>527</v>
      </c>
      <c r="G6" s="152" t="s">
        <v>528</v>
      </c>
      <c r="H6" s="152" t="s">
        <v>529</v>
      </c>
      <c r="I6" s="152" t="s">
        <v>530</v>
      </c>
      <c r="J6" s="152" t="s">
        <v>531</v>
      </c>
      <c r="K6" s="152" t="s">
        <v>532</v>
      </c>
      <c r="L6" s="152" t="s">
        <v>532</v>
      </c>
      <c r="M6" s="152"/>
    </row>
    <row r="7" spans="1:13">
      <c r="A7" s="158" t="s">
        <v>130</v>
      </c>
      <c r="B7" s="152" t="s">
        <v>533</v>
      </c>
      <c r="C7" s="152" t="s">
        <v>534</v>
      </c>
      <c r="D7" s="152" t="s">
        <v>535</v>
      </c>
      <c r="E7" s="152" t="s">
        <v>536</v>
      </c>
      <c r="F7" s="152" t="s">
        <v>537</v>
      </c>
      <c r="G7" s="152" t="s">
        <v>538</v>
      </c>
      <c r="H7" s="152" t="s">
        <v>539</v>
      </c>
      <c r="I7" s="152" t="s">
        <v>540</v>
      </c>
      <c r="J7" s="152" t="s">
        <v>541</v>
      </c>
      <c r="K7" s="152" t="s">
        <v>385</v>
      </c>
      <c r="L7" s="152" t="s">
        <v>385</v>
      </c>
      <c r="M7" s="152"/>
    </row>
    <row r="8" spans="1:13">
      <c r="A8" s="158" t="s">
        <v>542</v>
      </c>
      <c r="B8" s="152" t="s">
        <v>543</v>
      </c>
      <c r="C8" s="152" t="s">
        <v>527</v>
      </c>
      <c r="D8" s="152" t="s">
        <v>544</v>
      </c>
      <c r="E8" s="152" t="s">
        <v>545</v>
      </c>
      <c r="F8" s="152" t="s">
        <v>546</v>
      </c>
      <c r="G8" s="152" t="s">
        <v>528</v>
      </c>
      <c r="H8" s="152" t="s">
        <v>547</v>
      </c>
      <c r="I8" s="152" t="s">
        <v>548</v>
      </c>
      <c r="J8" s="152" t="s">
        <v>549</v>
      </c>
      <c r="K8" s="152" t="s">
        <v>550</v>
      </c>
      <c r="L8" s="152" t="s">
        <v>550</v>
      </c>
      <c r="M8" s="152"/>
    </row>
    <row r="9" spans="1:13">
      <c r="A9" s="158" t="s">
        <v>551</v>
      </c>
      <c r="B9" s="152" t="s">
        <v>552</v>
      </c>
      <c r="C9" s="152" t="s">
        <v>553</v>
      </c>
      <c r="D9" s="152" t="s">
        <v>554</v>
      </c>
      <c r="E9" s="152" t="s">
        <v>555</v>
      </c>
      <c r="F9" s="152" t="s">
        <v>556</v>
      </c>
      <c r="G9" s="152" t="s">
        <v>557</v>
      </c>
      <c r="H9" s="152" t="s">
        <v>558</v>
      </c>
      <c r="I9" s="152" t="s">
        <v>559</v>
      </c>
      <c r="J9" s="152" t="s">
        <v>560</v>
      </c>
      <c r="K9" s="152" t="s">
        <v>561</v>
      </c>
      <c r="L9" s="152" t="s">
        <v>561</v>
      </c>
      <c r="M9" s="152"/>
    </row>
    <row r="10" spans="1:13">
      <c r="A10" s="158" t="s">
        <v>562</v>
      </c>
      <c r="B10" s="152" t="s">
        <v>527</v>
      </c>
      <c r="C10" s="152" t="s">
        <v>544</v>
      </c>
      <c r="D10" s="152" t="s">
        <v>563</v>
      </c>
      <c r="E10" s="152" t="s">
        <v>564</v>
      </c>
      <c r="F10" s="152" t="s">
        <v>565</v>
      </c>
      <c r="G10" s="152" t="s">
        <v>544</v>
      </c>
      <c r="H10" s="152" t="s">
        <v>550</v>
      </c>
      <c r="I10" s="152" t="s">
        <v>566</v>
      </c>
      <c r="J10" s="152" t="s">
        <v>567</v>
      </c>
      <c r="K10" s="152" t="s">
        <v>568</v>
      </c>
      <c r="L10" s="152" t="s">
        <v>568</v>
      </c>
      <c r="M10" s="152"/>
    </row>
    <row r="11" spans="1:13">
      <c r="A11" s="158" t="s">
        <v>384</v>
      </c>
      <c r="B11" s="152" t="s">
        <v>569</v>
      </c>
      <c r="C11" s="152" t="s">
        <v>570</v>
      </c>
      <c r="D11" s="152" t="s">
        <v>571</v>
      </c>
      <c r="E11" s="152" t="s">
        <v>572</v>
      </c>
      <c r="F11" s="152" t="s">
        <v>573</v>
      </c>
      <c r="G11" s="152" t="s">
        <v>574</v>
      </c>
      <c r="H11" s="152" t="s">
        <v>575</v>
      </c>
      <c r="I11" s="152" t="s">
        <v>576</v>
      </c>
      <c r="J11" s="152" t="s">
        <v>577</v>
      </c>
      <c r="K11" s="152" t="s">
        <v>578</v>
      </c>
      <c r="L11" s="152" t="s">
        <v>578</v>
      </c>
      <c r="M11" s="152"/>
    </row>
    <row r="12" spans="1:13">
      <c r="A12" s="158" t="s">
        <v>579</v>
      </c>
      <c r="B12" s="152" t="s">
        <v>580</v>
      </c>
      <c r="C12" s="152" t="s">
        <v>581</v>
      </c>
      <c r="D12" s="152" t="s">
        <v>582</v>
      </c>
      <c r="E12" s="152" t="s">
        <v>583</v>
      </c>
      <c r="F12" s="152" t="s">
        <v>584</v>
      </c>
      <c r="G12" s="152" t="s">
        <v>585</v>
      </c>
      <c r="H12" s="152" t="s">
        <v>586</v>
      </c>
      <c r="I12" s="152" t="s">
        <v>587</v>
      </c>
      <c r="J12" s="152" t="s">
        <v>565</v>
      </c>
      <c r="K12" s="152" t="s">
        <v>544</v>
      </c>
      <c r="L12" s="152" t="s">
        <v>544</v>
      </c>
      <c r="M12" s="152"/>
    </row>
    <row r="13" spans="1:13">
      <c r="A13" s="158" t="s">
        <v>588</v>
      </c>
      <c r="B13" s="152" t="s">
        <v>589</v>
      </c>
      <c r="C13" s="152" t="s">
        <v>590</v>
      </c>
      <c r="D13" s="152" t="s">
        <v>591</v>
      </c>
      <c r="E13" s="152" t="s">
        <v>592</v>
      </c>
      <c r="F13" s="152" t="s">
        <v>593</v>
      </c>
      <c r="G13" s="152" t="s">
        <v>594</v>
      </c>
      <c r="H13" s="152" t="s">
        <v>595</v>
      </c>
      <c r="I13" s="152" t="s">
        <v>596</v>
      </c>
      <c r="J13" s="152" t="s">
        <v>597</v>
      </c>
      <c r="K13" s="152" t="s">
        <v>598</v>
      </c>
      <c r="L13" s="152" t="s">
        <v>598</v>
      </c>
      <c r="M13" s="152"/>
    </row>
    <row r="14" spans="1:13">
      <c r="A14" s="158" t="s">
        <v>209</v>
      </c>
      <c r="B14" s="152" t="s">
        <v>599</v>
      </c>
      <c r="C14" s="152" t="s">
        <v>600</v>
      </c>
      <c r="D14" s="152" t="s">
        <v>601</v>
      </c>
      <c r="E14" s="152" t="s">
        <v>383</v>
      </c>
      <c r="F14" s="152" t="s">
        <v>602</v>
      </c>
      <c r="G14" s="152" t="s">
        <v>603</v>
      </c>
      <c r="H14" s="152" t="s">
        <v>604</v>
      </c>
      <c r="I14" s="152" t="s">
        <v>605</v>
      </c>
      <c r="J14" s="152" t="s">
        <v>388</v>
      </c>
      <c r="K14" s="152" t="s">
        <v>606</v>
      </c>
      <c r="L14" s="152" t="s">
        <v>606</v>
      </c>
      <c r="M14" s="152"/>
    </row>
    <row r="15" spans="1:13">
      <c r="A15" s="158" t="s">
        <v>210</v>
      </c>
      <c r="B15" s="152" t="s">
        <v>607</v>
      </c>
      <c r="C15" s="152" t="s">
        <v>608</v>
      </c>
      <c r="D15" s="152" t="s">
        <v>609</v>
      </c>
      <c r="E15" s="152" t="s">
        <v>382</v>
      </c>
      <c r="F15" s="152" t="s">
        <v>610</v>
      </c>
      <c r="G15" s="152" t="s">
        <v>611</v>
      </c>
      <c r="H15" s="152" t="s">
        <v>612</v>
      </c>
      <c r="I15" s="152" t="s">
        <v>613</v>
      </c>
      <c r="J15" s="152" t="s">
        <v>614</v>
      </c>
      <c r="K15" s="152" t="s">
        <v>615</v>
      </c>
      <c r="L15" s="152" t="s">
        <v>615</v>
      </c>
      <c r="M15" s="152"/>
    </row>
    <row r="16" spans="1:13">
      <c r="A16" s="158" t="s">
        <v>616</v>
      </c>
      <c r="B16" s="152" t="s">
        <v>607</v>
      </c>
      <c r="C16" s="152" t="s">
        <v>617</v>
      </c>
      <c r="D16" s="152" t="s">
        <v>618</v>
      </c>
      <c r="E16" s="152" t="s">
        <v>619</v>
      </c>
      <c r="F16" s="152" t="s">
        <v>620</v>
      </c>
      <c r="G16" s="152" t="s">
        <v>618</v>
      </c>
      <c r="H16" s="152" t="s">
        <v>621</v>
      </c>
      <c r="I16" s="152" t="s">
        <v>622</v>
      </c>
      <c r="J16" s="152" t="s">
        <v>623</v>
      </c>
      <c r="K16" s="152" t="s">
        <v>386</v>
      </c>
      <c r="L16" s="152" t="s">
        <v>386</v>
      </c>
      <c r="M16" s="152"/>
    </row>
    <row r="17" spans="1:13">
      <c r="A17" s="158" t="s">
        <v>624</v>
      </c>
      <c r="B17" s="152" t="s">
        <v>625</v>
      </c>
      <c r="C17" s="152" t="s">
        <v>626</v>
      </c>
      <c r="D17" s="152" t="s">
        <v>627</v>
      </c>
      <c r="E17" s="152" t="s">
        <v>628</v>
      </c>
      <c r="F17" s="152" t="s">
        <v>629</v>
      </c>
      <c r="G17" s="152" t="s">
        <v>630</v>
      </c>
      <c r="H17" s="152" t="s">
        <v>631</v>
      </c>
      <c r="I17" s="152" t="s">
        <v>632</v>
      </c>
      <c r="J17" s="152" t="s">
        <v>633</v>
      </c>
      <c r="K17" s="152" t="s">
        <v>634</v>
      </c>
      <c r="L17" s="152" t="s">
        <v>634</v>
      </c>
      <c r="M17" s="152"/>
    </row>
    <row r="18" spans="1:13">
      <c r="A18" s="157" t="s">
        <v>635</v>
      </c>
      <c r="B18" s="151" t="s">
        <v>186</v>
      </c>
      <c r="C18" s="151" t="s">
        <v>187</v>
      </c>
      <c r="D18" s="151" t="s">
        <v>188</v>
      </c>
      <c r="E18" s="151" t="s">
        <v>189</v>
      </c>
      <c r="F18" s="151" t="s">
        <v>190</v>
      </c>
      <c r="G18" s="151" t="s">
        <v>286</v>
      </c>
      <c r="H18" s="151" t="s">
        <v>287</v>
      </c>
      <c r="I18" s="151" t="s">
        <v>288</v>
      </c>
      <c r="J18" s="151" t="s">
        <v>289</v>
      </c>
      <c r="K18" s="151" t="s">
        <v>391</v>
      </c>
      <c r="L18" s="151" t="s">
        <v>636</v>
      </c>
      <c r="M18" s="152"/>
    </row>
    <row r="19" spans="1:13">
      <c r="A19" s="158" t="s">
        <v>131</v>
      </c>
      <c r="B19" s="152" t="s">
        <v>637</v>
      </c>
      <c r="C19" s="152" t="s">
        <v>638</v>
      </c>
      <c r="D19" s="152" t="s">
        <v>639</v>
      </c>
      <c r="E19" s="152" t="s">
        <v>640</v>
      </c>
      <c r="F19" s="152" t="s">
        <v>641</v>
      </c>
      <c r="G19" s="152" t="s">
        <v>642</v>
      </c>
      <c r="H19" s="152" t="s">
        <v>643</v>
      </c>
      <c r="I19" s="152" t="s">
        <v>644</v>
      </c>
      <c r="J19" s="152" t="s">
        <v>645</v>
      </c>
      <c r="K19" s="152" t="s">
        <v>646</v>
      </c>
      <c r="L19" s="152" t="s">
        <v>646</v>
      </c>
    </row>
    <row r="20" spans="1:13">
      <c r="A20" s="158" t="s">
        <v>132</v>
      </c>
      <c r="B20" s="152" t="s">
        <v>647</v>
      </c>
      <c r="C20" s="152" t="s">
        <v>648</v>
      </c>
      <c r="D20" s="152" t="s">
        <v>649</v>
      </c>
      <c r="E20" s="152" t="s">
        <v>650</v>
      </c>
      <c r="F20" s="152" t="s">
        <v>651</v>
      </c>
      <c r="G20" s="152" t="s">
        <v>505</v>
      </c>
      <c r="H20" s="152" t="s">
        <v>652</v>
      </c>
      <c r="I20" s="152" t="s">
        <v>653</v>
      </c>
      <c r="J20" s="152" t="s">
        <v>654</v>
      </c>
      <c r="K20" s="152" t="s">
        <v>655</v>
      </c>
      <c r="L20" s="152" t="s">
        <v>655</v>
      </c>
    </row>
    <row r="21" spans="1:13">
      <c r="A21" s="158" t="s">
        <v>656</v>
      </c>
      <c r="B21" s="152" t="s">
        <v>657</v>
      </c>
      <c r="C21" s="152" t="s">
        <v>658</v>
      </c>
      <c r="D21" s="152" t="s">
        <v>543</v>
      </c>
      <c r="E21" s="152" t="s">
        <v>659</v>
      </c>
      <c r="F21" s="152" t="s">
        <v>658</v>
      </c>
      <c r="G21" s="152" t="s">
        <v>660</v>
      </c>
      <c r="H21" s="152" t="s">
        <v>659</v>
      </c>
      <c r="I21" s="152" t="s">
        <v>584</v>
      </c>
      <c r="J21" s="152" t="s">
        <v>661</v>
      </c>
      <c r="K21" s="152" t="s">
        <v>659</v>
      </c>
      <c r="L21" s="152" t="s">
        <v>659</v>
      </c>
    </row>
    <row r="22" spans="1:13">
      <c r="A22" s="158" t="s">
        <v>248</v>
      </c>
      <c r="B22" s="152" t="s">
        <v>662</v>
      </c>
      <c r="C22" s="152" t="s">
        <v>663</v>
      </c>
      <c r="D22" s="152" t="s">
        <v>664</v>
      </c>
      <c r="E22" s="152" t="s">
        <v>665</v>
      </c>
      <c r="F22" s="152" t="s">
        <v>666</v>
      </c>
      <c r="G22" s="152" t="s">
        <v>667</v>
      </c>
      <c r="H22" s="152" t="s">
        <v>668</v>
      </c>
      <c r="I22" s="152" t="s">
        <v>669</v>
      </c>
      <c r="J22" s="152" t="s">
        <v>670</v>
      </c>
      <c r="K22" s="152" t="s">
        <v>671</v>
      </c>
      <c r="L22" s="152" t="s">
        <v>671</v>
      </c>
    </row>
    <row r="23" spans="1:13">
      <c r="A23" s="158" t="s">
        <v>672</v>
      </c>
      <c r="B23" s="152" t="s">
        <v>658</v>
      </c>
      <c r="C23" s="152" t="s">
        <v>581</v>
      </c>
      <c r="D23" s="152" t="s">
        <v>673</v>
      </c>
      <c r="E23" s="152" t="s">
        <v>674</v>
      </c>
      <c r="F23" s="152" t="s">
        <v>584</v>
      </c>
      <c r="G23" s="152" t="s">
        <v>545</v>
      </c>
      <c r="H23" s="152" t="s">
        <v>583</v>
      </c>
      <c r="I23" s="152" t="s">
        <v>675</v>
      </c>
      <c r="J23" s="152" t="s">
        <v>585</v>
      </c>
      <c r="K23" s="152" t="s">
        <v>587</v>
      </c>
      <c r="L23" s="152" t="s">
        <v>587</v>
      </c>
    </row>
    <row r="24" spans="1:13">
      <c r="A24" s="158" t="s">
        <v>676</v>
      </c>
      <c r="B24" s="152" t="s">
        <v>677</v>
      </c>
      <c r="C24" s="152" t="s">
        <v>677</v>
      </c>
      <c r="D24" s="152" t="s">
        <v>678</v>
      </c>
      <c r="E24" s="152" t="s">
        <v>679</v>
      </c>
      <c r="F24" s="152" t="s">
        <v>680</v>
      </c>
      <c r="G24" s="152" t="s">
        <v>680</v>
      </c>
      <c r="H24" s="152" t="s">
        <v>547</v>
      </c>
      <c r="I24" s="152" t="s">
        <v>681</v>
      </c>
      <c r="J24" s="152" t="s">
        <v>565</v>
      </c>
      <c r="K24" s="152" t="s">
        <v>682</v>
      </c>
      <c r="L24" s="152" t="s">
        <v>682</v>
      </c>
    </row>
    <row r="25" spans="1:13">
      <c r="A25" s="158" t="s">
        <v>683</v>
      </c>
      <c r="B25" s="152" t="s">
        <v>684</v>
      </c>
      <c r="C25" s="152" t="s">
        <v>685</v>
      </c>
      <c r="D25" s="152" t="s">
        <v>685</v>
      </c>
      <c r="E25" s="152" t="s">
        <v>685</v>
      </c>
      <c r="F25" s="152" t="s">
        <v>661</v>
      </c>
      <c r="G25" s="152" t="s">
        <v>661</v>
      </c>
      <c r="H25" s="152" t="s">
        <v>661</v>
      </c>
      <c r="I25" s="152" t="s">
        <v>660</v>
      </c>
      <c r="J25" s="152" t="s">
        <v>660</v>
      </c>
      <c r="K25" s="152" t="s">
        <v>686</v>
      </c>
      <c r="L25" s="152" t="s">
        <v>686</v>
      </c>
    </row>
    <row r="26" spans="1:13">
      <c r="A26" s="158" t="s">
        <v>687</v>
      </c>
      <c r="B26" s="152" t="s">
        <v>688</v>
      </c>
      <c r="C26" s="152" t="s">
        <v>689</v>
      </c>
      <c r="D26" s="152" t="s">
        <v>690</v>
      </c>
      <c r="E26" s="152" t="s">
        <v>691</v>
      </c>
      <c r="F26" s="152" t="s">
        <v>692</v>
      </c>
      <c r="G26" s="152" t="s">
        <v>693</v>
      </c>
      <c r="H26" s="152" t="s">
        <v>694</v>
      </c>
      <c r="I26" s="152" t="s">
        <v>695</v>
      </c>
      <c r="J26" s="152" t="s">
        <v>696</v>
      </c>
      <c r="K26" s="152" t="s">
        <v>697</v>
      </c>
      <c r="L26" s="152" t="s">
        <v>697</v>
      </c>
    </row>
    <row r="27" spans="1:13">
      <c r="A27" s="158" t="s">
        <v>698</v>
      </c>
      <c r="B27" s="152" t="s">
        <v>699</v>
      </c>
      <c r="C27" s="152" t="s">
        <v>700</v>
      </c>
      <c r="D27" s="152" t="s">
        <v>701</v>
      </c>
      <c r="E27" s="152" t="s">
        <v>702</v>
      </c>
      <c r="F27" s="152" t="s">
        <v>703</v>
      </c>
      <c r="G27" s="152" t="s">
        <v>704</v>
      </c>
      <c r="H27" s="152" t="s">
        <v>705</v>
      </c>
      <c r="I27" s="152" t="s">
        <v>700</v>
      </c>
      <c r="J27" s="152" t="s">
        <v>704</v>
      </c>
      <c r="K27" s="152" t="s">
        <v>705</v>
      </c>
      <c r="L27" s="152" t="s">
        <v>705</v>
      </c>
    </row>
    <row r="28" spans="1:13">
      <c r="A28" s="157" t="s">
        <v>706</v>
      </c>
      <c r="B28" s="151" t="s">
        <v>186</v>
      </c>
      <c r="C28" s="151" t="s">
        <v>187</v>
      </c>
      <c r="D28" s="151" t="s">
        <v>188</v>
      </c>
      <c r="E28" s="151" t="s">
        <v>189</v>
      </c>
      <c r="F28" s="151" t="s">
        <v>190</v>
      </c>
      <c r="G28" s="151" t="s">
        <v>286</v>
      </c>
      <c r="H28" s="151" t="s">
        <v>287</v>
      </c>
      <c r="I28" s="151" t="s">
        <v>288</v>
      </c>
      <c r="J28" s="151" t="s">
        <v>289</v>
      </c>
      <c r="K28" s="151" t="s">
        <v>391</v>
      </c>
      <c r="L28" s="151" t="s">
        <v>1</v>
      </c>
    </row>
    <row r="29" spans="1:13">
      <c r="A29" s="158" t="s">
        <v>707</v>
      </c>
      <c r="B29" s="152" t="s">
        <v>708</v>
      </c>
      <c r="C29" s="152" t="s">
        <v>709</v>
      </c>
      <c r="D29" s="152" t="s">
        <v>710</v>
      </c>
      <c r="E29" s="152" t="s">
        <v>711</v>
      </c>
      <c r="F29" s="152" t="s">
        <v>712</v>
      </c>
      <c r="G29" s="152" t="s">
        <v>713</v>
      </c>
      <c r="H29" s="152" t="s">
        <v>714</v>
      </c>
      <c r="I29" s="152" t="s">
        <v>715</v>
      </c>
      <c r="J29" s="152" t="s">
        <v>716</v>
      </c>
      <c r="K29" s="152" t="s">
        <v>717</v>
      </c>
      <c r="L29" s="152" t="s">
        <v>717</v>
      </c>
    </row>
    <row r="30" spans="1:13">
      <c r="A30" s="158" t="s">
        <v>718</v>
      </c>
      <c r="B30" s="152" t="s">
        <v>719</v>
      </c>
      <c r="C30" s="152" t="s">
        <v>720</v>
      </c>
      <c r="D30" s="152" t="s">
        <v>721</v>
      </c>
      <c r="E30" s="152" t="s">
        <v>722</v>
      </c>
      <c r="F30" s="152" t="s">
        <v>723</v>
      </c>
      <c r="G30" s="152" t="s">
        <v>724</v>
      </c>
      <c r="H30" s="152" t="s">
        <v>725</v>
      </c>
      <c r="I30" s="152" t="s">
        <v>726</v>
      </c>
      <c r="J30" s="152" t="s">
        <v>727</v>
      </c>
      <c r="K30" s="152" t="s">
        <v>728</v>
      </c>
      <c r="L30" s="152" t="s">
        <v>728</v>
      </c>
    </row>
    <row r="31" spans="1:13">
      <c r="A31" s="158" t="s">
        <v>729</v>
      </c>
      <c r="B31" s="152" t="s">
        <v>730</v>
      </c>
      <c r="C31" s="152" t="s">
        <v>731</v>
      </c>
      <c r="D31" s="152" t="s">
        <v>732</v>
      </c>
      <c r="E31" s="152" t="s">
        <v>733</v>
      </c>
      <c r="F31" s="152" t="s">
        <v>734</v>
      </c>
      <c r="G31" s="152" t="s">
        <v>735</v>
      </c>
      <c r="H31" s="152" t="s">
        <v>736</v>
      </c>
      <c r="I31" s="152" t="s">
        <v>737</v>
      </c>
      <c r="J31" s="152" t="s">
        <v>738</v>
      </c>
      <c r="K31" s="152" t="s">
        <v>739</v>
      </c>
      <c r="L31" s="152" t="s">
        <v>739</v>
      </c>
    </row>
    <row r="32" spans="1:13">
      <c r="A32" s="158" t="s">
        <v>740</v>
      </c>
      <c r="B32" s="152" t="s">
        <v>741</v>
      </c>
      <c r="C32" s="152" t="s">
        <v>742</v>
      </c>
      <c r="D32" s="152" t="s">
        <v>743</v>
      </c>
      <c r="E32" s="152" t="s">
        <v>744</v>
      </c>
      <c r="F32" s="152" t="s">
        <v>745</v>
      </c>
      <c r="G32" s="152" t="s">
        <v>746</v>
      </c>
      <c r="H32" s="152" t="s">
        <v>747</v>
      </c>
      <c r="I32" s="152" t="s">
        <v>748</v>
      </c>
      <c r="J32" s="152" t="s">
        <v>749</v>
      </c>
      <c r="K32" s="152" t="s">
        <v>750</v>
      </c>
      <c r="L32" s="152" t="s">
        <v>750</v>
      </c>
    </row>
    <row r="33" spans="1:12">
      <c r="A33" s="158" t="s">
        <v>751</v>
      </c>
      <c r="B33" s="152" t="s">
        <v>752</v>
      </c>
      <c r="C33" s="152" t="s">
        <v>753</v>
      </c>
      <c r="D33" s="152" t="s">
        <v>754</v>
      </c>
      <c r="E33" s="152" t="s">
        <v>755</v>
      </c>
      <c r="F33" s="152" t="s">
        <v>756</v>
      </c>
      <c r="G33" s="152" t="s">
        <v>757</v>
      </c>
      <c r="H33" s="152" t="s">
        <v>758</v>
      </c>
      <c r="I33" s="152" t="s">
        <v>759</v>
      </c>
      <c r="J33" s="152" t="s">
        <v>760</v>
      </c>
      <c r="K33" s="152" t="s">
        <v>761</v>
      </c>
      <c r="L33" s="152" t="s">
        <v>761</v>
      </c>
    </row>
    <row r="34" spans="1:12">
      <c r="A34" s="158" t="s">
        <v>762</v>
      </c>
      <c r="B34" s="152" t="s">
        <v>763</v>
      </c>
      <c r="C34" s="152" t="s">
        <v>764</v>
      </c>
      <c r="D34" s="152" t="s">
        <v>765</v>
      </c>
      <c r="E34" s="152" t="s">
        <v>766</v>
      </c>
      <c r="F34" s="152" t="s">
        <v>767</v>
      </c>
      <c r="G34" s="152" t="s">
        <v>768</v>
      </c>
      <c r="H34" s="152" t="s">
        <v>769</v>
      </c>
      <c r="I34" s="152" t="s">
        <v>770</v>
      </c>
      <c r="J34" s="152" t="s">
        <v>771</v>
      </c>
      <c r="K34" s="152" t="s">
        <v>772</v>
      </c>
      <c r="L34" s="152" t="s">
        <v>772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1"/>
  <sheetViews>
    <sheetView workbookViewId="0">
      <selection activeCell="F8" sqref="F8"/>
    </sheetView>
  </sheetViews>
  <sheetFormatPr defaultRowHeight="15"/>
  <cols>
    <col min="1" max="1" width="129.5703125" style="116" customWidth="1"/>
  </cols>
  <sheetData>
    <row r="1" spans="1:5" ht="42.75" customHeight="1">
      <c r="A1" s="143" t="s">
        <v>435</v>
      </c>
      <c r="C1" s="129"/>
    </row>
    <row r="2" spans="1:5" ht="15.75">
      <c r="A2" s="144"/>
      <c r="C2" s="130"/>
    </row>
    <row r="3" spans="1:5" ht="15.75">
      <c r="A3" s="155" t="s">
        <v>436</v>
      </c>
    </row>
    <row r="4" spans="1:5" ht="15.75">
      <c r="A4" s="144" t="s">
        <v>437</v>
      </c>
    </row>
    <row r="5" spans="1:5" ht="16.5" thickBot="1">
      <c r="A5" s="156" t="s">
        <v>370</v>
      </c>
      <c r="C5" s="127"/>
      <c r="D5" s="127"/>
    </row>
    <row r="6" spans="1:5" ht="27.75" thickBot="1">
      <c r="A6" s="146"/>
      <c r="C6" s="126"/>
      <c r="D6" s="126"/>
      <c r="E6" s="126"/>
    </row>
    <row r="7" spans="1:5" ht="16.5" thickBot="1">
      <c r="A7" s="149" t="s">
        <v>438</v>
      </c>
      <c r="C7" s="185"/>
      <c r="D7" s="187"/>
      <c r="E7" s="186"/>
    </row>
    <row r="8" spans="1:5" ht="306.75" thickBot="1">
      <c r="A8" s="147" t="s">
        <v>439</v>
      </c>
    </row>
    <row r="9" spans="1:5" ht="179.25" thickBot="1">
      <c r="A9" s="147" t="s">
        <v>440</v>
      </c>
      <c r="C9" s="126"/>
      <c r="D9" s="126"/>
      <c r="E9" s="126"/>
    </row>
    <row r="10" spans="1:5" ht="306.75" thickBot="1">
      <c r="A10" s="147" t="s">
        <v>441</v>
      </c>
      <c r="C10" s="185"/>
      <c r="D10" s="187"/>
      <c r="E10" s="186"/>
    </row>
    <row r="11" spans="1:5" ht="35.25" thickBot="1">
      <c r="A11" s="143" t="s">
        <v>371</v>
      </c>
      <c r="C11" s="188"/>
      <c r="D11" s="188"/>
      <c r="E11" s="188"/>
    </row>
    <row r="12" spans="1:5" ht="42.75" customHeight="1" thickBot="1">
      <c r="A12" s="155" t="s">
        <v>372</v>
      </c>
      <c r="C12" s="189"/>
      <c r="D12" s="190"/>
      <c r="E12" s="191"/>
    </row>
    <row r="13" spans="1:5" ht="22.5" customHeight="1" thickBot="1">
      <c r="A13" s="144" t="s">
        <v>373</v>
      </c>
      <c r="C13" s="188"/>
      <c r="D13" s="188"/>
      <c r="E13" s="188"/>
    </row>
    <row r="14" spans="1:5" ht="16.5" thickBot="1">
      <c r="A14" s="144" t="s">
        <v>374</v>
      </c>
      <c r="C14" s="126"/>
      <c r="D14" s="124"/>
      <c r="E14" s="128"/>
    </row>
    <row r="15" spans="1:5" ht="63.75" customHeight="1" thickBot="1">
      <c r="A15" s="147" t="s">
        <v>442</v>
      </c>
      <c r="C15" s="192"/>
      <c r="D15" s="193"/>
      <c r="E15" s="194"/>
    </row>
    <row r="16" spans="1:5" ht="23.25" customHeight="1" thickBot="1">
      <c r="A16" s="147" t="s">
        <v>443</v>
      </c>
      <c r="C16" s="127"/>
      <c r="D16" s="127"/>
    </row>
    <row r="17" spans="1:4" ht="22.5" customHeight="1" thickBot="1">
      <c r="A17" s="147" t="s">
        <v>444</v>
      </c>
      <c r="C17" s="126"/>
      <c r="D17" s="126"/>
    </row>
    <row r="18" spans="1:4" ht="28.5" customHeight="1" thickBot="1">
      <c r="A18" s="155" t="s">
        <v>375</v>
      </c>
      <c r="C18" s="185"/>
      <c r="D18" s="186"/>
    </row>
    <row r="19" spans="1:4" ht="63.75" customHeight="1" thickBot="1">
      <c r="A19" s="144" t="s">
        <v>373</v>
      </c>
      <c r="C19" s="125"/>
      <c r="D19" s="125"/>
    </row>
    <row r="20" spans="1:4" ht="23.25" customHeight="1" thickBot="1">
      <c r="A20" s="144" t="s">
        <v>374</v>
      </c>
      <c r="C20" s="126"/>
      <c r="D20" s="126"/>
    </row>
    <row r="21" spans="1:4" ht="102.75" thickBot="1">
      <c r="A21" s="147" t="s">
        <v>445</v>
      </c>
      <c r="C21" s="185"/>
      <c r="D21" s="186"/>
    </row>
    <row r="22" spans="1:4" ht="28.5" customHeight="1" thickBot="1">
      <c r="A22" s="147" t="s">
        <v>446</v>
      </c>
      <c r="C22" s="181"/>
      <c r="D22" s="182"/>
    </row>
    <row r="23" spans="1:4" ht="77.25" thickBot="1">
      <c r="A23" s="147" t="s">
        <v>447</v>
      </c>
      <c r="C23" s="132"/>
      <c r="D23" s="133"/>
    </row>
    <row r="24" spans="1:4" ht="69.75" thickBot="1">
      <c r="A24" s="143" t="s">
        <v>448</v>
      </c>
      <c r="C24" s="183"/>
      <c r="D24" s="184"/>
    </row>
    <row r="25" spans="1:4" ht="16.5" thickBot="1">
      <c r="A25" s="144"/>
      <c r="C25" s="185"/>
      <c r="D25" s="186"/>
    </row>
    <row r="26" spans="1:4" ht="336.75" customHeight="1" thickBot="1">
      <c r="A26" s="155" t="s">
        <v>436</v>
      </c>
      <c r="C26" s="131"/>
      <c r="D26" s="131"/>
    </row>
    <row r="27" spans="1:4" ht="16.5" thickBot="1">
      <c r="A27" s="144" t="s">
        <v>437</v>
      </c>
      <c r="C27" s="185"/>
      <c r="D27" s="186"/>
    </row>
    <row r="28" spans="1:4" ht="305.25" customHeight="1" thickBot="1">
      <c r="A28" s="156" t="s">
        <v>376</v>
      </c>
      <c r="C28" s="131"/>
      <c r="D28" s="131"/>
    </row>
    <row r="29" spans="1:4" ht="20.25" thickBot="1">
      <c r="A29" s="150" t="s">
        <v>377</v>
      </c>
      <c r="C29" s="185"/>
      <c r="D29" s="186"/>
    </row>
    <row r="30" spans="1:4" ht="409.6" customHeight="1" thickBot="1">
      <c r="A30" s="146"/>
      <c r="C30" s="131"/>
      <c r="D30" s="131"/>
    </row>
    <row r="31" spans="1:4" ht="16.5" thickBot="1">
      <c r="A31" s="149" t="s">
        <v>438</v>
      </c>
      <c r="C31" s="185"/>
      <c r="D31" s="186"/>
    </row>
    <row r="32" spans="1:4" ht="179.25" thickBot="1">
      <c r="A32" s="147" t="s">
        <v>449</v>
      </c>
      <c r="C32" s="132"/>
      <c r="D32" s="133"/>
    </row>
    <row r="33" spans="1:4" ht="306.75" thickBot="1">
      <c r="A33" s="147" t="s">
        <v>450</v>
      </c>
      <c r="C33" s="183"/>
      <c r="D33" s="184"/>
    </row>
    <row r="34" spans="1:4" ht="102.75" thickBot="1">
      <c r="A34" s="147" t="s">
        <v>451</v>
      </c>
      <c r="C34" s="185"/>
      <c r="D34" s="186"/>
    </row>
    <row r="35" spans="1:4" ht="357.75" customHeight="1" thickBot="1">
      <c r="A35" s="147" t="s">
        <v>452</v>
      </c>
      <c r="C35" s="131"/>
      <c r="D35" s="131"/>
    </row>
    <row r="36" spans="1:4" ht="153.75" thickBot="1">
      <c r="A36" s="147" t="s">
        <v>453</v>
      </c>
      <c r="C36" s="185"/>
      <c r="D36" s="186"/>
    </row>
    <row r="37" spans="1:4" ht="294.75" customHeight="1" thickBot="1">
      <c r="A37" s="147" t="s">
        <v>454</v>
      </c>
      <c r="C37" s="131"/>
      <c r="D37" s="131"/>
    </row>
    <row r="38" spans="1:4" ht="357.75" thickBot="1">
      <c r="A38" s="147" t="s">
        <v>455</v>
      </c>
      <c r="C38" s="185"/>
      <c r="D38" s="186"/>
    </row>
    <row r="39" spans="1:4" ht="305.25" customHeight="1" thickBot="1">
      <c r="A39" s="147" t="s">
        <v>456</v>
      </c>
      <c r="C39" s="131"/>
      <c r="D39" s="131"/>
    </row>
    <row r="40" spans="1:4" ht="306">
      <c r="A40" s="147" t="s">
        <v>457</v>
      </c>
    </row>
    <row r="41" spans="1:4" ht="409.5">
      <c r="A41" s="147" t="s">
        <v>458</v>
      </c>
    </row>
    <row r="42" spans="1:4" ht="408">
      <c r="A42" s="147" t="s">
        <v>459</v>
      </c>
    </row>
    <row r="43" spans="1:4" ht="409.5">
      <c r="A43" s="147" t="s">
        <v>460</v>
      </c>
    </row>
    <row r="44" spans="1:4" ht="138">
      <c r="A44" s="143" t="s">
        <v>461</v>
      </c>
    </row>
    <row r="45" spans="1:4" ht="16.5" thickBot="1">
      <c r="A45" s="156" t="s">
        <v>378</v>
      </c>
    </row>
    <row r="46" spans="1:4" ht="27">
      <c r="A46" s="146"/>
    </row>
    <row r="47" spans="1:4" ht="15.75">
      <c r="A47" s="149" t="s">
        <v>438</v>
      </c>
    </row>
    <row r="48" spans="1:4" ht="153">
      <c r="A48" s="147" t="s">
        <v>462</v>
      </c>
    </row>
    <row r="49" spans="1:1" ht="409.5">
      <c r="A49" s="147" t="s">
        <v>463</v>
      </c>
    </row>
    <row r="50" spans="1:1" ht="331.5">
      <c r="A50" s="147" t="s">
        <v>464</v>
      </c>
    </row>
    <row r="51" spans="1:1" ht="409.5">
      <c r="A51" s="147" t="s">
        <v>465</v>
      </c>
    </row>
    <row r="52" spans="1:1" ht="127.5">
      <c r="A52" s="147" t="s">
        <v>466</v>
      </c>
    </row>
    <row r="53" spans="1:1" ht="69">
      <c r="A53" s="143" t="s">
        <v>467</v>
      </c>
    </row>
    <row r="54" spans="1:1" ht="15.75">
      <c r="A54" s="156" t="s">
        <v>379</v>
      </c>
    </row>
    <row r="55" spans="1:1" ht="20.25" thickBot="1">
      <c r="A55" s="150" t="s">
        <v>380</v>
      </c>
    </row>
    <row r="56" spans="1:1" ht="27">
      <c r="A56" s="146"/>
    </row>
    <row r="57" spans="1:1" ht="15.75">
      <c r="A57" s="149" t="s">
        <v>438</v>
      </c>
    </row>
    <row r="58" spans="1:1" ht="255">
      <c r="A58" s="147" t="s">
        <v>468</v>
      </c>
    </row>
    <row r="59" spans="1:1" ht="178.5">
      <c r="A59" s="147" t="s">
        <v>469</v>
      </c>
    </row>
    <row r="60" spans="1:1" ht="178.5">
      <c r="A60" s="147" t="s">
        <v>470</v>
      </c>
    </row>
    <row r="61" spans="1:1" ht="153">
      <c r="A61" s="147" t="s">
        <v>471</v>
      </c>
    </row>
    <row r="62" spans="1:1" ht="69">
      <c r="A62" s="143" t="s">
        <v>472</v>
      </c>
    </row>
    <row r="63" spans="1:1" ht="16.5" thickBot="1">
      <c r="A63" s="156" t="s">
        <v>381</v>
      </c>
    </row>
    <row r="64" spans="1:1" ht="27">
      <c r="A64" s="146"/>
    </row>
    <row r="65" spans="1:1" ht="15.75">
      <c r="A65" s="149" t="s">
        <v>438</v>
      </c>
    </row>
    <row r="66" spans="1:1" ht="153">
      <c r="A66" s="147" t="s">
        <v>473</v>
      </c>
    </row>
    <row r="67" spans="1:1" ht="76.5">
      <c r="A67" s="147" t="s">
        <v>474</v>
      </c>
    </row>
    <row r="68" spans="1:1" ht="409.5">
      <c r="A68" s="147" t="s">
        <v>475</v>
      </c>
    </row>
    <row r="69" spans="1:1" ht="255">
      <c r="A69" s="147" t="s">
        <v>476</v>
      </c>
    </row>
    <row r="70" spans="1:1" ht="204">
      <c r="A70" s="147" t="s">
        <v>477</v>
      </c>
    </row>
    <row r="71" spans="1:1" ht="204">
      <c r="A71" s="147" t="s">
        <v>478</v>
      </c>
    </row>
    <row r="72" spans="1:1" ht="127.5">
      <c r="A72" s="147" t="s">
        <v>479</v>
      </c>
    </row>
    <row r="73" spans="1:1" ht="25.5">
      <c r="A73" s="147"/>
    </row>
    <row r="74" spans="1:1">
      <c r="A74" s="148"/>
    </row>
    <row r="75" spans="1:1" ht="25.5">
      <c r="A75" s="147"/>
    </row>
    <row r="76" spans="1:1">
      <c r="A76" s="148"/>
    </row>
    <row r="77" spans="1:1" ht="25.5">
      <c r="A77" s="147"/>
    </row>
    <row r="78" spans="1:1" ht="15.75">
      <c r="A78" s="149"/>
    </row>
    <row r="79" spans="1:1" ht="34.5">
      <c r="A79" s="143"/>
    </row>
    <row r="80" spans="1:1" ht="16.5" thickBot="1">
      <c r="A80" s="145"/>
    </row>
    <row r="81" spans="1:1" ht="27">
      <c r="A81" s="146"/>
    </row>
    <row r="82" spans="1:1" ht="19.5">
      <c r="A82" s="150"/>
    </row>
    <row r="83" spans="1:1" ht="25.5">
      <c r="A83" s="147"/>
    </row>
    <row r="84" spans="1:1">
      <c r="A84" s="148"/>
    </row>
    <row r="85" spans="1:1" ht="25.5">
      <c r="A85" s="147"/>
    </row>
    <row r="86" spans="1:1">
      <c r="A86" s="148"/>
    </row>
    <row r="87" spans="1:1" ht="25.5">
      <c r="A87" s="147"/>
    </row>
    <row r="88" spans="1:1">
      <c r="A88" s="148"/>
    </row>
    <row r="89" spans="1:1" ht="25.5">
      <c r="A89" s="147"/>
    </row>
    <row r="90" spans="1:1">
      <c r="A90" s="148"/>
    </row>
    <row r="91" spans="1:1" ht="25.5">
      <c r="A91" s="147"/>
    </row>
  </sheetData>
  <mergeCells count="18">
    <mergeCell ref="C36:D36"/>
    <mergeCell ref="C38:D38"/>
    <mergeCell ref="C25:D25"/>
    <mergeCell ref="C27:D27"/>
    <mergeCell ref="C29:D29"/>
    <mergeCell ref="C31:D31"/>
    <mergeCell ref="C33:D33"/>
    <mergeCell ref="C34:D34"/>
    <mergeCell ref="C22:D22"/>
    <mergeCell ref="C24:D24"/>
    <mergeCell ref="C18:D18"/>
    <mergeCell ref="C7:E7"/>
    <mergeCell ref="C11:E11"/>
    <mergeCell ref="C10:E10"/>
    <mergeCell ref="C12:E12"/>
    <mergeCell ref="C13:E13"/>
    <mergeCell ref="C15:E15"/>
    <mergeCell ref="C21:D2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election activeCell="P40" sqref="P40"/>
    </sheetView>
  </sheetViews>
  <sheetFormatPr defaultRowHeight="1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250"/>
  <sheetViews>
    <sheetView workbookViewId="0">
      <selection activeCell="J18" sqref="J18"/>
    </sheetView>
  </sheetViews>
  <sheetFormatPr defaultRowHeight="15"/>
  <cols>
    <col min="1" max="1" width="14.28515625" customWidth="1"/>
    <col min="14" max="14" width="10.5703125" customWidth="1"/>
  </cols>
  <sheetData>
    <row r="1" spans="1:24">
      <c r="A1" s="159" t="s">
        <v>72</v>
      </c>
      <c r="B1" s="160" t="s">
        <v>126</v>
      </c>
      <c r="C1" s="160" t="s">
        <v>127</v>
      </c>
      <c r="D1" s="160" t="s">
        <v>128</v>
      </c>
      <c r="E1" s="160" t="s">
        <v>773</v>
      </c>
      <c r="F1" s="160" t="s">
        <v>774</v>
      </c>
      <c r="G1" s="160" t="s">
        <v>129</v>
      </c>
      <c r="I1" s="113" t="s">
        <v>364</v>
      </c>
      <c r="N1" t="str">
        <f>A1</f>
        <v>Date</v>
      </c>
      <c r="O1" t="str">
        <f t="shared" ref="O1:U16" si="0">B1</f>
        <v>Open</v>
      </c>
      <c r="P1" t="str">
        <f t="shared" si="0"/>
        <v>High</v>
      </c>
      <c r="Q1" t="str">
        <f t="shared" si="0"/>
        <v>Low</v>
      </c>
      <c r="R1" t="str">
        <f t="shared" si="0"/>
        <v>Close </v>
      </c>
      <c r="S1" t="str">
        <f t="shared" si="0"/>
        <v>Adj Close </v>
      </c>
      <c r="T1" t="str">
        <f t="shared" si="0"/>
        <v>Volume</v>
      </c>
      <c r="U1">
        <f t="shared" si="0"/>
        <v>0</v>
      </c>
      <c r="W1" s="113" t="s">
        <v>168</v>
      </c>
    </row>
    <row r="2" spans="1:24">
      <c r="A2" s="161">
        <v>45754</v>
      </c>
      <c r="B2" s="162">
        <v>60.8</v>
      </c>
      <c r="C2" s="162">
        <v>62.79</v>
      </c>
      <c r="D2" s="162">
        <v>59.74</v>
      </c>
      <c r="E2" s="162">
        <v>60.64</v>
      </c>
      <c r="F2" s="162">
        <v>60.64</v>
      </c>
      <c r="G2" s="163">
        <v>1813509</v>
      </c>
      <c r="I2">
        <f>YEAR(A2)</f>
        <v>2025</v>
      </c>
      <c r="N2">
        <f t="shared" ref="N2:N18" si="1">N3-1</f>
        <v>2007</v>
      </c>
      <c r="P2">
        <f t="shared" ref="P2:P19" si="2">_xlfn.MAXIFS($C$2:$C$1250,$I$2:$I$1250,N2)</f>
        <v>0</v>
      </c>
      <c r="Q2">
        <f t="shared" ref="Q2:Q18" si="3">_xlfn.MINIFS($D$2:$D$250,$I$2:$I$250,N2)</f>
        <v>0</v>
      </c>
      <c r="T2">
        <f t="shared" si="0"/>
        <v>1813509</v>
      </c>
      <c r="U2">
        <f t="shared" si="0"/>
        <v>0</v>
      </c>
    </row>
    <row r="3" spans="1:24">
      <c r="A3" s="164">
        <v>45748</v>
      </c>
      <c r="B3" s="165">
        <v>65.34</v>
      </c>
      <c r="C3" s="165">
        <v>66.25</v>
      </c>
      <c r="D3" s="165">
        <v>59.73</v>
      </c>
      <c r="E3" s="165">
        <v>60.64</v>
      </c>
      <c r="F3" s="165">
        <v>60.64</v>
      </c>
      <c r="G3" s="166">
        <v>9046500</v>
      </c>
      <c r="I3">
        <f t="shared" ref="I3:I66" si="4">YEAR(A3)</f>
        <v>2025</v>
      </c>
      <c r="N3" s="119">
        <f t="shared" si="1"/>
        <v>2008</v>
      </c>
      <c r="P3">
        <f t="shared" si="2"/>
        <v>0</v>
      </c>
      <c r="Q3">
        <f t="shared" si="3"/>
        <v>0</v>
      </c>
      <c r="R3" s="118"/>
      <c r="T3">
        <f t="shared" si="0"/>
        <v>9046500</v>
      </c>
      <c r="U3">
        <f t="shared" si="0"/>
        <v>0</v>
      </c>
    </row>
    <row r="4" spans="1:24">
      <c r="A4" s="161">
        <v>45717</v>
      </c>
      <c r="B4" s="162">
        <v>67.03</v>
      </c>
      <c r="C4" s="162">
        <v>70.95</v>
      </c>
      <c r="D4" s="162">
        <v>64.7</v>
      </c>
      <c r="E4" s="162">
        <v>65.36</v>
      </c>
      <c r="F4" s="162">
        <v>65.36</v>
      </c>
      <c r="G4" s="163">
        <v>29679300</v>
      </c>
      <c r="I4">
        <f t="shared" si="4"/>
        <v>2025</v>
      </c>
      <c r="N4" s="119">
        <f t="shared" si="1"/>
        <v>2009</v>
      </c>
      <c r="P4">
        <f t="shared" si="2"/>
        <v>0</v>
      </c>
      <c r="Q4">
        <f t="shared" si="3"/>
        <v>0</v>
      </c>
      <c r="T4">
        <f t="shared" si="0"/>
        <v>29679300</v>
      </c>
      <c r="U4">
        <f t="shared" si="0"/>
        <v>0</v>
      </c>
    </row>
    <row r="5" spans="1:24">
      <c r="A5" s="164">
        <v>45689</v>
      </c>
      <c r="B5" s="165">
        <v>66.709999999999994</v>
      </c>
      <c r="C5" s="165">
        <v>67.77</v>
      </c>
      <c r="D5" s="165">
        <v>64.55</v>
      </c>
      <c r="E5" s="165">
        <v>66.48</v>
      </c>
      <c r="F5" s="165">
        <v>66.48</v>
      </c>
      <c r="G5" s="166">
        <v>26205000</v>
      </c>
      <c r="I5">
        <f t="shared" si="4"/>
        <v>2025</v>
      </c>
      <c r="N5" s="119">
        <f t="shared" si="1"/>
        <v>2010</v>
      </c>
      <c r="P5">
        <f t="shared" si="2"/>
        <v>0</v>
      </c>
      <c r="Q5">
        <f t="shared" si="3"/>
        <v>0</v>
      </c>
      <c r="T5">
        <f t="shared" si="0"/>
        <v>26205000</v>
      </c>
      <c r="U5">
        <f t="shared" si="0"/>
        <v>0</v>
      </c>
    </row>
    <row r="6" spans="1:24">
      <c r="A6" s="161">
        <v>45688</v>
      </c>
      <c r="B6" s="195" t="s">
        <v>775</v>
      </c>
      <c r="C6" s="195"/>
      <c r="D6" s="195"/>
      <c r="E6" s="195"/>
      <c r="F6" s="195"/>
      <c r="G6" s="195"/>
      <c r="I6">
        <f t="shared" si="4"/>
        <v>2025</v>
      </c>
      <c r="N6" s="119">
        <f t="shared" si="1"/>
        <v>2011</v>
      </c>
      <c r="P6">
        <f t="shared" si="2"/>
        <v>0</v>
      </c>
      <c r="Q6">
        <f t="shared" si="3"/>
        <v>0</v>
      </c>
      <c r="T6">
        <f t="shared" si="0"/>
        <v>0</v>
      </c>
      <c r="U6">
        <f t="shared" si="0"/>
        <v>0</v>
      </c>
    </row>
    <row r="7" spans="1:24">
      <c r="A7" s="164">
        <v>45658</v>
      </c>
      <c r="B7" s="165">
        <v>68.510000000000005</v>
      </c>
      <c r="C7" s="165">
        <v>73.16</v>
      </c>
      <c r="D7" s="165">
        <v>65.53</v>
      </c>
      <c r="E7" s="165">
        <v>67.3</v>
      </c>
      <c r="F7" s="165">
        <v>66.959999999999994</v>
      </c>
      <c r="G7" s="166">
        <v>29246300</v>
      </c>
      <c r="I7">
        <f t="shared" si="4"/>
        <v>2025</v>
      </c>
      <c r="N7" s="119">
        <f t="shared" si="1"/>
        <v>2012</v>
      </c>
      <c r="P7">
        <f t="shared" si="2"/>
        <v>0</v>
      </c>
      <c r="Q7">
        <f t="shared" si="3"/>
        <v>0</v>
      </c>
      <c r="T7">
        <f t="shared" si="0"/>
        <v>29246300</v>
      </c>
      <c r="U7">
        <f t="shared" si="0"/>
        <v>0</v>
      </c>
    </row>
    <row r="8" spans="1:24">
      <c r="A8" s="161">
        <v>45627</v>
      </c>
      <c r="B8" s="162">
        <v>74.63</v>
      </c>
      <c r="C8" s="162">
        <v>74.86</v>
      </c>
      <c r="D8" s="162">
        <v>67.39</v>
      </c>
      <c r="E8" s="162">
        <v>68.209999999999994</v>
      </c>
      <c r="F8" s="162">
        <v>67.87</v>
      </c>
      <c r="G8" s="163">
        <v>20710600</v>
      </c>
      <c r="I8">
        <f t="shared" si="4"/>
        <v>2024</v>
      </c>
      <c r="N8" s="119">
        <f t="shared" si="1"/>
        <v>2013</v>
      </c>
      <c r="P8">
        <f t="shared" si="2"/>
        <v>0</v>
      </c>
      <c r="Q8">
        <f t="shared" si="3"/>
        <v>0</v>
      </c>
      <c r="T8">
        <f t="shared" si="0"/>
        <v>20710600</v>
      </c>
      <c r="U8">
        <f t="shared" si="0"/>
        <v>0</v>
      </c>
      <c r="X8" s="153" t="s">
        <v>389</v>
      </c>
    </row>
    <row r="9" spans="1:24">
      <c r="A9" s="164">
        <v>45597</v>
      </c>
      <c r="B9" s="165">
        <v>75.41</v>
      </c>
      <c r="C9" s="165">
        <v>77.92</v>
      </c>
      <c r="D9" s="165">
        <v>70.73</v>
      </c>
      <c r="E9" s="165">
        <v>74.489999999999995</v>
      </c>
      <c r="F9" s="165">
        <v>74.11</v>
      </c>
      <c r="G9" s="166">
        <v>19471700</v>
      </c>
      <c r="I9">
        <f t="shared" si="4"/>
        <v>2024</v>
      </c>
      <c r="N9" s="119">
        <f t="shared" si="1"/>
        <v>2014</v>
      </c>
      <c r="P9">
        <f t="shared" si="2"/>
        <v>0</v>
      </c>
      <c r="Q9">
        <f t="shared" si="3"/>
        <v>0</v>
      </c>
      <c r="T9">
        <f t="shared" si="0"/>
        <v>19471700</v>
      </c>
      <c r="U9">
        <f t="shared" si="0"/>
        <v>0</v>
      </c>
      <c r="X9" t="s">
        <v>365</v>
      </c>
    </row>
    <row r="10" spans="1:24">
      <c r="A10" s="161">
        <v>45596</v>
      </c>
      <c r="B10" s="195" t="s">
        <v>775</v>
      </c>
      <c r="C10" s="195"/>
      <c r="D10" s="195"/>
      <c r="E10" s="195"/>
      <c r="F10" s="195"/>
      <c r="G10" s="195"/>
      <c r="I10">
        <f t="shared" si="4"/>
        <v>2024</v>
      </c>
      <c r="N10" s="119">
        <f t="shared" si="1"/>
        <v>2015</v>
      </c>
      <c r="P10">
        <f t="shared" si="2"/>
        <v>40.58</v>
      </c>
      <c r="Q10">
        <f t="shared" si="3"/>
        <v>25.05</v>
      </c>
      <c r="T10">
        <f t="shared" si="0"/>
        <v>0</v>
      </c>
      <c r="U10">
        <f t="shared" si="0"/>
        <v>0</v>
      </c>
      <c r="X10" t="s">
        <v>366</v>
      </c>
    </row>
    <row r="11" spans="1:24">
      <c r="A11" s="164">
        <v>45566</v>
      </c>
      <c r="B11" s="165">
        <v>89.96</v>
      </c>
      <c r="C11" s="165">
        <v>90.15</v>
      </c>
      <c r="D11" s="165">
        <v>74.81</v>
      </c>
      <c r="E11" s="165">
        <v>75.099999999999994</v>
      </c>
      <c r="F11" s="165">
        <v>74.39</v>
      </c>
      <c r="G11" s="166">
        <v>26345100</v>
      </c>
      <c r="I11">
        <f t="shared" si="4"/>
        <v>2024</v>
      </c>
      <c r="N11" s="119">
        <f t="shared" si="1"/>
        <v>2016</v>
      </c>
      <c r="P11">
        <f t="shared" si="2"/>
        <v>51.49</v>
      </c>
      <c r="Q11">
        <f t="shared" si="3"/>
        <v>30.15</v>
      </c>
      <c r="T11">
        <f t="shared" si="0"/>
        <v>26345100</v>
      </c>
      <c r="U11">
        <f t="shared" si="0"/>
        <v>0</v>
      </c>
      <c r="X11" t="s">
        <v>367</v>
      </c>
    </row>
    <row r="12" spans="1:24">
      <c r="A12" s="161">
        <v>45536</v>
      </c>
      <c r="B12" s="162">
        <v>83.53</v>
      </c>
      <c r="C12" s="162">
        <v>92.06</v>
      </c>
      <c r="D12" s="162">
        <v>76.63</v>
      </c>
      <c r="E12" s="162">
        <v>89.83</v>
      </c>
      <c r="F12" s="162">
        <v>88.98</v>
      </c>
      <c r="G12" s="163">
        <v>19980300</v>
      </c>
      <c r="I12">
        <f t="shared" si="4"/>
        <v>2024</v>
      </c>
      <c r="N12" s="119">
        <f t="shared" si="1"/>
        <v>2017</v>
      </c>
      <c r="P12">
        <f t="shared" si="2"/>
        <v>63.7</v>
      </c>
      <c r="Q12">
        <f t="shared" si="3"/>
        <v>46.44</v>
      </c>
      <c r="T12">
        <f t="shared" si="0"/>
        <v>19980300</v>
      </c>
      <c r="U12">
        <f t="shared" si="0"/>
        <v>0</v>
      </c>
      <c r="X12" t="s">
        <v>368</v>
      </c>
    </row>
    <row r="13" spans="1:24">
      <c r="A13" s="164">
        <v>45505</v>
      </c>
      <c r="B13" s="165">
        <v>85.02</v>
      </c>
      <c r="C13" s="165">
        <v>85.87</v>
      </c>
      <c r="D13" s="165">
        <v>78.63</v>
      </c>
      <c r="E13" s="165">
        <v>83.72</v>
      </c>
      <c r="F13" s="165">
        <v>82.92</v>
      </c>
      <c r="G13" s="166">
        <v>17084600</v>
      </c>
      <c r="I13">
        <f t="shared" si="4"/>
        <v>2024</v>
      </c>
      <c r="N13" s="119">
        <f t="shared" si="1"/>
        <v>2018</v>
      </c>
      <c r="P13">
        <f t="shared" si="2"/>
        <v>68.39</v>
      </c>
      <c r="Q13">
        <f t="shared" si="3"/>
        <v>40.340000000000003</v>
      </c>
      <c r="T13">
        <f t="shared" si="0"/>
        <v>17084600</v>
      </c>
      <c r="U13">
        <f t="shared" si="0"/>
        <v>0</v>
      </c>
      <c r="X13" t="s">
        <v>369</v>
      </c>
    </row>
    <row r="14" spans="1:24">
      <c r="A14" s="161">
        <v>45504</v>
      </c>
      <c r="B14" s="195" t="s">
        <v>776</v>
      </c>
      <c r="C14" s="195"/>
      <c r="D14" s="195"/>
      <c r="E14" s="195"/>
      <c r="F14" s="195"/>
      <c r="G14" s="195"/>
      <c r="I14">
        <f t="shared" si="4"/>
        <v>2024</v>
      </c>
      <c r="N14" s="119">
        <f t="shared" si="1"/>
        <v>2019</v>
      </c>
      <c r="P14">
        <f t="shared" si="2"/>
        <v>56.66</v>
      </c>
      <c r="Q14">
        <f t="shared" si="3"/>
        <v>40.380000000000003</v>
      </c>
      <c r="T14">
        <f t="shared" si="0"/>
        <v>0</v>
      </c>
      <c r="U14">
        <f t="shared" si="0"/>
        <v>0</v>
      </c>
    </row>
    <row r="15" spans="1:24">
      <c r="A15" s="164">
        <v>45474</v>
      </c>
      <c r="B15" s="165">
        <v>82.19</v>
      </c>
      <c r="C15" s="165">
        <v>92.45</v>
      </c>
      <c r="D15" s="165">
        <v>79.17</v>
      </c>
      <c r="E15" s="165">
        <v>85.04</v>
      </c>
      <c r="F15" s="165">
        <v>83.92</v>
      </c>
      <c r="G15" s="166">
        <v>25872600</v>
      </c>
      <c r="I15">
        <f t="shared" si="4"/>
        <v>2024</v>
      </c>
      <c r="N15" s="119">
        <f t="shared" si="1"/>
        <v>2020</v>
      </c>
      <c r="P15">
        <f t="shared" si="2"/>
        <v>58.66</v>
      </c>
      <c r="Q15">
        <f t="shared" si="3"/>
        <v>33.81</v>
      </c>
      <c r="T15">
        <f t="shared" si="0"/>
        <v>25872600</v>
      </c>
      <c r="U15">
        <f t="shared" si="0"/>
        <v>0</v>
      </c>
    </row>
    <row r="16" spans="1:24">
      <c r="A16" s="161">
        <v>45444</v>
      </c>
      <c r="B16" s="162">
        <v>83.52</v>
      </c>
      <c r="C16" s="162">
        <v>85.59</v>
      </c>
      <c r="D16" s="162">
        <v>80.23</v>
      </c>
      <c r="E16" s="162">
        <v>81.78</v>
      </c>
      <c r="F16" s="162">
        <v>80.7</v>
      </c>
      <c r="G16" s="163">
        <v>14802800</v>
      </c>
      <c r="I16">
        <f t="shared" si="4"/>
        <v>2024</v>
      </c>
      <c r="N16" s="119">
        <f t="shared" si="1"/>
        <v>2021</v>
      </c>
      <c r="P16">
        <f t="shared" si="2"/>
        <v>86.74</v>
      </c>
      <c r="Q16">
        <f t="shared" si="3"/>
        <v>52.08</v>
      </c>
      <c r="T16">
        <f t="shared" si="0"/>
        <v>14802800</v>
      </c>
      <c r="U16">
        <f t="shared" si="0"/>
        <v>0</v>
      </c>
    </row>
    <row r="17" spans="1:21">
      <c r="A17" s="164">
        <v>45413</v>
      </c>
      <c r="B17" s="165">
        <v>82.83</v>
      </c>
      <c r="C17" s="165">
        <v>87.83</v>
      </c>
      <c r="D17" s="165">
        <v>80.930000000000007</v>
      </c>
      <c r="E17" s="165">
        <v>83.64</v>
      </c>
      <c r="F17" s="165">
        <v>82.53</v>
      </c>
      <c r="G17" s="166">
        <v>17065500</v>
      </c>
      <c r="I17">
        <f t="shared" si="4"/>
        <v>2024</v>
      </c>
      <c r="N17" s="119">
        <f t="shared" si="1"/>
        <v>2022</v>
      </c>
      <c r="P17">
        <f t="shared" si="2"/>
        <v>86.1</v>
      </c>
      <c r="Q17">
        <f t="shared" si="3"/>
        <v>46.58</v>
      </c>
      <c r="T17">
        <f t="shared" ref="T17:U20" si="5">G17</f>
        <v>17065500</v>
      </c>
      <c r="U17">
        <f t="shared" si="5"/>
        <v>0</v>
      </c>
    </row>
    <row r="18" spans="1:21">
      <c r="A18" s="161">
        <v>45411</v>
      </c>
      <c r="B18" s="195" t="s">
        <v>776</v>
      </c>
      <c r="C18" s="195"/>
      <c r="D18" s="195"/>
      <c r="E18" s="195"/>
      <c r="F18" s="195"/>
      <c r="G18" s="195"/>
      <c r="I18">
        <f t="shared" si="4"/>
        <v>2024</v>
      </c>
      <c r="N18" s="119">
        <f t="shared" si="1"/>
        <v>2023</v>
      </c>
      <c r="P18">
        <f t="shared" si="2"/>
        <v>82.77</v>
      </c>
      <c r="Q18">
        <f t="shared" si="3"/>
        <v>57.45</v>
      </c>
      <c r="T18">
        <f t="shared" si="5"/>
        <v>0</v>
      </c>
      <c r="U18">
        <f t="shared" si="5"/>
        <v>0</v>
      </c>
    </row>
    <row r="19" spans="1:21">
      <c r="A19" s="164">
        <v>45383</v>
      </c>
      <c r="B19" s="165">
        <v>89.33</v>
      </c>
      <c r="C19" s="165">
        <v>89.77</v>
      </c>
      <c r="D19" s="165">
        <v>80.64</v>
      </c>
      <c r="E19" s="165">
        <v>82.84</v>
      </c>
      <c r="F19" s="165">
        <v>81.430000000000007</v>
      </c>
      <c r="G19" s="166">
        <v>25322400</v>
      </c>
      <c r="I19">
        <f t="shared" si="4"/>
        <v>2024</v>
      </c>
      <c r="N19" s="119">
        <f>N20-1</f>
        <v>2024</v>
      </c>
      <c r="P19">
        <f t="shared" si="2"/>
        <v>92.45</v>
      </c>
      <c r="Q19">
        <f>_xlfn.MINIFS($D$2:$D$250,$I$2:$I$250,N19)</f>
        <v>67.39</v>
      </c>
      <c r="T19">
        <f t="shared" si="5"/>
        <v>25322400</v>
      </c>
      <c r="U19">
        <f t="shared" si="5"/>
        <v>0</v>
      </c>
    </row>
    <row r="20" spans="1:21">
      <c r="A20" s="161">
        <v>45352</v>
      </c>
      <c r="B20" s="162">
        <v>82.54</v>
      </c>
      <c r="C20" s="162">
        <v>89.96</v>
      </c>
      <c r="D20" s="162">
        <v>82.51</v>
      </c>
      <c r="E20" s="162">
        <v>89.46</v>
      </c>
      <c r="F20" s="162">
        <v>87.94</v>
      </c>
      <c r="G20" s="163">
        <v>18762000</v>
      </c>
      <c r="I20">
        <f t="shared" si="4"/>
        <v>2024</v>
      </c>
      <c r="N20" s="119" cm="1">
        <f t="array" ref="N20">MAX(YEAR(A2:A350))</f>
        <v>2025</v>
      </c>
      <c r="P20">
        <f>_xlfn.MAXIFS($C$2:$C$1250,$I$2:$I$1250,N20)</f>
        <v>73.16</v>
      </c>
      <c r="Q20">
        <f>_xlfn.MINIFS($D$2:$D$1250,$I$2:$I$1250,N20)</f>
        <v>59.73</v>
      </c>
      <c r="T20">
        <f t="shared" si="5"/>
        <v>18762000</v>
      </c>
      <c r="U20">
        <f t="shared" si="5"/>
        <v>0</v>
      </c>
    </row>
    <row r="21" spans="1:21">
      <c r="A21" s="164">
        <v>45323</v>
      </c>
      <c r="B21" s="165">
        <v>78.3</v>
      </c>
      <c r="C21" s="165">
        <v>83.48</v>
      </c>
      <c r="D21" s="165">
        <v>76.89</v>
      </c>
      <c r="E21" s="165">
        <v>82.9</v>
      </c>
      <c r="F21" s="165">
        <v>81.489999999999995</v>
      </c>
      <c r="G21" s="166">
        <v>18374100</v>
      </c>
      <c r="I21">
        <f t="shared" si="4"/>
        <v>2024</v>
      </c>
    </row>
    <row r="22" spans="1:21">
      <c r="A22" s="161">
        <v>45321</v>
      </c>
      <c r="B22" s="195" t="s">
        <v>776</v>
      </c>
      <c r="C22" s="195"/>
      <c r="D22" s="195"/>
      <c r="E22" s="195"/>
      <c r="F22" s="195"/>
      <c r="G22" s="195"/>
      <c r="I22">
        <f t="shared" si="4"/>
        <v>2024</v>
      </c>
    </row>
    <row r="23" spans="1:21">
      <c r="A23" s="164">
        <v>45292</v>
      </c>
      <c r="B23" s="165">
        <v>81.7</v>
      </c>
      <c r="C23" s="165">
        <v>82.63</v>
      </c>
      <c r="D23" s="165">
        <v>76.930000000000007</v>
      </c>
      <c r="E23" s="165">
        <v>77.61</v>
      </c>
      <c r="F23" s="165">
        <v>75.989999999999995</v>
      </c>
      <c r="G23" s="166">
        <v>20476900</v>
      </c>
      <c r="I23">
        <f t="shared" si="4"/>
        <v>2024</v>
      </c>
    </row>
    <row r="24" spans="1:21">
      <c r="A24" s="161">
        <v>45261</v>
      </c>
      <c r="B24" s="162">
        <v>75.47</v>
      </c>
      <c r="C24" s="162">
        <v>82.77</v>
      </c>
      <c r="D24" s="162">
        <v>75.19</v>
      </c>
      <c r="E24" s="162">
        <v>82.44</v>
      </c>
      <c r="F24" s="162">
        <v>80.72</v>
      </c>
      <c r="G24" s="163">
        <v>18623400</v>
      </c>
      <c r="I24">
        <f t="shared" si="4"/>
        <v>2023</v>
      </c>
    </row>
    <row r="25" spans="1:21">
      <c r="A25" s="164">
        <v>45231</v>
      </c>
      <c r="B25" s="165">
        <v>70.08</v>
      </c>
      <c r="C25" s="165">
        <v>76.98</v>
      </c>
      <c r="D25" s="165">
        <v>69.17</v>
      </c>
      <c r="E25" s="165">
        <v>75.36</v>
      </c>
      <c r="F25" s="165">
        <v>73.790000000000006</v>
      </c>
      <c r="G25" s="166">
        <v>18166800</v>
      </c>
      <c r="I25">
        <f t="shared" si="4"/>
        <v>2023</v>
      </c>
    </row>
    <row r="26" spans="1:21">
      <c r="A26" s="161">
        <v>45229</v>
      </c>
      <c r="B26" s="195" t="s">
        <v>776</v>
      </c>
      <c r="C26" s="195"/>
      <c r="D26" s="195"/>
      <c r="E26" s="195"/>
      <c r="F26" s="195"/>
      <c r="G26" s="195"/>
      <c r="I26">
        <f t="shared" si="4"/>
        <v>2023</v>
      </c>
    </row>
    <row r="27" spans="1:21">
      <c r="A27" s="164">
        <v>45200</v>
      </c>
      <c r="B27" s="165">
        <v>65.900000000000006</v>
      </c>
      <c r="C27" s="165">
        <v>72.709999999999994</v>
      </c>
      <c r="D27" s="165">
        <v>64.86</v>
      </c>
      <c r="E27" s="165">
        <v>69.760000000000005</v>
      </c>
      <c r="F27" s="165">
        <v>67.98</v>
      </c>
      <c r="G27" s="166">
        <v>26282000</v>
      </c>
      <c r="I27">
        <f t="shared" si="4"/>
        <v>2023</v>
      </c>
    </row>
    <row r="28" spans="1:21">
      <c r="A28" s="161">
        <v>45170</v>
      </c>
      <c r="B28" s="162">
        <v>72.86</v>
      </c>
      <c r="C28" s="162">
        <v>73.680000000000007</v>
      </c>
      <c r="D28" s="162">
        <v>64.14</v>
      </c>
      <c r="E28" s="162">
        <v>66.13</v>
      </c>
      <c r="F28" s="162">
        <v>64.44</v>
      </c>
      <c r="G28" s="163">
        <v>18710900</v>
      </c>
      <c r="I28">
        <f t="shared" si="4"/>
        <v>2023</v>
      </c>
    </row>
    <row r="29" spans="1:21">
      <c r="A29" s="164">
        <v>45139</v>
      </c>
      <c r="B29" s="165">
        <v>72.569999999999993</v>
      </c>
      <c r="C29" s="165">
        <v>74.31</v>
      </c>
      <c r="D29" s="165">
        <v>68.14</v>
      </c>
      <c r="E29" s="165">
        <v>72.5</v>
      </c>
      <c r="F29" s="165">
        <v>70.650000000000006</v>
      </c>
      <c r="G29" s="166">
        <v>17627700</v>
      </c>
      <c r="I29">
        <f t="shared" si="4"/>
        <v>2023</v>
      </c>
    </row>
    <row r="30" spans="1:21">
      <c r="A30" s="161">
        <v>45135</v>
      </c>
      <c r="B30" s="195" t="s">
        <v>777</v>
      </c>
      <c r="C30" s="195"/>
      <c r="D30" s="195"/>
      <c r="E30" s="195"/>
      <c r="F30" s="195"/>
      <c r="G30" s="195"/>
      <c r="I30">
        <f t="shared" si="4"/>
        <v>2023</v>
      </c>
    </row>
    <row r="31" spans="1:21">
      <c r="A31" s="164">
        <v>45108</v>
      </c>
      <c r="B31" s="165">
        <v>72.3</v>
      </c>
      <c r="C31" s="165">
        <v>76.94</v>
      </c>
      <c r="D31" s="165">
        <v>69.849999999999994</v>
      </c>
      <c r="E31" s="165">
        <v>72.63</v>
      </c>
      <c r="F31" s="165">
        <v>70.489999999999995</v>
      </c>
      <c r="G31" s="166">
        <v>22241700</v>
      </c>
      <c r="I31">
        <f t="shared" si="4"/>
        <v>2023</v>
      </c>
    </row>
    <row r="32" spans="1:21">
      <c r="A32" s="161">
        <v>45078</v>
      </c>
      <c r="B32" s="162">
        <v>64.17</v>
      </c>
      <c r="C32" s="162">
        <v>73.22</v>
      </c>
      <c r="D32" s="162">
        <v>63.94</v>
      </c>
      <c r="E32" s="162">
        <v>72.78</v>
      </c>
      <c r="F32" s="162">
        <v>70.64</v>
      </c>
      <c r="G32" s="163">
        <v>17775400</v>
      </c>
      <c r="I32">
        <f t="shared" si="4"/>
        <v>2023</v>
      </c>
    </row>
    <row r="33" spans="1:9">
      <c r="A33" s="164">
        <v>45047</v>
      </c>
      <c r="B33" s="165">
        <v>68.930000000000007</v>
      </c>
      <c r="C33" s="165">
        <v>70.849999999999994</v>
      </c>
      <c r="D33" s="165">
        <v>63.88</v>
      </c>
      <c r="E33" s="165">
        <v>63.94</v>
      </c>
      <c r="F33" s="165">
        <v>62.06</v>
      </c>
      <c r="G33" s="166">
        <v>21976600</v>
      </c>
      <c r="I33">
        <f t="shared" si="4"/>
        <v>2023</v>
      </c>
    </row>
    <row r="34" spans="1:9">
      <c r="A34" s="161">
        <v>45043</v>
      </c>
      <c r="B34" s="195" t="s">
        <v>777</v>
      </c>
      <c r="C34" s="195"/>
      <c r="D34" s="195"/>
      <c r="E34" s="195"/>
      <c r="F34" s="195"/>
      <c r="G34" s="195"/>
      <c r="I34">
        <f t="shared" si="4"/>
        <v>2023</v>
      </c>
    </row>
    <row r="35" spans="1:9">
      <c r="A35" s="164">
        <v>45017</v>
      </c>
      <c r="B35" s="165">
        <v>68.91</v>
      </c>
      <c r="C35" s="165">
        <v>70.23</v>
      </c>
      <c r="D35" s="165">
        <v>63.4</v>
      </c>
      <c r="E35" s="165">
        <v>68.290000000000006</v>
      </c>
      <c r="F35" s="165">
        <v>65.98</v>
      </c>
      <c r="G35" s="166">
        <v>25327700</v>
      </c>
      <c r="I35">
        <f t="shared" si="4"/>
        <v>2023</v>
      </c>
    </row>
    <row r="36" spans="1:9">
      <c r="A36" s="161">
        <v>44986</v>
      </c>
      <c r="B36" s="162">
        <v>65.75</v>
      </c>
      <c r="C36" s="162">
        <v>69.5</v>
      </c>
      <c r="D36" s="162">
        <v>64.72</v>
      </c>
      <c r="E36" s="162">
        <v>69.150000000000006</v>
      </c>
      <c r="F36" s="162">
        <v>66.819999999999993</v>
      </c>
      <c r="G36" s="163">
        <v>24860000</v>
      </c>
      <c r="I36">
        <f t="shared" si="4"/>
        <v>2023</v>
      </c>
    </row>
    <row r="37" spans="1:9">
      <c r="A37" s="164">
        <v>44958</v>
      </c>
      <c r="B37" s="165">
        <v>68.48</v>
      </c>
      <c r="C37" s="165">
        <v>71.87</v>
      </c>
      <c r="D37" s="165">
        <v>64.39</v>
      </c>
      <c r="E37" s="165">
        <v>65.63</v>
      </c>
      <c r="F37" s="165">
        <v>63.41</v>
      </c>
      <c r="G37" s="166">
        <v>19426400</v>
      </c>
      <c r="I37">
        <f t="shared" si="4"/>
        <v>2023</v>
      </c>
    </row>
    <row r="38" spans="1:9">
      <c r="A38" s="161">
        <v>44956</v>
      </c>
      <c r="B38" s="195" t="s">
        <v>777</v>
      </c>
      <c r="C38" s="195"/>
      <c r="D38" s="195"/>
      <c r="E38" s="195"/>
      <c r="F38" s="195"/>
      <c r="G38" s="195"/>
      <c r="I38">
        <f t="shared" si="4"/>
        <v>2023</v>
      </c>
    </row>
    <row r="39" spans="1:9">
      <c r="A39" s="164">
        <v>44927</v>
      </c>
      <c r="B39" s="165">
        <v>57.86</v>
      </c>
      <c r="C39" s="165">
        <v>68.12</v>
      </c>
      <c r="D39" s="165">
        <v>57.45</v>
      </c>
      <c r="E39" s="165">
        <v>67.7</v>
      </c>
      <c r="F39" s="165">
        <v>65.09</v>
      </c>
      <c r="G39" s="166">
        <v>29207200</v>
      </c>
      <c r="I39">
        <f t="shared" si="4"/>
        <v>2023</v>
      </c>
    </row>
    <row r="40" spans="1:9">
      <c r="A40" s="161">
        <v>44896</v>
      </c>
      <c r="B40" s="162">
        <v>60.94</v>
      </c>
      <c r="C40" s="162">
        <v>62.01</v>
      </c>
      <c r="D40" s="162">
        <v>55.41</v>
      </c>
      <c r="E40" s="162">
        <v>57.24</v>
      </c>
      <c r="F40" s="162">
        <v>55.03</v>
      </c>
      <c r="G40" s="163">
        <v>21324600</v>
      </c>
      <c r="I40">
        <f t="shared" si="4"/>
        <v>2022</v>
      </c>
    </row>
    <row r="41" spans="1:9">
      <c r="A41" s="164">
        <v>44866</v>
      </c>
      <c r="B41" s="165">
        <v>55.29</v>
      </c>
      <c r="C41" s="165">
        <v>62.39</v>
      </c>
      <c r="D41" s="165">
        <v>53.08</v>
      </c>
      <c r="E41" s="165">
        <v>60.74</v>
      </c>
      <c r="F41" s="165">
        <v>58.4</v>
      </c>
      <c r="G41" s="166">
        <v>22609000</v>
      </c>
      <c r="I41">
        <f t="shared" si="4"/>
        <v>2022</v>
      </c>
    </row>
    <row r="42" spans="1:9">
      <c r="A42" s="161">
        <v>44862</v>
      </c>
      <c r="B42" s="195" t="s">
        <v>777</v>
      </c>
      <c r="C42" s="195"/>
      <c r="D42" s="195"/>
      <c r="E42" s="195"/>
      <c r="F42" s="195"/>
      <c r="G42" s="195"/>
      <c r="I42">
        <f t="shared" si="4"/>
        <v>2022</v>
      </c>
    </row>
    <row r="43" spans="1:9">
      <c r="A43" s="164">
        <v>44835</v>
      </c>
      <c r="B43" s="165">
        <v>49.04</v>
      </c>
      <c r="C43" s="165">
        <v>55.18</v>
      </c>
      <c r="D43" s="165">
        <v>46.58</v>
      </c>
      <c r="E43" s="165">
        <v>54.78</v>
      </c>
      <c r="F43" s="165">
        <v>52.36</v>
      </c>
      <c r="G43" s="166">
        <v>28792200</v>
      </c>
      <c r="I43">
        <f t="shared" si="4"/>
        <v>2022</v>
      </c>
    </row>
    <row r="44" spans="1:9">
      <c r="A44" s="161">
        <v>44805</v>
      </c>
      <c r="B44" s="162">
        <v>56.05</v>
      </c>
      <c r="C44" s="162">
        <v>57.88</v>
      </c>
      <c r="D44" s="162">
        <v>48.1</v>
      </c>
      <c r="E44" s="162">
        <v>48.58</v>
      </c>
      <c r="F44" s="162">
        <v>46.44</v>
      </c>
      <c r="G44" s="163">
        <v>25931600</v>
      </c>
      <c r="I44">
        <f t="shared" si="4"/>
        <v>2022</v>
      </c>
    </row>
    <row r="45" spans="1:9">
      <c r="A45" s="164">
        <v>44774</v>
      </c>
      <c r="B45" s="165">
        <v>61.98</v>
      </c>
      <c r="C45" s="165">
        <v>65.09</v>
      </c>
      <c r="D45" s="165">
        <v>56.33</v>
      </c>
      <c r="E45" s="165">
        <v>56.45</v>
      </c>
      <c r="F45" s="165">
        <v>53.96</v>
      </c>
      <c r="G45" s="166">
        <v>14604600</v>
      </c>
      <c r="I45">
        <f t="shared" si="4"/>
        <v>2022</v>
      </c>
    </row>
    <row r="46" spans="1:9">
      <c r="A46" s="161">
        <v>44770</v>
      </c>
      <c r="B46" s="195" t="s">
        <v>778</v>
      </c>
      <c r="C46" s="195"/>
      <c r="D46" s="195"/>
      <c r="E46" s="195"/>
      <c r="F46" s="195"/>
      <c r="G46" s="195"/>
      <c r="I46">
        <f t="shared" si="4"/>
        <v>2022</v>
      </c>
    </row>
    <row r="47" spans="1:9">
      <c r="A47" s="164">
        <v>44743</v>
      </c>
      <c r="B47" s="165">
        <v>55</v>
      </c>
      <c r="C47" s="165">
        <v>63.64</v>
      </c>
      <c r="D47" s="165">
        <v>52.91</v>
      </c>
      <c r="E47" s="165">
        <v>63.27</v>
      </c>
      <c r="F47" s="165">
        <v>60.2</v>
      </c>
      <c r="G47" s="166">
        <v>22144600</v>
      </c>
      <c r="I47">
        <f t="shared" si="4"/>
        <v>2022</v>
      </c>
    </row>
    <row r="48" spans="1:9">
      <c r="A48" s="161">
        <v>44713</v>
      </c>
      <c r="B48" s="162">
        <v>60.21</v>
      </c>
      <c r="C48" s="162">
        <v>62.28</v>
      </c>
      <c r="D48" s="162">
        <v>51.91</v>
      </c>
      <c r="E48" s="162">
        <v>54.68</v>
      </c>
      <c r="F48" s="162">
        <v>52.03</v>
      </c>
      <c r="G48" s="163">
        <v>20344900</v>
      </c>
      <c r="I48">
        <f t="shared" si="4"/>
        <v>2022</v>
      </c>
    </row>
    <row r="49" spans="1:9">
      <c r="A49" s="164">
        <v>44682</v>
      </c>
      <c r="B49" s="165">
        <v>58.33</v>
      </c>
      <c r="C49" s="165">
        <v>61.73</v>
      </c>
      <c r="D49" s="165">
        <v>56.61</v>
      </c>
      <c r="E49" s="165">
        <v>60.12</v>
      </c>
      <c r="F49" s="165">
        <v>57.2</v>
      </c>
      <c r="G49" s="166">
        <v>22194800</v>
      </c>
      <c r="I49">
        <f t="shared" si="4"/>
        <v>2022</v>
      </c>
    </row>
    <row r="50" spans="1:9">
      <c r="A50" s="161">
        <v>44679</v>
      </c>
      <c r="B50" s="195" t="s">
        <v>778</v>
      </c>
      <c r="C50" s="195"/>
      <c r="D50" s="195"/>
      <c r="E50" s="195"/>
      <c r="F50" s="195"/>
      <c r="G50" s="195"/>
      <c r="I50">
        <f t="shared" si="4"/>
        <v>2022</v>
      </c>
    </row>
    <row r="51" spans="1:9">
      <c r="A51" s="164">
        <v>44652</v>
      </c>
      <c r="B51" s="165">
        <v>64.62</v>
      </c>
      <c r="C51" s="165">
        <v>67.41</v>
      </c>
      <c r="D51" s="165">
        <v>58.2</v>
      </c>
      <c r="E51" s="165">
        <v>58.43</v>
      </c>
      <c r="F51" s="165">
        <v>55.35</v>
      </c>
      <c r="G51" s="166">
        <v>26776900</v>
      </c>
      <c r="I51">
        <f t="shared" si="4"/>
        <v>2022</v>
      </c>
    </row>
    <row r="52" spans="1:9">
      <c r="A52" s="161">
        <v>44621</v>
      </c>
      <c r="B52" s="162">
        <v>68.52</v>
      </c>
      <c r="C52" s="162">
        <v>69.7</v>
      </c>
      <c r="D52" s="162">
        <v>63.85</v>
      </c>
      <c r="E52" s="162">
        <v>63.89</v>
      </c>
      <c r="F52" s="162">
        <v>60.52</v>
      </c>
      <c r="G52" s="163">
        <v>22565200</v>
      </c>
      <c r="I52">
        <f t="shared" si="4"/>
        <v>2022</v>
      </c>
    </row>
    <row r="53" spans="1:9">
      <c r="A53" s="164">
        <v>44593</v>
      </c>
      <c r="B53" s="165">
        <v>76.930000000000007</v>
      </c>
      <c r="C53" s="165">
        <v>77.31</v>
      </c>
      <c r="D53" s="165">
        <v>65.290000000000006</v>
      </c>
      <c r="E53" s="165">
        <v>68.58</v>
      </c>
      <c r="F53" s="165">
        <v>64.959999999999994</v>
      </c>
      <c r="G53" s="166">
        <v>20868900</v>
      </c>
      <c r="I53">
        <f t="shared" si="4"/>
        <v>2022</v>
      </c>
    </row>
    <row r="54" spans="1:9">
      <c r="A54" s="161">
        <v>44589</v>
      </c>
      <c r="B54" s="195" t="s">
        <v>778</v>
      </c>
      <c r="C54" s="195"/>
      <c r="D54" s="195"/>
      <c r="E54" s="195"/>
      <c r="F54" s="195"/>
      <c r="G54" s="195"/>
      <c r="I54">
        <f t="shared" si="4"/>
        <v>2022</v>
      </c>
    </row>
    <row r="55" spans="1:9">
      <c r="A55" s="164">
        <v>44562</v>
      </c>
      <c r="B55" s="165">
        <v>85.84</v>
      </c>
      <c r="C55" s="165">
        <v>86.1</v>
      </c>
      <c r="D55" s="165">
        <v>73.7</v>
      </c>
      <c r="E55" s="165">
        <v>76.42</v>
      </c>
      <c r="F55" s="165">
        <v>72.12</v>
      </c>
      <c r="G55" s="166">
        <v>27664700</v>
      </c>
      <c r="I55">
        <f t="shared" si="4"/>
        <v>2022</v>
      </c>
    </row>
    <row r="56" spans="1:9">
      <c r="A56" s="161">
        <v>44531</v>
      </c>
      <c r="B56" s="162">
        <v>80.319999999999993</v>
      </c>
      <c r="C56" s="162">
        <v>86.74</v>
      </c>
      <c r="D56" s="162">
        <v>77.94</v>
      </c>
      <c r="E56" s="162">
        <v>85.85</v>
      </c>
      <c r="F56" s="162">
        <v>81.02</v>
      </c>
      <c r="G56" s="163">
        <v>18604100</v>
      </c>
      <c r="I56">
        <f t="shared" si="4"/>
        <v>2021</v>
      </c>
    </row>
    <row r="57" spans="1:9">
      <c r="A57" s="164">
        <v>44501</v>
      </c>
      <c r="B57" s="165">
        <v>73.459999999999994</v>
      </c>
      <c r="C57" s="165">
        <v>83.6</v>
      </c>
      <c r="D57" s="165">
        <v>73.45</v>
      </c>
      <c r="E57" s="165">
        <v>79.05</v>
      </c>
      <c r="F57" s="165">
        <v>74.599999999999994</v>
      </c>
      <c r="G57" s="166">
        <v>21356100</v>
      </c>
      <c r="I57">
        <f t="shared" si="4"/>
        <v>2021</v>
      </c>
    </row>
    <row r="58" spans="1:9">
      <c r="A58" s="161">
        <v>44497</v>
      </c>
      <c r="B58" s="195" t="s">
        <v>778</v>
      </c>
      <c r="C58" s="195"/>
      <c r="D58" s="195"/>
      <c r="E58" s="195"/>
      <c r="F58" s="195"/>
      <c r="G58" s="195"/>
      <c r="I58">
        <f t="shared" si="4"/>
        <v>2021</v>
      </c>
    </row>
    <row r="59" spans="1:9">
      <c r="A59" s="164">
        <v>44470</v>
      </c>
      <c r="B59" s="165">
        <v>61.31</v>
      </c>
      <c r="C59" s="165">
        <v>73.14</v>
      </c>
      <c r="D59" s="165">
        <v>60.39</v>
      </c>
      <c r="E59" s="165">
        <v>73.069999999999993</v>
      </c>
      <c r="F59" s="165">
        <v>68.66</v>
      </c>
      <c r="G59" s="166">
        <v>26475100</v>
      </c>
      <c r="I59">
        <f t="shared" si="4"/>
        <v>2021</v>
      </c>
    </row>
    <row r="60" spans="1:9">
      <c r="A60" s="161">
        <v>44440</v>
      </c>
      <c r="B60" s="162">
        <v>72.73</v>
      </c>
      <c r="C60" s="162">
        <v>73.81</v>
      </c>
      <c r="D60" s="162">
        <v>61.02</v>
      </c>
      <c r="E60" s="162">
        <v>61.07</v>
      </c>
      <c r="F60" s="162">
        <v>57.38</v>
      </c>
      <c r="G60" s="163">
        <v>21676500</v>
      </c>
      <c r="I60">
        <f t="shared" si="4"/>
        <v>2021</v>
      </c>
    </row>
    <row r="61" spans="1:9">
      <c r="A61" s="164">
        <v>44409</v>
      </c>
      <c r="B61" s="165">
        <v>70.430000000000007</v>
      </c>
      <c r="C61" s="165">
        <v>73.3</v>
      </c>
      <c r="D61" s="165">
        <v>69.260000000000005</v>
      </c>
      <c r="E61" s="165">
        <v>72.72</v>
      </c>
      <c r="F61" s="165">
        <v>68.33</v>
      </c>
      <c r="G61" s="166">
        <v>14165300</v>
      </c>
      <c r="I61">
        <f t="shared" si="4"/>
        <v>2021</v>
      </c>
    </row>
    <row r="62" spans="1:9">
      <c r="A62" s="161">
        <v>44406</v>
      </c>
      <c r="B62" s="195" t="s">
        <v>779</v>
      </c>
      <c r="C62" s="195"/>
      <c r="D62" s="195"/>
      <c r="E62" s="195"/>
      <c r="F62" s="195"/>
      <c r="G62" s="195"/>
      <c r="I62">
        <f t="shared" si="4"/>
        <v>2021</v>
      </c>
    </row>
    <row r="63" spans="1:9">
      <c r="A63" s="164">
        <v>44378</v>
      </c>
      <c r="B63" s="165">
        <v>72.12</v>
      </c>
      <c r="C63" s="165">
        <v>72.42</v>
      </c>
      <c r="D63" s="165">
        <v>67.760000000000005</v>
      </c>
      <c r="E63" s="165">
        <v>70.33</v>
      </c>
      <c r="F63" s="165">
        <v>65.84</v>
      </c>
      <c r="G63" s="166">
        <v>18091200</v>
      </c>
      <c r="I63">
        <f t="shared" si="4"/>
        <v>2021</v>
      </c>
    </row>
    <row r="64" spans="1:9">
      <c r="A64" s="161">
        <v>44348</v>
      </c>
      <c r="B64" s="162">
        <v>72.08</v>
      </c>
      <c r="C64" s="162">
        <v>72.319999999999993</v>
      </c>
      <c r="D64" s="162">
        <v>65.61</v>
      </c>
      <c r="E64" s="162">
        <v>72.06</v>
      </c>
      <c r="F64" s="162">
        <v>67.45</v>
      </c>
      <c r="G64" s="163">
        <v>23547900</v>
      </c>
      <c r="I64">
        <f t="shared" si="4"/>
        <v>2021</v>
      </c>
    </row>
    <row r="65" spans="1:9">
      <c r="A65" s="164">
        <v>44317</v>
      </c>
      <c r="B65" s="165">
        <v>68.650000000000006</v>
      </c>
      <c r="C65" s="165">
        <v>73.05</v>
      </c>
      <c r="D65" s="165">
        <v>67.37</v>
      </c>
      <c r="E65" s="165">
        <v>71.069999999999993</v>
      </c>
      <c r="F65" s="165">
        <v>66.53</v>
      </c>
      <c r="G65" s="166">
        <v>21289400</v>
      </c>
      <c r="I65">
        <f t="shared" si="4"/>
        <v>2021</v>
      </c>
    </row>
    <row r="66" spans="1:9">
      <c r="A66" s="161">
        <v>44315</v>
      </c>
      <c r="B66" s="195" t="s">
        <v>779</v>
      </c>
      <c r="C66" s="195"/>
      <c r="D66" s="195"/>
      <c r="E66" s="195"/>
      <c r="F66" s="195"/>
      <c r="G66" s="195"/>
      <c r="I66">
        <f t="shared" si="4"/>
        <v>2021</v>
      </c>
    </row>
    <row r="67" spans="1:9">
      <c r="A67" s="164">
        <v>44287</v>
      </c>
      <c r="B67" s="165">
        <v>67.47</v>
      </c>
      <c r="C67" s="165">
        <v>69.569999999999993</v>
      </c>
      <c r="D67" s="165">
        <v>66.08</v>
      </c>
      <c r="E67" s="165">
        <v>67.75</v>
      </c>
      <c r="F67" s="165">
        <v>63.17</v>
      </c>
      <c r="G67" s="166">
        <v>22053500</v>
      </c>
      <c r="I67">
        <f t="shared" ref="I67:I130" si="6">YEAR(A67)</f>
        <v>2021</v>
      </c>
    </row>
    <row r="68" spans="1:9">
      <c r="A68" s="161">
        <v>44256</v>
      </c>
      <c r="B68" s="162">
        <v>60.29</v>
      </c>
      <c r="C68" s="162">
        <v>70.13</v>
      </c>
      <c r="D68" s="162">
        <v>59.8</v>
      </c>
      <c r="E68" s="162">
        <v>67.61</v>
      </c>
      <c r="F68" s="162">
        <v>63.04</v>
      </c>
      <c r="G68" s="163">
        <v>29578400</v>
      </c>
      <c r="I68">
        <f t="shared" si="6"/>
        <v>2021</v>
      </c>
    </row>
    <row r="69" spans="1:9">
      <c r="A69" s="164">
        <v>44228</v>
      </c>
      <c r="B69" s="165">
        <v>54.98</v>
      </c>
      <c r="C69" s="165">
        <v>62.29</v>
      </c>
      <c r="D69" s="165">
        <v>54.9</v>
      </c>
      <c r="E69" s="165">
        <v>59.37</v>
      </c>
      <c r="F69" s="165">
        <v>55.36</v>
      </c>
      <c r="G69" s="166">
        <v>20043600</v>
      </c>
      <c r="I69">
        <f t="shared" si="6"/>
        <v>2021</v>
      </c>
    </row>
    <row r="70" spans="1:9">
      <c r="A70" s="161">
        <v>44224</v>
      </c>
      <c r="B70" s="195" t="s">
        <v>779</v>
      </c>
      <c r="C70" s="195"/>
      <c r="D70" s="195"/>
      <c r="E70" s="195"/>
      <c r="F70" s="195"/>
      <c r="G70" s="195"/>
      <c r="I70">
        <f t="shared" si="6"/>
        <v>2021</v>
      </c>
    </row>
    <row r="71" spans="1:9">
      <c r="A71" s="164">
        <v>44197</v>
      </c>
      <c r="B71" s="165">
        <v>54.7</v>
      </c>
      <c r="C71" s="165">
        <v>60.45</v>
      </c>
      <c r="D71" s="165">
        <v>52.08</v>
      </c>
      <c r="E71" s="165">
        <v>54.3</v>
      </c>
      <c r="F71" s="165">
        <v>50.38</v>
      </c>
      <c r="G71" s="166">
        <v>27959900</v>
      </c>
      <c r="I71">
        <f t="shared" si="6"/>
        <v>2021</v>
      </c>
    </row>
    <row r="72" spans="1:9">
      <c r="A72" s="161">
        <v>44166</v>
      </c>
      <c r="B72" s="162">
        <v>56.82</v>
      </c>
      <c r="C72" s="162">
        <v>57.74</v>
      </c>
      <c r="D72" s="162">
        <v>54.03</v>
      </c>
      <c r="E72" s="162">
        <v>54.82</v>
      </c>
      <c r="F72" s="162">
        <v>50.87</v>
      </c>
      <c r="G72" s="163">
        <v>21410900</v>
      </c>
      <c r="I72">
        <f t="shared" si="6"/>
        <v>2020</v>
      </c>
    </row>
    <row r="73" spans="1:9">
      <c r="A73" s="164">
        <v>44136</v>
      </c>
      <c r="B73" s="165">
        <v>52.16</v>
      </c>
      <c r="C73" s="165">
        <v>58.66</v>
      </c>
      <c r="D73" s="165">
        <v>51.95</v>
      </c>
      <c r="E73" s="165">
        <v>56.31</v>
      </c>
      <c r="F73" s="165">
        <v>52.25</v>
      </c>
      <c r="G73" s="166">
        <v>19141400</v>
      </c>
      <c r="I73">
        <f t="shared" si="6"/>
        <v>2020</v>
      </c>
    </row>
    <row r="74" spans="1:9">
      <c r="A74" s="161">
        <v>44133</v>
      </c>
      <c r="B74" s="195" t="s">
        <v>779</v>
      </c>
      <c r="C74" s="195"/>
      <c r="D74" s="195"/>
      <c r="E74" s="195"/>
      <c r="F74" s="195"/>
      <c r="G74" s="195"/>
      <c r="I74">
        <f t="shared" si="6"/>
        <v>2020</v>
      </c>
    </row>
    <row r="75" spans="1:9">
      <c r="A75" s="164">
        <v>44105</v>
      </c>
      <c r="B75" s="165">
        <v>53.32</v>
      </c>
      <c r="C75" s="165">
        <v>58.05</v>
      </c>
      <c r="D75" s="165">
        <v>51.04</v>
      </c>
      <c r="E75" s="165">
        <v>51.69</v>
      </c>
      <c r="F75" s="165">
        <v>47.72</v>
      </c>
      <c r="G75" s="166">
        <v>25715800</v>
      </c>
      <c r="I75">
        <f t="shared" si="6"/>
        <v>2020</v>
      </c>
    </row>
    <row r="76" spans="1:9">
      <c r="A76" s="161">
        <v>44075</v>
      </c>
      <c r="B76" s="162">
        <v>48.94</v>
      </c>
      <c r="C76" s="162">
        <v>54.46</v>
      </c>
      <c r="D76" s="162">
        <v>47.22</v>
      </c>
      <c r="E76" s="162">
        <v>52.8</v>
      </c>
      <c r="F76" s="162">
        <v>48.74</v>
      </c>
      <c r="G76" s="163">
        <v>24943800</v>
      </c>
      <c r="I76">
        <f t="shared" si="6"/>
        <v>2020</v>
      </c>
    </row>
    <row r="77" spans="1:9">
      <c r="A77" s="164">
        <v>44044</v>
      </c>
      <c r="B77" s="165">
        <v>48.27</v>
      </c>
      <c r="C77" s="165">
        <v>50.61</v>
      </c>
      <c r="D77" s="165">
        <v>47.43</v>
      </c>
      <c r="E77" s="165">
        <v>48.97</v>
      </c>
      <c r="F77" s="165">
        <v>45.21</v>
      </c>
      <c r="G77" s="166">
        <v>16734800</v>
      </c>
      <c r="I77">
        <f t="shared" si="6"/>
        <v>2020</v>
      </c>
    </row>
    <row r="78" spans="1:9">
      <c r="A78" s="161">
        <v>44042</v>
      </c>
      <c r="B78" s="195" t="s">
        <v>780</v>
      </c>
      <c r="C78" s="195"/>
      <c r="D78" s="195"/>
      <c r="E78" s="195"/>
      <c r="F78" s="195"/>
      <c r="G78" s="195"/>
      <c r="I78">
        <f t="shared" si="6"/>
        <v>2020</v>
      </c>
    </row>
    <row r="79" spans="1:9">
      <c r="A79" s="164">
        <v>44013</v>
      </c>
      <c r="B79" s="165">
        <v>47.36</v>
      </c>
      <c r="C79" s="165">
        <v>53.72</v>
      </c>
      <c r="D79" s="165">
        <v>46.17</v>
      </c>
      <c r="E79" s="165">
        <v>48.14</v>
      </c>
      <c r="F79" s="165">
        <v>44.24</v>
      </c>
      <c r="G79" s="166">
        <v>24322600</v>
      </c>
      <c r="I79">
        <f t="shared" si="6"/>
        <v>2020</v>
      </c>
    </row>
    <row r="80" spans="1:9">
      <c r="A80" s="161">
        <v>43983</v>
      </c>
      <c r="B80" s="162">
        <v>47.51</v>
      </c>
      <c r="C80" s="162">
        <v>52.7</v>
      </c>
      <c r="D80" s="162">
        <v>43.88</v>
      </c>
      <c r="E80" s="162">
        <v>47.12</v>
      </c>
      <c r="F80" s="162">
        <v>43.3</v>
      </c>
      <c r="G80" s="163">
        <v>28779100</v>
      </c>
      <c r="I80">
        <f t="shared" si="6"/>
        <v>2020</v>
      </c>
    </row>
    <row r="81" spans="1:9">
      <c r="A81" s="164">
        <v>43952</v>
      </c>
      <c r="B81" s="165">
        <v>41.94</v>
      </c>
      <c r="C81" s="165">
        <v>47.74</v>
      </c>
      <c r="D81" s="165">
        <v>38.51</v>
      </c>
      <c r="E81" s="165">
        <v>47.5</v>
      </c>
      <c r="F81" s="165">
        <v>43.65</v>
      </c>
      <c r="G81" s="166">
        <v>34371100</v>
      </c>
      <c r="I81">
        <f t="shared" si="6"/>
        <v>2020</v>
      </c>
    </row>
    <row r="82" spans="1:9">
      <c r="A82" s="161">
        <v>43950</v>
      </c>
      <c r="B82" s="195" t="s">
        <v>780</v>
      </c>
      <c r="C82" s="195"/>
      <c r="D82" s="195"/>
      <c r="E82" s="195"/>
      <c r="F82" s="195"/>
      <c r="G82" s="195"/>
      <c r="I82">
        <f t="shared" si="6"/>
        <v>2020</v>
      </c>
    </row>
    <row r="83" spans="1:9">
      <c r="A83" s="164">
        <v>43922</v>
      </c>
      <c r="B83" s="165">
        <v>36.81</v>
      </c>
      <c r="C83" s="165">
        <v>44.18</v>
      </c>
      <c r="D83" s="165">
        <v>35.18</v>
      </c>
      <c r="E83" s="165">
        <v>42.38</v>
      </c>
      <c r="F83" s="165">
        <v>38.729999999999997</v>
      </c>
      <c r="G83" s="166">
        <v>36138700</v>
      </c>
      <c r="I83">
        <f t="shared" si="6"/>
        <v>2020</v>
      </c>
    </row>
    <row r="84" spans="1:9">
      <c r="A84" s="161">
        <v>43891</v>
      </c>
      <c r="B84" s="162">
        <v>39.729999999999997</v>
      </c>
      <c r="C84" s="162">
        <v>42.86</v>
      </c>
      <c r="D84" s="162">
        <v>33.81</v>
      </c>
      <c r="E84" s="162">
        <v>37.81</v>
      </c>
      <c r="F84" s="162">
        <v>34.56</v>
      </c>
      <c r="G84" s="163">
        <v>70800800</v>
      </c>
      <c r="I84">
        <f t="shared" si="6"/>
        <v>2020</v>
      </c>
    </row>
    <row r="85" spans="1:9">
      <c r="A85" s="164">
        <v>43862</v>
      </c>
      <c r="B85" s="165">
        <v>43.07</v>
      </c>
      <c r="C85" s="165">
        <v>44.7</v>
      </c>
      <c r="D85" s="165">
        <v>38.76</v>
      </c>
      <c r="E85" s="165">
        <v>39.549999999999997</v>
      </c>
      <c r="F85" s="165">
        <v>36.15</v>
      </c>
      <c r="G85" s="166">
        <v>37552800</v>
      </c>
      <c r="I85">
        <f t="shared" si="6"/>
        <v>2020</v>
      </c>
    </row>
    <row r="86" spans="1:9">
      <c r="A86" s="161">
        <v>43860</v>
      </c>
      <c r="B86" s="195" t="s">
        <v>780</v>
      </c>
      <c r="C86" s="195"/>
      <c r="D86" s="195"/>
      <c r="E86" s="195"/>
      <c r="F86" s="195"/>
      <c r="G86" s="195"/>
      <c r="I86">
        <f t="shared" si="6"/>
        <v>2020</v>
      </c>
    </row>
    <row r="87" spans="1:9">
      <c r="A87" s="164">
        <v>43831</v>
      </c>
      <c r="B87" s="165">
        <v>47.91</v>
      </c>
      <c r="C87" s="165">
        <v>48.59</v>
      </c>
      <c r="D87" s="165">
        <v>42.29</v>
      </c>
      <c r="E87" s="165">
        <v>42.69</v>
      </c>
      <c r="F87" s="165">
        <v>38.799999999999997</v>
      </c>
      <c r="G87" s="166">
        <v>44080000</v>
      </c>
      <c r="I87">
        <f t="shared" si="6"/>
        <v>2020</v>
      </c>
    </row>
    <row r="88" spans="1:9">
      <c r="A88" s="161">
        <v>43800</v>
      </c>
      <c r="B88" s="162">
        <v>48.5</v>
      </c>
      <c r="C88" s="162">
        <v>48.68</v>
      </c>
      <c r="D88" s="162">
        <v>44.9</v>
      </c>
      <c r="E88" s="162">
        <v>47.64</v>
      </c>
      <c r="F88" s="162">
        <v>43.3</v>
      </c>
      <c r="G88" s="163">
        <v>30826400</v>
      </c>
      <c r="I88">
        <f t="shared" si="6"/>
        <v>2019</v>
      </c>
    </row>
    <row r="89" spans="1:9">
      <c r="A89" s="164">
        <v>43770</v>
      </c>
      <c r="B89" s="165">
        <v>50.18</v>
      </c>
      <c r="C89" s="165">
        <v>52.61</v>
      </c>
      <c r="D89" s="165">
        <v>47.77</v>
      </c>
      <c r="E89" s="165">
        <v>48.4</v>
      </c>
      <c r="F89" s="165">
        <v>44</v>
      </c>
      <c r="G89" s="166">
        <v>21533200</v>
      </c>
      <c r="I89">
        <f t="shared" si="6"/>
        <v>2019</v>
      </c>
    </row>
    <row r="90" spans="1:9">
      <c r="A90" s="161">
        <v>43768</v>
      </c>
      <c r="B90" s="195" t="s">
        <v>780</v>
      </c>
      <c r="C90" s="195"/>
      <c r="D90" s="195"/>
      <c r="E90" s="195"/>
      <c r="F90" s="195"/>
      <c r="G90" s="195"/>
      <c r="I90">
        <f t="shared" si="6"/>
        <v>2019</v>
      </c>
    </row>
    <row r="91" spans="1:9">
      <c r="A91" s="164">
        <v>43739</v>
      </c>
      <c r="B91" s="165">
        <v>48.1</v>
      </c>
      <c r="C91" s="165">
        <v>52.03</v>
      </c>
      <c r="D91" s="165">
        <v>44.11</v>
      </c>
      <c r="E91" s="165">
        <v>49.68</v>
      </c>
      <c r="F91" s="165">
        <v>44.94</v>
      </c>
      <c r="G91" s="166">
        <v>33012200</v>
      </c>
      <c r="I91">
        <f t="shared" si="6"/>
        <v>2019</v>
      </c>
    </row>
    <row r="92" spans="1:9">
      <c r="A92" s="161">
        <v>43709</v>
      </c>
      <c r="B92" s="162">
        <v>46.12</v>
      </c>
      <c r="C92" s="162">
        <v>51.94</v>
      </c>
      <c r="D92" s="162">
        <v>45.32</v>
      </c>
      <c r="E92" s="162">
        <v>47.71</v>
      </c>
      <c r="F92" s="162">
        <v>43.16</v>
      </c>
      <c r="G92" s="163">
        <v>26393100</v>
      </c>
      <c r="I92">
        <f t="shared" si="6"/>
        <v>2019</v>
      </c>
    </row>
    <row r="93" spans="1:9">
      <c r="A93" s="164">
        <v>43678</v>
      </c>
      <c r="B93" s="165">
        <v>45.45</v>
      </c>
      <c r="C93" s="165">
        <v>47.36</v>
      </c>
      <c r="D93" s="165">
        <v>42.54</v>
      </c>
      <c r="E93" s="165">
        <v>46.52</v>
      </c>
      <c r="F93" s="165">
        <v>42.08</v>
      </c>
      <c r="G93" s="166">
        <v>39889500</v>
      </c>
      <c r="I93">
        <f t="shared" si="6"/>
        <v>2019</v>
      </c>
    </row>
    <row r="94" spans="1:9">
      <c r="A94" s="161">
        <v>43676</v>
      </c>
      <c r="B94" s="195" t="s">
        <v>781</v>
      </c>
      <c r="C94" s="195"/>
      <c r="D94" s="195"/>
      <c r="E94" s="195"/>
      <c r="F94" s="195"/>
      <c r="G94" s="195"/>
      <c r="I94">
        <f t="shared" si="6"/>
        <v>2019</v>
      </c>
    </row>
    <row r="95" spans="1:9">
      <c r="A95" s="164">
        <v>43647</v>
      </c>
      <c r="B95" s="165">
        <v>48</v>
      </c>
      <c r="C95" s="165">
        <v>48.01</v>
      </c>
      <c r="D95" s="165">
        <v>41.01</v>
      </c>
      <c r="E95" s="165">
        <v>45.45</v>
      </c>
      <c r="F95" s="165">
        <v>40.909999999999997</v>
      </c>
      <c r="G95" s="166">
        <v>45762700</v>
      </c>
      <c r="I95">
        <f t="shared" si="6"/>
        <v>2019</v>
      </c>
    </row>
    <row r="96" spans="1:9">
      <c r="A96" s="161">
        <v>43617</v>
      </c>
      <c r="B96" s="162">
        <v>40.89</v>
      </c>
      <c r="C96" s="162">
        <v>47.31</v>
      </c>
      <c r="D96" s="162">
        <v>40.68</v>
      </c>
      <c r="E96" s="162">
        <v>47.16</v>
      </c>
      <c r="F96" s="162">
        <v>42.44</v>
      </c>
      <c r="G96" s="163">
        <v>37274900</v>
      </c>
      <c r="I96">
        <f t="shared" si="6"/>
        <v>2019</v>
      </c>
    </row>
    <row r="97" spans="1:9">
      <c r="A97" s="164">
        <v>43586</v>
      </c>
      <c r="B97" s="165">
        <v>52.43</v>
      </c>
      <c r="C97" s="165">
        <v>53.72</v>
      </c>
      <c r="D97" s="165">
        <v>40.380000000000003</v>
      </c>
      <c r="E97" s="165">
        <v>40.5</v>
      </c>
      <c r="F97" s="165">
        <v>36.450000000000003</v>
      </c>
      <c r="G97" s="166">
        <v>60896600</v>
      </c>
      <c r="I97">
        <f t="shared" si="6"/>
        <v>2019</v>
      </c>
    </row>
    <row r="98" spans="1:9">
      <c r="A98" s="161">
        <v>43584</v>
      </c>
      <c r="B98" s="195" t="s">
        <v>781</v>
      </c>
      <c r="C98" s="195"/>
      <c r="D98" s="195"/>
      <c r="E98" s="195"/>
      <c r="F98" s="195"/>
      <c r="G98" s="195"/>
      <c r="I98">
        <f t="shared" si="6"/>
        <v>2019</v>
      </c>
    </row>
    <row r="99" spans="1:9">
      <c r="A99" s="164">
        <v>43556</v>
      </c>
      <c r="B99" s="165">
        <v>53.85</v>
      </c>
      <c r="C99" s="165">
        <v>56.66</v>
      </c>
      <c r="D99" s="165">
        <v>52.26</v>
      </c>
      <c r="E99" s="165">
        <v>52.57</v>
      </c>
      <c r="F99" s="165">
        <v>47.13</v>
      </c>
      <c r="G99" s="166">
        <v>22715000</v>
      </c>
      <c r="I99">
        <f t="shared" si="6"/>
        <v>2019</v>
      </c>
    </row>
    <row r="100" spans="1:9">
      <c r="A100" s="161">
        <v>43525</v>
      </c>
      <c r="B100" s="162">
        <v>52.55</v>
      </c>
      <c r="C100" s="162">
        <v>53.57</v>
      </c>
      <c r="D100" s="162">
        <v>50.26</v>
      </c>
      <c r="E100" s="162">
        <v>53.32</v>
      </c>
      <c r="F100" s="162">
        <v>47.8</v>
      </c>
      <c r="G100" s="163">
        <v>28161600</v>
      </c>
      <c r="I100">
        <f t="shared" si="6"/>
        <v>2019</v>
      </c>
    </row>
    <row r="101" spans="1:9">
      <c r="A101" s="164">
        <v>43497</v>
      </c>
      <c r="B101" s="165">
        <v>48</v>
      </c>
      <c r="C101" s="165">
        <v>53.96</v>
      </c>
      <c r="D101" s="165">
        <v>47.64</v>
      </c>
      <c r="E101" s="165">
        <v>51.93</v>
      </c>
      <c r="F101" s="165">
        <v>46.55</v>
      </c>
      <c r="G101" s="166">
        <v>29098300</v>
      </c>
      <c r="I101">
        <f t="shared" si="6"/>
        <v>2019</v>
      </c>
    </row>
    <row r="102" spans="1:9">
      <c r="A102" s="161">
        <v>43495</v>
      </c>
      <c r="B102" s="195" t="s">
        <v>781</v>
      </c>
      <c r="C102" s="195"/>
      <c r="D102" s="195"/>
      <c r="E102" s="195"/>
      <c r="F102" s="195"/>
      <c r="G102" s="195"/>
      <c r="I102">
        <f t="shared" si="6"/>
        <v>2019</v>
      </c>
    </row>
    <row r="103" spans="1:9">
      <c r="A103" s="164">
        <v>43466</v>
      </c>
      <c r="B103" s="165">
        <v>42.21</v>
      </c>
      <c r="C103" s="165">
        <v>48.7</v>
      </c>
      <c r="D103" s="165">
        <v>41.61</v>
      </c>
      <c r="E103" s="165">
        <v>47.86</v>
      </c>
      <c r="F103" s="165">
        <v>42.71</v>
      </c>
      <c r="G103" s="166">
        <v>42647600</v>
      </c>
      <c r="I103">
        <f t="shared" si="6"/>
        <v>2019</v>
      </c>
    </row>
    <row r="104" spans="1:9">
      <c r="A104" s="161">
        <v>43435</v>
      </c>
      <c r="B104" s="162">
        <v>48.38</v>
      </c>
      <c r="C104" s="162">
        <v>49.29</v>
      </c>
      <c r="D104" s="162">
        <v>41.01</v>
      </c>
      <c r="E104" s="162">
        <v>42.7</v>
      </c>
      <c r="F104" s="162">
        <v>38.1</v>
      </c>
      <c r="G104" s="163">
        <v>38643200</v>
      </c>
      <c r="I104">
        <f t="shared" si="6"/>
        <v>2018</v>
      </c>
    </row>
    <row r="105" spans="1:9">
      <c r="A105" s="164">
        <v>43405</v>
      </c>
      <c r="B105" s="165">
        <v>45.86</v>
      </c>
      <c r="C105" s="165">
        <v>48.92</v>
      </c>
      <c r="D105" s="165">
        <v>44.64</v>
      </c>
      <c r="E105" s="165">
        <v>47.38</v>
      </c>
      <c r="F105" s="165">
        <v>42.28</v>
      </c>
      <c r="G105" s="166">
        <v>39413300</v>
      </c>
      <c r="I105">
        <f t="shared" si="6"/>
        <v>2018</v>
      </c>
    </row>
    <row r="106" spans="1:9">
      <c r="A106" s="161">
        <v>43403</v>
      </c>
      <c r="B106" s="195" t="s">
        <v>781</v>
      </c>
      <c r="C106" s="195"/>
      <c r="D106" s="195"/>
      <c r="E106" s="195"/>
      <c r="F106" s="195"/>
      <c r="G106" s="195"/>
      <c r="I106">
        <f t="shared" si="6"/>
        <v>2018</v>
      </c>
    </row>
    <row r="107" spans="1:9">
      <c r="A107" s="164">
        <v>43374</v>
      </c>
      <c r="B107" s="165">
        <v>53.78</v>
      </c>
      <c r="C107" s="165">
        <v>54.71</v>
      </c>
      <c r="D107" s="165">
        <v>40.340000000000003</v>
      </c>
      <c r="E107" s="165">
        <v>45.53</v>
      </c>
      <c r="F107" s="165">
        <v>40.42</v>
      </c>
      <c r="G107" s="166">
        <v>65618900</v>
      </c>
      <c r="I107">
        <f t="shared" si="6"/>
        <v>2018</v>
      </c>
    </row>
    <row r="108" spans="1:9">
      <c r="A108" s="161">
        <v>43344</v>
      </c>
      <c r="B108" s="162">
        <v>57.64</v>
      </c>
      <c r="C108" s="162">
        <v>61.08</v>
      </c>
      <c r="D108" s="162">
        <v>53.21</v>
      </c>
      <c r="E108" s="162">
        <v>53.37</v>
      </c>
      <c r="F108" s="162">
        <v>47.38</v>
      </c>
      <c r="G108" s="163">
        <v>29936200</v>
      </c>
      <c r="I108">
        <f t="shared" si="6"/>
        <v>2018</v>
      </c>
    </row>
    <row r="109" spans="1:9">
      <c r="A109" s="164">
        <v>43313</v>
      </c>
      <c r="B109" s="165">
        <v>59.34</v>
      </c>
      <c r="C109" s="165">
        <v>59.74</v>
      </c>
      <c r="D109" s="165">
        <v>56.65</v>
      </c>
      <c r="E109" s="165">
        <v>58.08</v>
      </c>
      <c r="F109" s="165">
        <v>51.56</v>
      </c>
      <c r="G109" s="166">
        <v>23193200</v>
      </c>
      <c r="I109">
        <f t="shared" si="6"/>
        <v>2018</v>
      </c>
    </row>
    <row r="110" spans="1:9">
      <c r="A110" s="161">
        <v>43311</v>
      </c>
      <c r="B110" s="195" t="s">
        <v>782</v>
      </c>
      <c r="C110" s="195"/>
      <c r="D110" s="195"/>
      <c r="E110" s="195"/>
      <c r="F110" s="195"/>
      <c r="G110" s="195"/>
      <c r="I110">
        <f t="shared" si="6"/>
        <v>2018</v>
      </c>
    </row>
    <row r="111" spans="1:9">
      <c r="A111" s="164">
        <v>43282</v>
      </c>
      <c r="B111" s="165">
        <v>58.64</v>
      </c>
      <c r="C111" s="165">
        <v>61.44</v>
      </c>
      <c r="D111" s="165">
        <v>56.3</v>
      </c>
      <c r="E111" s="165">
        <v>59.53</v>
      </c>
      <c r="F111" s="165">
        <v>52.68</v>
      </c>
      <c r="G111" s="166">
        <v>33412400</v>
      </c>
      <c r="I111">
        <f t="shared" si="6"/>
        <v>2018</v>
      </c>
    </row>
    <row r="112" spans="1:9">
      <c r="A112" s="161">
        <v>43252</v>
      </c>
      <c r="B112" s="162">
        <v>63.38</v>
      </c>
      <c r="C112" s="162">
        <v>65.569999999999993</v>
      </c>
      <c r="D112" s="162">
        <v>57.77</v>
      </c>
      <c r="E112" s="162">
        <v>59.15</v>
      </c>
      <c r="F112" s="162">
        <v>52.35</v>
      </c>
      <c r="G112" s="163">
        <v>31709000</v>
      </c>
      <c r="I112">
        <f t="shared" si="6"/>
        <v>2018</v>
      </c>
    </row>
    <row r="113" spans="1:9">
      <c r="A113" s="164">
        <v>43221</v>
      </c>
      <c r="B113" s="165">
        <v>61.25</v>
      </c>
      <c r="C113" s="165">
        <v>64.78</v>
      </c>
      <c r="D113" s="165">
        <v>59.77</v>
      </c>
      <c r="E113" s="165">
        <v>63.07</v>
      </c>
      <c r="F113" s="165">
        <v>55.82</v>
      </c>
      <c r="G113" s="166">
        <v>17624600</v>
      </c>
      <c r="I113">
        <f t="shared" si="6"/>
        <v>2018</v>
      </c>
    </row>
    <row r="114" spans="1:9">
      <c r="A114" s="161">
        <v>43217</v>
      </c>
      <c r="B114" s="195" t="s">
        <v>782</v>
      </c>
      <c r="C114" s="195"/>
      <c r="D114" s="195"/>
      <c r="E114" s="195"/>
      <c r="F114" s="195"/>
      <c r="G114" s="195"/>
      <c r="I114">
        <f t="shared" si="6"/>
        <v>2018</v>
      </c>
    </row>
    <row r="115" spans="1:9">
      <c r="A115" s="164">
        <v>43191</v>
      </c>
      <c r="B115" s="165">
        <v>63.45</v>
      </c>
      <c r="C115" s="165">
        <v>66.209999999999994</v>
      </c>
      <c r="D115" s="165">
        <v>60.64</v>
      </c>
      <c r="E115" s="165">
        <v>61.35</v>
      </c>
      <c r="F115" s="165">
        <v>54.14</v>
      </c>
      <c r="G115" s="166">
        <v>24278400</v>
      </c>
      <c r="I115">
        <f t="shared" si="6"/>
        <v>2018</v>
      </c>
    </row>
    <row r="116" spans="1:9">
      <c r="A116" s="161">
        <v>43160</v>
      </c>
      <c r="B116" s="162">
        <v>64.19</v>
      </c>
      <c r="C116" s="162">
        <v>66.849999999999994</v>
      </c>
      <c r="D116" s="162">
        <v>60.73</v>
      </c>
      <c r="E116" s="162">
        <v>63.59</v>
      </c>
      <c r="F116" s="162">
        <v>56.12</v>
      </c>
      <c r="G116" s="163">
        <v>18847500</v>
      </c>
      <c r="I116">
        <f t="shared" si="6"/>
        <v>2018</v>
      </c>
    </row>
    <row r="117" spans="1:9">
      <c r="A117" s="164">
        <v>43132</v>
      </c>
      <c r="B117" s="165">
        <v>66.989999999999995</v>
      </c>
      <c r="C117" s="165">
        <v>68.12</v>
      </c>
      <c r="D117" s="165">
        <v>58.71</v>
      </c>
      <c r="E117" s="165">
        <v>64.19</v>
      </c>
      <c r="F117" s="165">
        <v>56.65</v>
      </c>
      <c r="G117" s="166">
        <v>22266300</v>
      </c>
      <c r="I117">
        <f t="shared" si="6"/>
        <v>2018</v>
      </c>
    </row>
    <row r="118" spans="1:9">
      <c r="A118" s="161">
        <v>43130</v>
      </c>
      <c r="B118" s="195" t="s">
        <v>782</v>
      </c>
      <c r="C118" s="195"/>
      <c r="D118" s="195"/>
      <c r="E118" s="195"/>
      <c r="F118" s="195"/>
      <c r="G118" s="195"/>
      <c r="I118">
        <f t="shared" si="6"/>
        <v>2018</v>
      </c>
    </row>
    <row r="119" spans="1:9">
      <c r="A119" s="164">
        <v>43101</v>
      </c>
      <c r="B119" s="165">
        <v>61.45</v>
      </c>
      <c r="C119" s="165">
        <v>68.39</v>
      </c>
      <c r="D119" s="165">
        <v>61.04</v>
      </c>
      <c r="E119" s="165">
        <v>66.78</v>
      </c>
      <c r="F119" s="165">
        <v>58.77</v>
      </c>
      <c r="G119" s="166">
        <v>22554200</v>
      </c>
      <c r="I119">
        <f t="shared" si="6"/>
        <v>2018</v>
      </c>
    </row>
    <row r="120" spans="1:9">
      <c r="A120" s="161">
        <v>43070</v>
      </c>
      <c r="B120" s="162">
        <v>63.52</v>
      </c>
      <c r="C120" s="162">
        <v>63.66</v>
      </c>
      <c r="D120" s="162">
        <v>60.03</v>
      </c>
      <c r="E120" s="162">
        <v>61.28</v>
      </c>
      <c r="F120" s="162">
        <v>53.93</v>
      </c>
      <c r="G120" s="163">
        <v>12964600</v>
      </c>
      <c r="I120">
        <f t="shared" si="6"/>
        <v>2017</v>
      </c>
    </row>
    <row r="121" spans="1:9">
      <c r="A121" s="164">
        <v>43040</v>
      </c>
      <c r="B121" s="165">
        <v>59.69</v>
      </c>
      <c r="C121" s="165">
        <v>63.7</v>
      </c>
      <c r="D121" s="165">
        <v>58.27</v>
      </c>
      <c r="E121" s="165">
        <v>63.42</v>
      </c>
      <c r="F121" s="165">
        <v>55.82</v>
      </c>
      <c r="G121" s="166">
        <v>19124000</v>
      </c>
      <c r="I121">
        <f t="shared" si="6"/>
        <v>2017</v>
      </c>
    </row>
    <row r="122" spans="1:9">
      <c r="A122" s="161">
        <v>43038</v>
      </c>
      <c r="B122" s="195" t="s">
        <v>783</v>
      </c>
      <c r="C122" s="195"/>
      <c r="D122" s="195"/>
      <c r="E122" s="195"/>
      <c r="F122" s="195"/>
      <c r="G122" s="195"/>
      <c r="I122">
        <f t="shared" si="6"/>
        <v>2017</v>
      </c>
    </row>
    <row r="123" spans="1:9">
      <c r="A123" s="164">
        <v>43009</v>
      </c>
      <c r="B123" s="165">
        <v>59.66</v>
      </c>
      <c r="C123" s="165">
        <v>62.16</v>
      </c>
      <c r="D123" s="165">
        <v>58.21</v>
      </c>
      <c r="E123" s="165">
        <v>59.2</v>
      </c>
      <c r="F123" s="165">
        <v>51.98</v>
      </c>
      <c r="G123" s="166">
        <v>18679200</v>
      </c>
      <c r="I123">
        <f t="shared" si="6"/>
        <v>2017</v>
      </c>
    </row>
    <row r="124" spans="1:9">
      <c r="A124" s="161">
        <v>42979</v>
      </c>
      <c r="B124" s="162">
        <v>55.87</v>
      </c>
      <c r="C124" s="162">
        <v>59.72</v>
      </c>
      <c r="D124" s="162">
        <v>55.17</v>
      </c>
      <c r="E124" s="162">
        <v>59.43</v>
      </c>
      <c r="F124" s="162">
        <v>52.18</v>
      </c>
      <c r="G124" s="163">
        <v>13458400</v>
      </c>
      <c r="I124">
        <f t="shared" si="6"/>
        <v>2017</v>
      </c>
    </row>
    <row r="125" spans="1:9">
      <c r="A125" s="164">
        <v>42948</v>
      </c>
      <c r="B125" s="165">
        <v>53.8</v>
      </c>
      <c r="C125" s="165">
        <v>55.79</v>
      </c>
      <c r="D125" s="165">
        <v>53.23</v>
      </c>
      <c r="E125" s="165">
        <v>55.69</v>
      </c>
      <c r="F125" s="165">
        <v>48.9</v>
      </c>
      <c r="G125" s="166">
        <v>18992500</v>
      </c>
      <c r="I125">
        <f t="shared" si="6"/>
        <v>2017</v>
      </c>
    </row>
    <row r="126" spans="1:9">
      <c r="A126" s="161">
        <v>42943</v>
      </c>
      <c r="B126" s="195" t="s">
        <v>783</v>
      </c>
      <c r="C126" s="195"/>
      <c r="D126" s="195"/>
      <c r="E126" s="195"/>
      <c r="F126" s="195"/>
      <c r="G126" s="195"/>
      <c r="I126">
        <f t="shared" si="6"/>
        <v>2017</v>
      </c>
    </row>
    <row r="127" spans="1:9">
      <c r="A127" s="164">
        <v>42917</v>
      </c>
      <c r="B127" s="165">
        <v>56.64</v>
      </c>
      <c r="C127" s="165">
        <v>57.97</v>
      </c>
      <c r="D127" s="165">
        <v>53.31</v>
      </c>
      <c r="E127" s="165">
        <v>53.55</v>
      </c>
      <c r="F127" s="165">
        <v>46.9</v>
      </c>
      <c r="G127" s="166">
        <v>52099100</v>
      </c>
      <c r="I127">
        <f t="shared" si="6"/>
        <v>2017</v>
      </c>
    </row>
    <row r="128" spans="1:9">
      <c r="A128" s="161">
        <v>42887</v>
      </c>
      <c r="B128" s="162">
        <v>55.15</v>
      </c>
      <c r="C128" s="162">
        <v>57.58</v>
      </c>
      <c r="D128" s="162">
        <v>54.73</v>
      </c>
      <c r="E128" s="162">
        <v>56.33</v>
      </c>
      <c r="F128" s="162">
        <v>49.33</v>
      </c>
      <c r="G128" s="163">
        <v>17000700</v>
      </c>
      <c r="I128">
        <f t="shared" si="6"/>
        <v>2017</v>
      </c>
    </row>
    <row r="129" spans="1:9">
      <c r="A129" s="164">
        <v>42856</v>
      </c>
      <c r="B129" s="165">
        <v>54.02</v>
      </c>
      <c r="C129" s="165">
        <v>55.41</v>
      </c>
      <c r="D129" s="165">
        <v>52.9</v>
      </c>
      <c r="E129" s="165">
        <v>54.87</v>
      </c>
      <c r="F129" s="165">
        <v>48.05</v>
      </c>
      <c r="G129" s="166">
        <v>18929700</v>
      </c>
      <c r="I129">
        <f t="shared" si="6"/>
        <v>2017</v>
      </c>
    </row>
    <row r="130" spans="1:9">
      <c r="A130" s="161">
        <v>42851</v>
      </c>
      <c r="B130" s="195" t="s">
        <v>783</v>
      </c>
      <c r="C130" s="195"/>
      <c r="D130" s="195"/>
      <c r="E130" s="195"/>
      <c r="F130" s="195"/>
      <c r="G130" s="195"/>
      <c r="I130">
        <f t="shared" si="6"/>
        <v>2017</v>
      </c>
    </row>
    <row r="131" spans="1:9">
      <c r="A131" s="164">
        <v>42826</v>
      </c>
      <c r="B131" s="165">
        <v>51.25</v>
      </c>
      <c r="C131" s="165">
        <v>54.64</v>
      </c>
      <c r="D131" s="165">
        <v>49.48</v>
      </c>
      <c r="E131" s="165">
        <v>53.88</v>
      </c>
      <c r="F131" s="165">
        <v>47.06</v>
      </c>
      <c r="G131" s="166">
        <v>18317400</v>
      </c>
      <c r="I131">
        <f t="shared" ref="I131:I194" si="7">YEAR(A131)</f>
        <v>2017</v>
      </c>
    </row>
    <row r="132" spans="1:9">
      <c r="A132" s="161">
        <v>42795</v>
      </c>
      <c r="B132" s="162">
        <v>50.96</v>
      </c>
      <c r="C132" s="162">
        <v>52.56</v>
      </c>
      <c r="D132" s="162">
        <v>49.19</v>
      </c>
      <c r="E132" s="162">
        <v>51.16</v>
      </c>
      <c r="F132" s="162">
        <v>44.68</v>
      </c>
      <c r="G132" s="163">
        <v>16725400</v>
      </c>
      <c r="I132">
        <f t="shared" si="7"/>
        <v>2017</v>
      </c>
    </row>
    <row r="133" spans="1:9">
      <c r="A133" s="164">
        <v>42767</v>
      </c>
      <c r="B133" s="165">
        <v>48.67</v>
      </c>
      <c r="C133" s="165">
        <v>51.26</v>
      </c>
      <c r="D133" s="165">
        <v>46.44</v>
      </c>
      <c r="E133" s="165">
        <v>50.36</v>
      </c>
      <c r="F133" s="165">
        <v>43.99</v>
      </c>
      <c r="G133" s="166">
        <v>20257500</v>
      </c>
      <c r="I133">
        <f t="shared" si="7"/>
        <v>2017</v>
      </c>
    </row>
    <row r="134" spans="1:9">
      <c r="A134" s="161">
        <v>42762</v>
      </c>
      <c r="B134" s="195" t="s">
        <v>783</v>
      </c>
      <c r="C134" s="195"/>
      <c r="D134" s="195"/>
      <c r="E134" s="195"/>
      <c r="F134" s="195"/>
      <c r="G134" s="195"/>
      <c r="I134">
        <f t="shared" si="7"/>
        <v>2017</v>
      </c>
    </row>
    <row r="135" spans="1:9">
      <c r="A135" s="164">
        <v>42736</v>
      </c>
      <c r="B135" s="165">
        <v>47.7</v>
      </c>
      <c r="C135" s="165">
        <v>49.85</v>
      </c>
      <c r="D135" s="165">
        <v>46.9</v>
      </c>
      <c r="E135" s="165">
        <v>48.75</v>
      </c>
      <c r="F135" s="165">
        <v>42.46</v>
      </c>
      <c r="G135" s="166">
        <v>19543600</v>
      </c>
      <c r="I135">
        <f t="shared" si="7"/>
        <v>2017</v>
      </c>
    </row>
    <row r="136" spans="1:9">
      <c r="A136" s="161">
        <v>42705</v>
      </c>
      <c r="B136" s="162">
        <v>48.75</v>
      </c>
      <c r="C136" s="162">
        <v>51.12</v>
      </c>
      <c r="D136" s="162">
        <v>47.14</v>
      </c>
      <c r="E136" s="162">
        <v>47.35</v>
      </c>
      <c r="F136" s="162">
        <v>41.24</v>
      </c>
      <c r="G136" s="163">
        <v>23513200</v>
      </c>
      <c r="I136">
        <f t="shared" si="7"/>
        <v>2016</v>
      </c>
    </row>
    <row r="137" spans="1:9">
      <c r="A137" s="164">
        <v>42675</v>
      </c>
      <c r="B137" s="165">
        <v>45.17</v>
      </c>
      <c r="C137" s="165">
        <v>49.26</v>
      </c>
      <c r="D137" s="165">
        <v>43.66</v>
      </c>
      <c r="E137" s="165">
        <v>48.63</v>
      </c>
      <c r="F137" s="165">
        <v>42.35</v>
      </c>
      <c r="G137" s="166">
        <v>25201700</v>
      </c>
      <c r="I137">
        <f t="shared" si="7"/>
        <v>2016</v>
      </c>
    </row>
    <row r="138" spans="1:9">
      <c r="A138" s="161">
        <v>42670</v>
      </c>
      <c r="B138" s="195" t="s">
        <v>784</v>
      </c>
      <c r="C138" s="195"/>
      <c r="D138" s="195"/>
      <c r="E138" s="195"/>
      <c r="F138" s="195"/>
      <c r="G138" s="195"/>
      <c r="I138">
        <f t="shared" si="7"/>
        <v>2016</v>
      </c>
    </row>
    <row r="139" spans="1:9">
      <c r="A139" s="164">
        <v>42644</v>
      </c>
      <c r="B139" s="165">
        <v>49.31</v>
      </c>
      <c r="C139" s="165">
        <v>51.49</v>
      </c>
      <c r="D139" s="165">
        <v>44.43</v>
      </c>
      <c r="E139" s="165">
        <v>45.17</v>
      </c>
      <c r="F139" s="165">
        <v>39.24</v>
      </c>
      <c r="G139" s="166">
        <v>31056500</v>
      </c>
      <c r="I139">
        <f t="shared" si="7"/>
        <v>2016</v>
      </c>
    </row>
    <row r="140" spans="1:9">
      <c r="A140" s="161">
        <v>42649</v>
      </c>
      <c r="B140" s="195" t="s">
        <v>785</v>
      </c>
      <c r="C140" s="195"/>
      <c r="D140" s="195"/>
      <c r="E140" s="195"/>
      <c r="F140" s="195"/>
      <c r="G140" s="195"/>
      <c r="I140">
        <f t="shared" si="7"/>
        <v>2016</v>
      </c>
    </row>
    <row r="141" spans="1:9">
      <c r="A141" s="164">
        <v>42614</v>
      </c>
      <c r="B141" s="165">
        <v>48.21</v>
      </c>
      <c r="C141" s="165">
        <v>49.7</v>
      </c>
      <c r="D141" s="165">
        <v>44.63</v>
      </c>
      <c r="E141" s="165">
        <v>49.4</v>
      </c>
      <c r="F141" s="165">
        <v>42.91</v>
      </c>
      <c r="G141" s="166">
        <v>22308600</v>
      </c>
      <c r="I141">
        <f t="shared" si="7"/>
        <v>2016</v>
      </c>
    </row>
    <row r="142" spans="1:9">
      <c r="A142" s="161">
        <v>42583</v>
      </c>
      <c r="B142" s="162">
        <v>46.37</v>
      </c>
      <c r="C142" s="162">
        <v>48.56</v>
      </c>
      <c r="D142" s="162">
        <v>45.88</v>
      </c>
      <c r="E142" s="162">
        <v>48.24</v>
      </c>
      <c r="F142" s="162">
        <v>41.9</v>
      </c>
      <c r="G142" s="163">
        <v>19369200</v>
      </c>
      <c r="I142">
        <f t="shared" si="7"/>
        <v>2016</v>
      </c>
    </row>
    <row r="143" spans="1:9">
      <c r="A143" s="164">
        <v>42578</v>
      </c>
      <c r="B143" s="196" t="s">
        <v>784</v>
      </c>
      <c r="C143" s="196"/>
      <c r="D143" s="196"/>
      <c r="E143" s="196"/>
      <c r="F143" s="196"/>
      <c r="G143" s="196"/>
      <c r="I143">
        <f t="shared" si="7"/>
        <v>2016</v>
      </c>
    </row>
    <row r="144" spans="1:9">
      <c r="A144" s="161">
        <v>42552</v>
      </c>
      <c r="B144" s="162">
        <v>44.06</v>
      </c>
      <c r="C144" s="162">
        <v>47.35</v>
      </c>
      <c r="D144" s="162">
        <v>42.88</v>
      </c>
      <c r="E144" s="162">
        <v>46.44</v>
      </c>
      <c r="F144" s="162">
        <v>40.24</v>
      </c>
      <c r="G144" s="163">
        <v>25700600</v>
      </c>
      <c r="I144">
        <f t="shared" si="7"/>
        <v>2016</v>
      </c>
    </row>
    <row r="145" spans="1:9">
      <c r="A145" s="164">
        <v>42522</v>
      </c>
      <c r="B145" s="165">
        <v>41.15</v>
      </c>
      <c r="C145" s="165">
        <v>44.06</v>
      </c>
      <c r="D145" s="165">
        <v>40.51</v>
      </c>
      <c r="E145" s="165">
        <v>44.06</v>
      </c>
      <c r="F145" s="165">
        <v>38.17</v>
      </c>
      <c r="G145" s="166">
        <v>32530400</v>
      </c>
      <c r="I145">
        <f t="shared" si="7"/>
        <v>2016</v>
      </c>
    </row>
    <row r="146" spans="1:9">
      <c r="A146" s="161">
        <v>42491</v>
      </c>
      <c r="B146" s="162">
        <v>38.880000000000003</v>
      </c>
      <c r="C146" s="162">
        <v>41.96</v>
      </c>
      <c r="D146" s="162">
        <v>37.74</v>
      </c>
      <c r="E146" s="162">
        <v>41.15</v>
      </c>
      <c r="F146" s="162">
        <v>35.65</v>
      </c>
      <c r="G146" s="163">
        <v>35002400</v>
      </c>
      <c r="I146">
        <f t="shared" si="7"/>
        <v>2016</v>
      </c>
    </row>
    <row r="147" spans="1:9">
      <c r="A147" s="164">
        <v>42487</v>
      </c>
      <c r="B147" s="196" t="s">
        <v>784</v>
      </c>
      <c r="C147" s="196"/>
      <c r="D147" s="196"/>
      <c r="E147" s="196"/>
      <c r="F147" s="196"/>
      <c r="G147" s="196"/>
      <c r="I147">
        <f t="shared" si="7"/>
        <v>2016</v>
      </c>
    </row>
    <row r="148" spans="1:9">
      <c r="A148" s="161">
        <v>42461</v>
      </c>
      <c r="B148" s="162">
        <v>37.909999999999997</v>
      </c>
      <c r="C148" s="162">
        <v>41.15</v>
      </c>
      <c r="D148" s="162">
        <v>37.61</v>
      </c>
      <c r="E148" s="162">
        <v>38.61</v>
      </c>
      <c r="F148" s="162">
        <v>33.35</v>
      </c>
      <c r="G148" s="163">
        <v>25164200</v>
      </c>
      <c r="I148">
        <f t="shared" si="7"/>
        <v>2016</v>
      </c>
    </row>
    <row r="149" spans="1:9">
      <c r="A149" s="164">
        <v>42430</v>
      </c>
      <c r="B149" s="165">
        <v>35.619999999999997</v>
      </c>
      <c r="C149" s="165">
        <v>38.71</v>
      </c>
      <c r="D149" s="165">
        <v>35.22</v>
      </c>
      <c r="E149" s="165">
        <v>38.15</v>
      </c>
      <c r="F149" s="165">
        <v>32.96</v>
      </c>
      <c r="G149" s="166">
        <v>25432400</v>
      </c>
      <c r="I149">
        <f t="shared" si="7"/>
        <v>2016</v>
      </c>
    </row>
    <row r="150" spans="1:9">
      <c r="A150" s="161">
        <v>42403</v>
      </c>
      <c r="B150" s="195" t="s">
        <v>784</v>
      </c>
      <c r="C150" s="195"/>
      <c r="D150" s="195"/>
      <c r="E150" s="195"/>
      <c r="F150" s="195"/>
      <c r="G150" s="195"/>
      <c r="I150">
        <f t="shared" si="7"/>
        <v>2016</v>
      </c>
    </row>
    <row r="151" spans="1:9">
      <c r="A151" s="164">
        <v>42401</v>
      </c>
      <c r="B151" s="165">
        <v>34.72</v>
      </c>
      <c r="C151" s="165">
        <v>36.42</v>
      </c>
      <c r="D151" s="165">
        <v>30.64</v>
      </c>
      <c r="E151" s="165">
        <v>35.19</v>
      </c>
      <c r="F151" s="165">
        <v>30.29</v>
      </c>
      <c r="G151" s="166">
        <v>30938000</v>
      </c>
      <c r="I151">
        <f t="shared" si="7"/>
        <v>2016</v>
      </c>
    </row>
    <row r="152" spans="1:9">
      <c r="A152" s="161">
        <v>42370</v>
      </c>
      <c r="B152" s="162">
        <v>37.74</v>
      </c>
      <c r="C152" s="162">
        <v>38.17</v>
      </c>
      <c r="D152" s="162">
        <v>30.15</v>
      </c>
      <c r="E152" s="162">
        <v>34.92</v>
      </c>
      <c r="F152" s="162">
        <v>30.06</v>
      </c>
      <c r="G152" s="163">
        <v>53616600</v>
      </c>
      <c r="I152">
        <f t="shared" si="7"/>
        <v>2016</v>
      </c>
    </row>
    <row r="153" spans="1:9">
      <c r="A153" s="164">
        <v>42339</v>
      </c>
      <c r="B153" s="165">
        <v>40.06</v>
      </c>
      <c r="C153" s="165">
        <v>40.53</v>
      </c>
      <c r="D153" s="165">
        <v>37.630000000000003</v>
      </c>
      <c r="E153" s="165">
        <v>38.31</v>
      </c>
      <c r="F153" s="165">
        <v>32.97</v>
      </c>
      <c r="G153" s="166">
        <v>24632000</v>
      </c>
      <c r="I153">
        <f t="shared" si="7"/>
        <v>2015</v>
      </c>
    </row>
    <row r="154" spans="1:9">
      <c r="A154" s="161">
        <v>42309</v>
      </c>
      <c r="B154" s="162">
        <v>38.380000000000003</v>
      </c>
      <c r="C154" s="162">
        <v>40.58</v>
      </c>
      <c r="D154" s="162">
        <v>37.67</v>
      </c>
      <c r="E154" s="162">
        <v>39.880000000000003</v>
      </c>
      <c r="F154" s="162">
        <v>34.33</v>
      </c>
      <c r="G154" s="163">
        <v>27330400</v>
      </c>
      <c r="I154">
        <f t="shared" si="7"/>
        <v>2015</v>
      </c>
    </row>
    <row r="155" spans="1:9">
      <c r="A155" s="164">
        <v>42305</v>
      </c>
      <c r="B155" s="196" t="s">
        <v>786</v>
      </c>
      <c r="C155" s="196"/>
      <c r="D155" s="196"/>
      <c r="E155" s="196"/>
      <c r="F155" s="196"/>
      <c r="G155" s="196"/>
      <c r="I155">
        <f t="shared" si="7"/>
        <v>2015</v>
      </c>
    </row>
    <row r="156" spans="1:9">
      <c r="A156" s="161">
        <v>42278</v>
      </c>
      <c r="B156" s="162">
        <v>32.69</v>
      </c>
      <c r="C156" s="162">
        <v>38.75</v>
      </c>
      <c r="D156" s="162">
        <v>32.119999999999997</v>
      </c>
      <c r="E156" s="162">
        <v>38.409999999999997</v>
      </c>
      <c r="F156" s="162">
        <v>32.979999999999997</v>
      </c>
      <c r="G156" s="163">
        <v>44100800</v>
      </c>
      <c r="I156">
        <f t="shared" si="7"/>
        <v>2015</v>
      </c>
    </row>
    <row r="157" spans="1:9">
      <c r="A157" s="164">
        <v>42248</v>
      </c>
      <c r="B157" s="165">
        <v>31.35</v>
      </c>
      <c r="C157" s="165">
        <v>35.6</v>
      </c>
      <c r="D157" s="165">
        <v>31.06</v>
      </c>
      <c r="E157" s="165">
        <v>32.6</v>
      </c>
      <c r="F157" s="165">
        <v>27.98</v>
      </c>
      <c r="G157" s="166">
        <v>33073800</v>
      </c>
      <c r="I157">
        <f t="shared" si="7"/>
        <v>2015</v>
      </c>
    </row>
    <row r="158" spans="1:9">
      <c r="A158" s="161">
        <v>42217</v>
      </c>
      <c r="B158" s="162">
        <v>35.89</v>
      </c>
      <c r="C158" s="162">
        <v>36.36</v>
      </c>
      <c r="D158" s="162">
        <v>25.05</v>
      </c>
      <c r="E158" s="162">
        <v>32.26</v>
      </c>
      <c r="F158" s="162">
        <v>27.69</v>
      </c>
      <c r="G158" s="163">
        <v>32122000</v>
      </c>
      <c r="I158">
        <f t="shared" si="7"/>
        <v>2015</v>
      </c>
    </row>
    <row r="159" spans="1:9">
      <c r="A159" s="164">
        <v>42214</v>
      </c>
      <c r="B159" s="196" t="s">
        <v>786</v>
      </c>
      <c r="C159" s="196"/>
      <c r="D159" s="196"/>
      <c r="E159" s="196"/>
      <c r="F159" s="196"/>
      <c r="G159" s="196"/>
      <c r="I159">
        <f t="shared" si="7"/>
        <v>2015</v>
      </c>
    </row>
    <row r="160" spans="1:9">
      <c r="A160" s="161">
        <v>42186</v>
      </c>
      <c r="B160" s="162">
        <v>36.340000000000003</v>
      </c>
      <c r="C160" s="162">
        <v>38.72</v>
      </c>
      <c r="D160" s="162">
        <v>32.26</v>
      </c>
      <c r="E160" s="162">
        <v>35.909999999999997</v>
      </c>
      <c r="F160" s="162">
        <v>30.75</v>
      </c>
      <c r="G160" s="163">
        <v>39255600</v>
      </c>
      <c r="I160">
        <f t="shared" si="7"/>
        <v>2015</v>
      </c>
    </row>
    <row r="161" spans="1:9">
      <c r="A161" s="167">
        <v>42156</v>
      </c>
      <c r="B161" s="168">
        <v>35.85</v>
      </c>
      <c r="C161" s="168">
        <v>37.200000000000003</v>
      </c>
      <c r="D161" s="168">
        <v>35.03</v>
      </c>
      <c r="E161" s="168">
        <v>35.99</v>
      </c>
      <c r="F161" s="168">
        <v>30.82</v>
      </c>
      <c r="G161" s="169">
        <v>20219800</v>
      </c>
      <c r="I161">
        <f t="shared" si="7"/>
        <v>2015</v>
      </c>
    </row>
    <row r="162" spans="1:9">
      <c r="A162" s="161">
        <v>42125</v>
      </c>
      <c r="B162" s="162">
        <v>32.130000000000003</v>
      </c>
      <c r="C162" s="162">
        <v>35.880000000000003</v>
      </c>
      <c r="D162" s="162">
        <v>32.1</v>
      </c>
      <c r="E162" s="162">
        <v>35.69</v>
      </c>
      <c r="F162" s="162">
        <v>30.56</v>
      </c>
      <c r="G162" s="163">
        <v>19689600</v>
      </c>
      <c r="I162">
        <f t="shared" si="7"/>
        <v>2015</v>
      </c>
    </row>
    <row r="163" spans="1:9">
      <c r="I163">
        <f t="shared" si="7"/>
        <v>1900</v>
      </c>
    </row>
    <row r="164" spans="1:9">
      <c r="I164">
        <f t="shared" si="7"/>
        <v>1900</v>
      </c>
    </row>
    <row r="165" spans="1:9">
      <c r="I165">
        <f t="shared" si="7"/>
        <v>1900</v>
      </c>
    </row>
    <row r="166" spans="1:9">
      <c r="I166">
        <f t="shared" si="7"/>
        <v>1900</v>
      </c>
    </row>
    <row r="167" spans="1:9">
      <c r="I167">
        <f t="shared" si="7"/>
        <v>1900</v>
      </c>
    </row>
    <row r="168" spans="1:9">
      <c r="I168">
        <f t="shared" si="7"/>
        <v>1900</v>
      </c>
    </row>
    <row r="169" spans="1:9">
      <c r="I169">
        <f t="shared" si="7"/>
        <v>1900</v>
      </c>
    </row>
    <row r="170" spans="1:9">
      <c r="I170">
        <f t="shared" si="7"/>
        <v>1900</v>
      </c>
    </row>
    <row r="171" spans="1:9">
      <c r="I171">
        <f t="shared" si="7"/>
        <v>1900</v>
      </c>
    </row>
    <row r="172" spans="1:9">
      <c r="I172">
        <f t="shared" si="7"/>
        <v>1900</v>
      </c>
    </row>
    <row r="173" spans="1:9">
      <c r="I173">
        <f t="shared" si="7"/>
        <v>1900</v>
      </c>
    </row>
    <row r="174" spans="1:9">
      <c r="I174">
        <f t="shared" si="7"/>
        <v>1900</v>
      </c>
    </row>
    <row r="175" spans="1:9">
      <c r="I175">
        <f t="shared" si="7"/>
        <v>1900</v>
      </c>
    </row>
    <row r="176" spans="1:9">
      <c r="I176">
        <f t="shared" si="7"/>
        <v>1900</v>
      </c>
    </row>
    <row r="177" spans="9:9">
      <c r="I177">
        <f t="shared" si="7"/>
        <v>1900</v>
      </c>
    </row>
    <row r="178" spans="9:9">
      <c r="I178">
        <f t="shared" si="7"/>
        <v>1900</v>
      </c>
    </row>
    <row r="179" spans="9:9">
      <c r="I179">
        <f t="shared" si="7"/>
        <v>1900</v>
      </c>
    </row>
    <row r="180" spans="9:9">
      <c r="I180">
        <f t="shared" si="7"/>
        <v>1900</v>
      </c>
    </row>
    <row r="181" spans="9:9">
      <c r="I181">
        <f t="shared" si="7"/>
        <v>1900</v>
      </c>
    </row>
    <row r="182" spans="9:9">
      <c r="I182">
        <f t="shared" si="7"/>
        <v>1900</v>
      </c>
    </row>
    <row r="183" spans="9:9">
      <c r="I183">
        <f t="shared" si="7"/>
        <v>1900</v>
      </c>
    </row>
    <row r="184" spans="9:9">
      <c r="I184">
        <f t="shared" si="7"/>
        <v>1900</v>
      </c>
    </row>
    <row r="185" spans="9:9">
      <c r="I185">
        <f t="shared" si="7"/>
        <v>1900</v>
      </c>
    </row>
    <row r="186" spans="9:9">
      <c r="I186">
        <f t="shared" si="7"/>
        <v>1900</v>
      </c>
    </row>
    <row r="187" spans="9:9">
      <c r="I187">
        <f t="shared" si="7"/>
        <v>1900</v>
      </c>
    </row>
    <row r="188" spans="9:9">
      <c r="I188">
        <f t="shared" si="7"/>
        <v>1900</v>
      </c>
    </row>
    <row r="189" spans="9:9">
      <c r="I189">
        <f t="shared" si="7"/>
        <v>1900</v>
      </c>
    </row>
    <row r="190" spans="9:9">
      <c r="I190">
        <f t="shared" si="7"/>
        <v>1900</v>
      </c>
    </row>
    <row r="191" spans="9:9">
      <c r="I191">
        <f t="shared" si="7"/>
        <v>1900</v>
      </c>
    </row>
    <row r="192" spans="9:9">
      <c r="I192">
        <f t="shared" si="7"/>
        <v>1900</v>
      </c>
    </row>
    <row r="193" spans="9:9">
      <c r="I193">
        <f t="shared" si="7"/>
        <v>1900</v>
      </c>
    </row>
    <row r="194" spans="9:9">
      <c r="I194">
        <f t="shared" si="7"/>
        <v>1900</v>
      </c>
    </row>
    <row r="195" spans="9:9">
      <c r="I195">
        <f t="shared" ref="I195:I258" si="8">YEAR(A195)</f>
        <v>1900</v>
      </c>
    </row>
    <row r="196" spans="9:9">
      <c r="I196">
        <f t="shared" si="8"/>
        <v>1900</v>
      </c>
    </row>
    <row r="197" spans="9:9">
      <c r="I197">
        <f t="shared" si="8"/>
        <v>1900</v>
      </c>
    </row>
    <row r="198" spans="9:9">
      <c r="I198">
        <f t="shared" si="8"/>
        <v>1900</v>
      </c>
    </row>
    <row r="199" spans="9:9">
      <c r="I199">
        <f t="shared" si="8"/>
        <v>1900</v>
      </c>
    </row>
    <row r="200" spans="9:9">
      <c r="I200">
        <f t="shared" si="8"/>
        <v>1900</v>
      </c>
    </row>
    <row r="201" spans="9:9">
      <c r="I201">
        <f t="shared" si="8"/>
        <v>1900</v>
      </c>
    </row>
    <row r="202" spans="9:9">
      <c r="I202">
        <f t="shared" si="8"/>
        <v>1900</v>
      </c>
    </row>
    <row r="203" spans="9:9">
      <c r="I203">
        <f t="shared" si="8"/>
        <v>1900</v>
      </c>
    </row>
    <row r="204" spans="9:9">
      <c r="I204">
        <f t="shared" si="8"/>
        <v>1900</v>
      </c>
    </row>
    <row r="205" spans="9:9">
      <c r="I205">
        <f t="shared" si="8"/>
        <v>1900</v>
      </c>
    </row>
    <row r="206" spans="9:9">
      <c r="I206">
        <f t="shared" si="8"/>
        <v>1900</v>
      </c>
    </row>
    <row r="207" spans="9:9">
      <c r="I207">
        <f t="shared" si="8"/>
        <v>1900</v>
      </c>
    </row>
    <row r="208" spans="9:9">
      <c r="I208">
        <f t="shared" si="8"/>
        <v>1900</v>
      </c>
    </row>
    <row r="209" spans="9:9">
      <c r="I209">
        <f t="shared" si="8"/>
        <v>1900</v>
      </c>
    </row>
    <row r="210" spans="9:9">
      <c r="I210">
        <f t="shared" si="8"/>
        <v>1900</v>
      </c>
    </row>
    <row r="211" spans="9:9">
      <c r="I211">
        <f t="shared" si="8"/>
        <v>1900</v>
      </c>
    </row>
    <row r="212" spans="9:9">
      <c r="I212">
        <f t="shared" si="8"/>
        <v>1900</v>
      </c>
    </row>
    <row r="213" spans="9:9">
      <c r="I213">
        <f t="shared" si="8"/>
        <v>1900</v>
      </c>
    </row>
    <row r="214" spans="9:9">
      <c r="I214">
        <f t="shared" si="8"/>
        <v>1900</v>
      </c>
    </row>
    <row r="215" spans="9:9">
      <c r="I215">
        <f t="shared" si="8"/>
        <v>1900</v>
      </c>
    </row>
    <row r="216" spans="9:9">
      <c r="I216">
        <f t="shared" si="8"/>
        <v>1900</v>
      </c>
    </row>
    <row r="217" spans="9:9">
      <c r="I217">
        <f t="shared" si="8"/>
        <v>1900</v>
      </c>
    </row>
    <row r="218" spans="9:9">
      <c r="I218">
        <f t="shared" si="8"/>
        <v>1900</v>
      </c>
    </row>
    <row r="219" spans="9:9">
      <c r="I219">
        <f t="shared" si="8"/>
        <v>1900</v>
      </c>
    </row>
    <row r="220" spans="9:9">
      <c r="I220">
        <f t="shared" si="8"/>
        <v>1900</v>
      </c>
    </row>
    <row r="221" spans="9:9">
      <c r="I221">
        <f t="shared" si="8"/>
        <v>1900</v>
      </c>
    </row>
    <row r="222" spans="9:9">
      <c r="I222">
        <f t="shared" si="8"/>
        <v>1900</v>
      </c>
    </row>
    <row r="223" spans="9:9">
      <c r="I223">
        <f t="shared" si="8"/>
        <v>1900</v>
      </c>
    </row>
    <row r="224" spans="9:9">
      <c r="I224">
        <f t="shared" si="8"/>
        <v>1900</v>
      </c>
    </row>
    <row r="225" spans="9:9">
      <c r="I225">
        <f t="shared" si="8"/>
        <v>1900</v>
      </c>
    </row>
    <row r="226" spans="9:9">
      <c r="I226">
        <f t="shared" si="8"/>
        <v>1900</v>
      </c>
    </row>
    <row r="227" spans="9:9">
      <c r="I227">
        <f t="shared" si="8"/>
        <v>1900</v>
      </c>
    </row>
    <row r="228" spans="9:9">
      <c r="I228">
        <f t="shared" si="8"/>
        <v>1900</v>
      </c>
    </row>
    <row r="229" spans="9:9">
      <c r="I229">
        <f t="shared" si="8"/>
        <v>1900</v>
      </c>
    </row>
    <row r="230" spans="9:9">
      <c r="I230">
        <f t="shared" si="8"/>
        <v>1900</v>
      </c>
    </row>
    <row r="231" spans="9:9">
      <c r="I231">
        <f t="shared" si="8"/>
        <v>1900</v>
      </c>
    </row>
    <row r="232" spans="9:9">
      <c r="I232">
        <f t="shared" si="8"/>
        <v>1900</v>
      </c>
    </row>
    <row r="233" spans="9:9">
      <c r="I233">
        <f t="shared" si="8"/>
        <v>1900</v>
      </c>
    </row>
    <row r="234" spans="9:9">
      <c r="I234">
        <f t="shared" si="8"/>
        <v>1900</v>
      </c>
    </row>
    <row r="235" spans="9:9">
      <c r="I235">
        <f t="shared" si="8"/>
        <v>1900</v>
      </c>
    </row>
    <row r="236" spans="9:9">
      <c r="I236">
        <f t="shared" si="8"/>
        <v>1900</v>
      </c>
    </row>
    <row r="237" spans="9:9">
      <c r="I237">
        <f t="shared" si="8"/>
        <v>1900</v>
      </c>
    </row>
    <row r="238" spans="9:9">
      <c r="I238">
        <f t="shared" si="8"/>
        <v>1900</v>
      </c>
    </row>
    <row r="239" spans="9:9">
      <c r="I239">
        <f t="shared" si="8"/>
        <v>1900</v>
      </c>
    </row>
    <row r="240" spans="9:9">
      <c r="I240">
        <f t="shared" si="8"/>
        <v>1900</v>
      </c>
    </row>
    <row r="241" spans="9:9">
      <c r="I241">
        <f t="shared" si="8"/>
        <v>1900</v>
      </c>
    </row>
    <row r="242" spans="9:9">
      <c r="I242">
        <f t="shared" si="8"/>
        <v>1900</v>
      </c>
    </row>
    <row r="243" spans="9:9">
      <c r="I243">
        <f t="shared" si="8"/>
        <v>1900</v>
      </c>
    </row>
    <row r="244" spans="9:9">
      <c r="I244">
        <f t="shared" si="8"/>
        <v>1900</v>
      </c>
    </row>
    <row r="245" spans="9:9">
      <c r="I245">
        <f t="shared" si="8"/>
        <v>1900</v>
      </c>
    </row>
    <row r="246" spans="9:9">
      <c r="I246">
        <f t="shared" si="8"/>
        <v>1900</v>
      </c>
    </row>
    <row r="247" spans="9:9">
      <c r="I247">
        <f t="shared" si="8"/>
        <v>1900</v>
      </c>
    </row>
    <row r="248" spans="9:9">
      <c r="I248">
        <f t="shared" si="8"/>
        <v>1900</v>
      </c>
    </row>
    <row r="249" spans="9:9">
      <c r="I249">
        <f t="shared" si="8"/>
        <v>1900</v>
      </c>
    </row>
    <row r="250" spans="9:9">
      <c r="I250">
        <f t="shared" si="8"/>
        <v>1900</v>
      </c>
    </row>
    <row r="251" spans="9:9">
      <c r="I251">
        <f t="shared" si="8"/>
        <v>1900</v>
      </c>
    </row>
    <row r="252" spans="9:9">
      <c r="I252">
        <f t="shared" si="8"/>
        <v>1900</v>
      </c>
    </row>
    <row r="253" spans="9:9">
      <c r="I253">
        <f t="shared" si="8"/>
        <v>1900</v>
      </c>
    </row>
    <row r="254" spans="9:9">
      <c r="I254">
        <f t="shared" si="8"/>
        <v>1900</v>
      </c>
    </row>
    <row r="255" spans="9:9">
      <c r="I255">
        <f t="shared" si="8"/>
        <v>1900</v>
      </c>
    </row>
    <row r="256" spans="9:9">
      <c r="I256">
        <f t="shared" si="8"/>
        <v>1900</v>
      </c>
    </row>
    <row r="257" spans="9:9">
      <c r="I257">
        <f t="shared" si="8"/>
        <v>1900</v>
      </c>
    </row>
    <row r="258" spans="9:9">
      <c r="I258">
        <f t="shared" si="8"/>
        <v>1900</v>
      </c>
    </row>
    <row r="259" spans="9:9">
      <c r="I259">
        <f t="shared" ref="I259:I322" si="9">YEAR(A259)</f>
        <v>1900</v>
      </c>
    </row>
    <row r="260" spans="9:9">
      <c r="I260">
        <f t="shared" si="9"/>
        <v>1900</v>
      </c>
    </row>
    <row r="261" spans="9:9">
      <c r="I261">
        <f t="shared" si="9"/>
        <v>1900</v>
      </c>
    </row>
    <row r="262" spans="9:9">
      <c r="I262">
        <f t="shared" si="9"/>
        <v>1900</v>
      </c>
    </row>
    <row r="263" spans="9:9">
      <c r="I263">
        <f t="shared" si="9"/>
        <v>1900</v>
      </c>
    </row>
    <row r="264" spans="9:9">
      <c r="I264">
        <f t="shared" si="9"/>
        <v>1900</v>
      </c>
    </row>
    <row r="265" spans="9:9">
      <c r="I265">
        <f t="shared" si="9"/>
        <v>1900</v>
      </c>
    </row>
    <row r="266" spans="9:9">
      <c r="I266">
        <f t="shared" si="9"/>
        <v>1900</v>
      </c>
    </row>
    <row r="267" spans="9:9">
      <c r="I267">
        <f t="shared" si="9"/>
        <v>1900</v>
      </c>
    </row>
    <row r="268" spans="9:9">
      <c r="I268">
        <f t="shared" si="9"/>
        <v>1900</v>
      </c>
    </row>
    <row r="269" spans="9:9">
      <c r="I269">
        <f t="shared" si="9"/>
        <v>1900</v>
      </c>
    </row>
    <row r="270" spans="9:9">
      <c r="I270">
        <f t="shared" si="9"/>
        <v>1900</v>
      </c>
    </row>
    <row r="271" spans="9:9">
      <c r="I271">
        <f t="shared" si="9"/>
        <v>1900</v>
      </c>
    </row>
    <row r="272" spans="9:9">
      <c r="I272">
        <f t="shared" si="9"/>
        <v>1900</v>
      </c>
    </row>
    <row r="273" spans="9:9">
      <c r="I273">
        <f t="shared" si="9"/>
        <v>1900</v>
      </c>
    </row>
    <row r="274" spans="9:9">
      <c r="I274">
        <f t="shared" si="9"/>
        <v>1900</v>
      </c>
    </row>
    <row r="275" spans="9:9">
      <c r="I275">
        <f t="shared" si="9"/>
        <v>1900</v>
      </c>
    </row>
    <row r="276" spans="9:9">
      <c r="I276">
        <f t="shared" si="9"/>
        <v>1900</v>
      </c>
    </row>
    <row r="277" spans="9:9">
      <c r="I277">
        <f t="shared" si="9"/>
        <v>1900</v>
      </c>
    </row>
    <row r="278" spans="9:9">
      <c r="I278">
        <f t="shared" si="9"/>
        <v>1900</v>
      </c>
    </row>
    <row r="279" spans="9:9">
      <c r="I279">
        <f t="shared" si="9"/>
        <v>1900</v>
      </c>
    </row>
    <row r="280" spans="9:9">
      <c r="I280">
        <f t="shared" si="9"/>
        <v>1900</v>
      </c>
    </row>
    <row r="281" spans="9:9">
      <c r="I281">
        <f t="shared" si="9"/>
        <v>1900</v>
      </c>
    </row>
    <row r="282" spans="9:9">
      <c r="I282">
        <f t="shared" si="9"/>
        <v>1900</v>
      </c>
    </row>
    <row r="283" spans="9:9">
      <c r="I283">
        <f t="shared" si="9"/>
        <v>1900</v>
      </c>
    </row>
    <row r="284" spans="9:9">
      <c r="I284">
        <f t="shared" si="9"/>
        <v>1900</v>
      </c>
    </row>
    <row r="285" spans="9:9">
      <c r="I285">
        <f t="shared" si="9"/>
        <v>1900</v>
      </c>
    </row>
    <row r="286" spans="9:9">
      <c r="I286">
        <f t="shared" si="9"/>
        <v>1900</v>
      </c>
    </row>
    <row r="287" spans="9:9">
      <c r="I287">
        <f t="shared" si="9"/>
        <v>1900</v>
      </c>
    </row>
    <row r="288" spans="9:9">
      <c r="I288">
        <f t="shared" si="9"/>
        <v>1900</v>
      </c>
    </row>
    <row r="289" spans="9:9">
      <c r="I289">
        <f t="shared" si="9"/>
        <v>1900</v>
      </c>
    </row>
    <row r="290" spans="9:9">
      <c r="I290">
        <f t="shared" si="9"/>
        <v>1900</v>
      </c>
    </row>
    <row r="291" spans="9:9">
      <c r="I291">
        <f t="shared" si="9"/>
        <v>1900</v>
      </c>
    </row>
    <row r="292" spans="9:9">
      <c r="I292">
        <f t="shared" si="9"/>
        <v>1900</v>
      </c>
    </row>
    <row r="293" spans="9:9">
      <c r="I293">
        <f t="shared" si="9"/>
        <v>1900</v>
      </c>
    </row>
    <row r="294" spans="9:9">
      <c r="I294">
        <f t="shared" si="9"/>
        <v>1900</v>
      </c>
    </row>
    <row r="295" spans="9:9">
      <c r="I295">
        <f t="shared" si="9"/>
        <v>1900</v>
      </c>
    </row>
    <row r="296" spans="9:9">
      <c r="I296">
        <f t="shared" si="9"/>
        <v>1900</v>
      </c>
    </row>
    <row r="297" spans="9:9">
      <c r="I297">
        <f t="shared" si="9"/>
        <v>1900</v>
      </c>
    </row>
    <row r="298" spans="9:9">
      <c r="I298">
        <f t="shared" si="9"/>
        <v>1900</v>
      </c>
    </row>
    <row r="299" spans="9:9">
      <c r="I299">
        <f t="shared" si="9"/>
        <v>1900</v>
      </c>
    </row>
    <row r="300" spans="9:9">
      <c r="I300">
        <f t="shared" si="9"/>
        <v>1900</v>
      </c>
    </row>
    <row r="301" spans="9:9">
      <c r="I301">
        <f t="shared" si="9"/>
        <v>1900</v>
      </c>
    </row>
    <row r="302" spans="9:9">
      <c r="I302">
        <f t="shared" si="9"/>
        <v>1900</v>
      </c>
    </row>
    <row r="303" spans="9:9">
      <c r="I303">
        <f t="shared" si="9"/>
        <v>1900</v>
      </c>
    </row>
    <row r="304" spans="9:9">
      <c r="I304">
        <f t="shared" si="9"/>
        <v>1900</v>
      </c>
    </row>
    <row r="305" spans="9:9">
      <c r="I305">
        <f t="shared" si="9"/>
        <v>1900</v>
      </c>
    </row>
    <row r="306" spans="9:9">
      <c r="I306">
        <f t="shared" si="9"/>
        <v>1900</v>
      </c>
    </row>
    <row r="307" spans="9:9">
      <c r="I307">
        <f t="shared" si="9"/>
        <v>1900</v>
      </c>
    </row>
    <row r="308" spans="9:9">
      <c r="I308">
        <f t="shared" si="9"/>
        <v>1900</v>
      </c>
    </row>
    <row r="309" spans="9:9">
      <c r="I309">
        <f t="shared" si="9"/>
        <v>1900</v>
      </c>
    </row>
    <row r="310" spans="9:9">
      <c r="I310">
        <f t="shared" si="9"/>
        <v>1900</v>
      </c>
    </row>
    <row r="311" spans="9:9">
      <c r="I311">
        <f t="shared" si="9"/>
        <v>1900</v>
      </c>
    </row>
    <row r="312" spans="9:9">
      <c r="I312">
        <f t="shared" si="9"/>
        <v>1900</v>
      </c>
    </row>
    <row r="313" spans="9:9">
      <c r="I313">
        <f t="shared" si="9"/>
        <v>1900</v>
      </c>
    </row>
    <row r="314" spans="9:9">
      <c r="I314">
        <f t="shared" si="9"/>
        <v>1900</v>
      </c>
    </row>
    <row r="315" spans="9:9">
      <c r="I315">
        <f t="shared" si="9"/>
        <v>1900</v>
      </c>
    </row>
    <row r="316" spans="9:9">
      <c r="I316">
        <f t="shared" si="9"/>
        <v>1900</v>
      </c>
    </row>
    <row r="317" spans="9:9">
      <c r="I317">
        <f t="shared" si="9"/>
        <v>1900</v>
      </c>
    </row>
    <row r="318" spans="9:9">
      <c r="I318">
        <f t="shared" si="9"/>
        <v>1900</v>
      </c>
    </row>
    <row r="319" spans="9:9">
      <c r="I319">
        <f t="shared" si="9"/>
        <v>1900</v>
      </c>
    </row>
    <row r="320" spans="9:9">
      <c r="I320">
        <f t="shared" si="9"/>
        <v>1900</v>
      </c>
    </row>
    <row r="321" spans="9:9">
      <c r="I321">
        <f t="shared" si="9"/>
        <v>1900</v>
      </c>
    </row>
    <row r="322" spans="9:9">
      <c r="I322">
        <f t="shared" si="9"/>
        <v>1900</v>
      </c>
    </row>
    <row r="323" spans="9:9">
      <c r="I323">
        <f t="shared" ref="I323:I386" si="10">YEAR(A323)</f>
        <v>1900</v>
      </c>
    </row>
    <row r="324" spans="9:9">
      <c r="I324">
        <f t="shared" si="10"/>
        <v>1900</v>
      </c>
    </row>
    <row r="325" spans="9:9">
      <c r="I325">
        <f t="shared" si="10"/>
        <v>1900</v>
      </c>
    </row>
    <row r="326" spans="9:9">
      <c r="I326">
        <f t="shared" si="10"/>
        <v>1900</v>
      </c>
    </row>
    <row r="327" spans="9:9">
      <c r="I327">
        <f t="shared" si="10"/>
        <v>1900</v>
      </c>
    </row>
    <row r="328" spans="9:9">
      <c r="I328">
        <f t="shared" si="10"/>
        <v>1900</v>
      </c>
    </row>
    <row r="329" spans="9:9">
      <c r="I329">
        <f t="shared" si="10"/>
        <v>1900</v>
      </c>
    </row>
    <row r="330" spans="9:9">
      <c r="I330">
        <f t="shared" si="10"/>
        <v>1900</v>
      </c>
    </row>
    <row r="331" spans="9:9">
      <c r="I331">
        <f t="shared" si="10"/>
        <v>1900</v>
      </c>
    </row>
    <row r="332" spans="9:9">
      <c r="I332">
        <f t="shared" si="10"/>
        <v>1900</v>
      </c>
    </row>
    <row r="333" spans="9:9">
      <c r="I333">
        <f t="shared" si="10"/>
        <v>1900</v>
      </c>
    </row>
    <row r="334" spans="9:9">
      <c r="I334">
        <f t="shared" si="10"/>
        <v>1900</v>
      </c>
    </row>
    <row r="335" spans="9:9">
      <c r="I335">
        <f t="shared" si="10"/>
        <v>1900</v>
      </c>
    </row>
    <row r="336" spans="9:9">
      <c r="I336">
        <f t="shared" si="10"/>
        <v>1900</v>
      </c>
    </row>
    <row r="337" spans="9:9">
      <c r="I337">
        <f t="shared" si="10"/>
        <v>1900</v>
      </c>
    </row>
    <row r="338" spans="9:9">
      <c r="I338">
        <f t="shared" si="10"/>
        <v>1900</v>
      </c>
    </row>
    <row r="339" spans="9:9">
      <c r="I339">
        <f t="shared" si="10"/>
        <v>1900</v>
      </c>
    </row>
    <row r="340" spans="9:9">
      <c r="I340">
        <f t="shared" si="10"/>
        <v>1900</v>
      </c>
    </row>
    <row r="341" spans="9:9">
      <c r="I341">
        <f t="shared" si="10"/>
        <v>1900</v>
      </c>
    </row>
    <row r="342" spans="9:9">
      <c r="I342">
        <f t="shared" si="10"/>
        <v>1900</v>
      </c>
    </row>
    <row r="343" spans="9:9">
      <c r="I343">
        <f t="shared" si="10"/>
        <v>1900</v>
      </c>
    </row>
    <row r="344" spans="9:9">
      <c r="I344">
        <f t="shared" si="10"/>
        <v>1900</v>
      </c>
    </row>
    <row r="345" spans="9:9">
      <c r="I345">
        <f t="shared" si="10"/>
        <v>1900</v>
      </c>
    </row>
    <row r="346" spans="9:9">
      <c r="I346">
        <f t="shared" si="10"/>
        <v>1900</v>
      </c>
    </row>
    <row r="347" spans="9:9">
      <c r="I347">
        <f t="shared" si="10"/>
        <v>1900</v>
      </c>
    </row>
    <row r="348" spans="9:9">
      <c r="I348">
        <f t="shared" si="10"/>
        <v>1900</v>
      </c>
    </row>
    <row r="349" spans="9:9">
      <c r="I349">
        <f t="shared" si="10"/>
        <v>1900</v>
      </c>
    </row>
    <row r="350" spans="9:9">
      <c r="I350">
        <f t="shared" si="10"/>
        <v>1900</v>
      </c>
    </row>
    <row r="351" spans="9:9">
      <c r="I351">
        <f t="shared" si="10"/>
        <v>1900</v>
      </c>
    </row>
    <row r="352" spans="9:9">
      <c r="I352">
        <f t="shared" si="10"/>
        <v>1900</v>
      </c>
    </row>
    <row r="353" spans="9:9">
      <c r="I353">
        <f t="shared" si="10"/>
        <v>1900</v>
      </c>
    </row>
    <row r="354" spans="9:9">
      <c r="I354">
        <f t="shared" si="10"/>
        <v>1900</v>
      </c>
    </row>
    <row r="355" spans="9:9">
      <c r="I355">
        <f t="shared" si="10"/>
        <v>1900</v>
      </c>
    </row>
    <row r="356" spans="9:9">
      <c r="I356">
        <f t="shared" si="10"/>
        <v>1900</v>
      </c>
    </row>
    <row r="357" spans="9:9">
      <c r="I357">
        <f t="shared" si="10"/>
        <v>1900</v>
      </c>
    </row>
    <row r="358" spans="9:9">
      <c r="I358">
        <f t="shared" si="10"/>
        <v>1900</v>
      </c>
    </row>
    <row r="359" spans="9:9">
      <c r="I359">
        <f t="shared" si="10"/>
        <v>1900</v>
      </c>
    </row>
    <row r="360" spans="9:9">
      <c r="I360">
        <f t="shared" si="10"/>
        <v>1900</v>
      </c>
    </row>
    <row r="361" spans="9:9">
      <c r="I361">
        <f t="shared" si="10"/>
        <v>1900</v>
      </c>
    </row>
    <row r="362" spans="9:9">
      <c r="I362">
        <f t="shared" si="10"/>
        <v>1900</v>
      </c>
    </row>
    <row r="363" spans="9:9">
      <c r="I363">
        <f t="shared" si="10"/>
        <v>1900</v>
      </c>
    </row>
    <row r="364" spans="9:9">
      <c r="I364">
        <f t="shared" si="10"/>
        <v>1900</v>
      </c>
    </row>
    <row r="365" spans="9:9">
      <c r="I365">
        <f t="shared" si="10"/>
        <v>1900</v>
      </c>
    </row>
    <row r="366" spans="9:9">
      <c r="I366">
        <f t="shared" si="10"/>
        <v>1900</v>
      </c>
    </row>
    <row r="367" spans="9:9">
      <c r="I367">
        <f t="shared" si="10"/>
        <v>1900</v>
      </c>
    </row>
    <row r="368" spans="9:9">
      <c r="I368">
        <f t="shared" si="10"/>
        <v>1900</v>
      </c>
    </row>
    <row r="369" spans="9:9">
      <c r="I369">
        <f t="shared" si="10"/>
        <v>1900</v>
      </c>
    </row>
    <row r="370" spans="9:9">
      <c r="I370">
        <f t="shared" si="10"/>
        <v>1900</v>
      </c>
    </row>
    <row r="371" spans="9:9">
      <c r="I371">
        <f t="shared" si="10"/>
        <v>1900</v>
      </c>
    </row>
    <row r="372" spans="9:9">
      <c r="I372">
        <f t="shared" si="10"/>
        <v>1900</v>
      </c>
    </row>
    <row r="373" spans="9:9">
      <c r="I373">
        <f t="shared" si="10"/>
        <v>1900</v>
      </c>
    </row>
    <row r="374" spans="9:9">
      <c r="I374">
        <f t="shared" si="10"/>
        <v>1900</v>
      </c>
    </row>
    <row r="375" spans="9:9">
      <c r="I375">
        <f t="shared" si="10"/>
        <v>1900</v>
      </c>
    </row>
    <row r="376" spans="9:9">
      <c r="I376">
        <f t="shared" si="10"/>
        <v>1900</v>
      </c>
    </row>
    <row r="377" spans="9:9">
      <c r="I377">
        <f t="shared" si="10"/>
        <v>1900</v>
      </c>
    </row>
    <row r="378" spans="9:9">
      <c r="I378">
        <f t="shared" si="10"/>
        <v>1900</v>
      </c>
    </row>
    <row r="379" spans="9:9">
      <c r="I379">
        <f t="shared" si="10"/>
        <v>1900</v>
      </c>
    </row>
    <row r="380" spans="9:9">
      <c r="I380">
        <f t="shared" si="10"/>
        <v>1900</v>
      </c>
    </row>
    <row r="381" spans="9:9">
      <c r="I381">
        <f t="shared" si="10"/>
        <v>1900</v>
      </c>
    </row>
    <row r="382" spans="9:9">
      <c r="I382">
        <f t="shared" si="10"/>
        <v>1900</v>
      </c>
    </row>
    <row r="383" spans="9:9">
      <c r="I383">
        <f t="shared" si="10"/>
        <v>1900</v>
      </c>
    </row>
    <row r="384" spans="9:9">
      <c r="I384">
        <f t="shared" si="10"/>
        <v>1900</v>
      </c>
    </row>
    <row r="385" spans="9:9">
      <c r="I385">
        <f t="shared" si="10"/>
        <v>1900</v>
      </c>
    </row>
    <row r="386" spans="9:9">
      <c r="I386">
        <f t="shared" si="10"/>
        <v>1900</v>
      </c>
    </row>
    <row r="387" spans="9:9">
      <c r="I387">
        <f t="shared" ref="I387:I450" si="11">YEAR(A387)</f>
        <v>1900</v>
      </c>
    </row>
    <row r="388" spans="9:9">
      <c r="I388">
        <f t="shared" si="11"/>
        <v>1900</v>
      </c>
    </row>
    <row r="389" spans="9:9">
      <c r="I389">
        <f t="shared" si="11"/>
        <v>1900</v>
      </c>
    </row>
    <row r="390" spans="9:9">
      <c r="I390">
        <f t="shared" si="11"/>
        <v>1900</v>
      </c>
    </row>
    <row r="391" spans="9:9">
      <c r="I391">
        <f t="shared" si="11"/>
        <v>1900</v>
      </c>
    </row>
    <row r="392" spans="9:9">
      <c r="I392">
        <f t="shared" si="11"/>
        <v>1900</v>
      </c>
    </row>
    <row r="393" spans="9:9">
      <c r="I393">
        <f t="shared" si="11"/>
        <v>1900</v>
      </c>
    </row>
    <row r="394" spans="9:9">
      <c r="I394">
        <f t="shared" si="11"/>
        <v>1900</v>
      </c>
    </row>
    <row r="395" spans="9:9">
      <c r="I395">
        <f t="shared" si="11"/>
        <v>1900</v>
      </c>
    </row>
    <row r="396" spans="9:9">
      <c r="I396">
        <f t="shared" si="11"/>
        <v>1900</v>
      </c>
    </row>
    <row r="397" spans="9:9">
      <c r="I397">
        <f t="shared" si="11"/>
        <v>1900</v>
      </c>
    </row>
    <row r="398" spans="9:9">
      <c r="I398">
        <f t="shared" si="11"/>
        <v>1900</v>
      </c>
    </row>
    <row r="399" spans="9:9">
      <c r="I399">
        <f t="shared" si="11"/>
        <v>1900</v>
      </c>
    </row>
    <row r="400" spans="9:9">
      <c r="I400">
        <f t="shared" si="11"/>
        <v>1900</v>
      </c>
    </row>
    <row r="401" spans="9:9">
      <c r="I401">
        <f t="shared" si="11"/>
        <v>1900</v>
      </c>
    </row>
    <row r="402" spans="9:9">
      <c r="I402">
        <f t="shared" si="11"/>
        <v>1900</v>
      </c>
    </row>
    <row r="403" spans="9:9">
      <c r="I403">
        <f t="shared" si="11"/>
        <v>1900</v>
      </c>
    </row>
    <row r="404" spans="9:9">
      <c r="I404">
        <f t="shared" si="11"/>
        <v>1900</v>
      </c>
    </row>
    <row r="405" spans="9:9">
      <c r="I405">
        <f t="shared" si="11"/>
        <v>1900</v>
      </c>
    </row>
    <row r="406" spans="9:9">
      <c r="I406">
        <f t="shared" si="11"/>
        <v>1900</v>
      </c>
    </row>
    <row r="407" spans="9:9">
      <c r="I407">
        <f t="shared" si="11"/>
        <v>1900</v>
      </c>
    </row>
    <row r="408" spans="9:9">
      <c r="I408">
        <f t="shared" si="11"/>
        <v>1900</v>
      </c>
    </row>
    <row r="409" spans="9:9">
      <c r="I409">
        <f t="shared" si="11"/>
        <v>1900</v>
      </c>
    </row>
    <row r="410" spans="9:9">
      <c r="I410">
        <f t="shared" si="11"/>
        <v>1900</v>
      </c>
    </row>
    <row r="411" spans="9:9">
      <c r="I411">
        <f t="shared" si="11"/>
        <v>1900</v>
      </c>
    </row>
    <row r="412" spans="9:9">
      <c r="I412">
        <f t="shared" si="11"/>
        <v>1900</v>
      </c>
    </row>
    <row r="413" spans="9:9">
      <c r="I413">
        <f t="shared" si="11"/>
        <v>1900</v>
      </c>
    </row>
    <row r="414" spans="9:9">
      <c r="I414">
        <f t="shared" si="11"/>
        <v>1900</v>
      </c>
    </row>
    <row r="415" spans="9:9">
      <c r="I415">
        <f t="shared" si="11"/>
        <v>1900</v>
      </c>
    </row>
    <row r="416" spans="9:9">
      <c r="I416">
        <f t="shared" si="11"/>
        <v>1900</v>
      </c>
    </row>
    <row r="417" spans="9:9">
      <c r="I417">
        <f t="shared" si="11"/>
        <v>1900</v>
      </c>
    </row>
    <row r="418" spans="9:9">
      <c r="I418">
        <f t="shared" si="11"/>
        <v>1900</v>
      </c>
    </row>
    <row r="419" spans="9:9">
      <c r="I419">
        <f t="shared" si="11"/>
        <v>1900</v>
      </c>
    </row>
    <row r="420" spans="9:9">
      <c r="I420">
        <f t="shared" si="11"/>
        <v>1900</v>
      </c>
    </row>
    <row r="421" spans="9:9">
      <c r="I421">
        <f t="shared" si="11"/>
        <v>1900</v>
      </c>
    </row>
    <row r="422" spans="9:9">
      <c r="I422">
        <f t="shared" si="11"/>
        <v>1900</v>
      </c>
    </row>
    <row r="423" spans="9:9">
      <c r="I423">
        <f t="shared" si="11"/>
        <v>1900</v>
      </c>
    </row>
    <row r="424" spans="9:9">
      <c r="I424">
        <f t="shared" si="11"/>
        <v>1900</v>
      </c>
    </row>
    <row r="425" spans="9:9">
      <c r="I425">
        <f t="shared" si="11"/>
        <v>1900</v>
      </c>
    </row>
    <row r="426" spans="9:9">
      <c r="I426">
        <f t="shared" si="11"/>
        <v>1900</v>
      </c>
    </row>
    <row r="427" spans="9:9">
      <c r="I427">
        <f t="shared" si="11"/>
        <v>1900</v>
      </c>
    </row>
    <row r="428" spans="9:9">
      <c r="I428">
        <f t="shared" si="11"/>
        <v>1900</v>
      </c>
    </row>
    <row r="429" spans="9:9">
      <c r="I429">
        <f t="shared" si="11"/>
        <v>1900</v>
      </c>
    </row>
    <row r="430" spans="9:9">
      <c r="I430">
        <f t="shared" si="11"/>
        <v>1900</v>
      </c>
    </row>
    <row r="431" spans="9:9">
      <c r="I431">
        <f t="shared" si="11"/>
        <v>1900</v>
      </c>
    </row>
    <row r="432" spans="9:9">
      <c r="I432">
        <f t="shared" si="11"/>
        <v>1900</v>
      </c>
    </row>
    <row r="433" spans="9:9">
      <c r="I433">
        <f t="shared" si="11"/>
        <v>1900</v>
      </c>
    </row>
    <row r="434" spans="9:9">
      <c r="I434">
        <f t="shared" si="11"/>
        <v>1900</v>
      </c>
    </row>
    <row r="435" spans="9:9">
      <c r="I435">
        <f t="shared" si="11"/>
        <v>1900</v>
      </c>
    </row>
    <row r="436" spans="9:9">
      <c r="I436">
        <f t="shared" si="11"/>
        <v>1900</v>
      </c>
    </row>
    <row r="437" spans="9:9">
      <c r="I437">
        <f t="shared" si="11"/>
        <v>1900</v>
      </c>
    </row>
    <row r="438" spans="9:9">
      <c r="I438">
        <f t="shared" si="11"/>
        <v>1900</v>
      </c>
    </row>
    <row r="439" spans="9:9">
      <c r="I439">
        <f t="shared" si="11"/>
        <v>1900</v>
      </c>
    </row>
    <row r="440" spans="9:9">
      <c r="I440">
        <f t="shared" si="11"/>
        <v>1900</v>
      </c>
    </row>
    <row r="441" spans="9:9">
      <c r="I441">
        <f t="shared" si="11"/>
        <v>1900</v>
      </c>
    </row>
    <row r="442" spans="9:9">
      <c r="I442">
        <f t="shared" si="11"/>
        <v>1900</v>
      </c>
    </row>
    <row r="443" spans="9:9">
      <c r="I443">
        <f t="shared" si="11"/>
        <v>1900</v>
      </c>
    </row>
    <row r="444" spans="9:9">
      <c r="I444">
        <f t="shared" si="11"/>
        <v>1900</v>
      </c>
    </row>
    <row r="445" spans="9:9">
      <c r="I445">
        <f t="shared" si="11"/>
        <v>1900</v>
      </c>
    </row>
    <row r="446" spans="9:9">
      <c r="I446">
        <f t="shared" si="11"/>
        <v>1900</v>
      </c>
    </row>
    <row r="447" spans="9:9">
      <c r="I447">
        <f t="shared" si="11"/>
        <v>1900</v>
      </c>
    </row>
    <row r="448" spans="9:9">
      <c r="I448">
        <f t="shared" si="11"/>
        <v>1900</v>
      </c>
    </row>
    <row r="449" spans="9:9">
      <c r="I449">
        <f t="shared" si="11"/>
        <v>1900</v>
      </c>
    </row>
    <row r="450" spans="9:9">
      <c r="I450">
        <f t="shared" si="11"/>
        <v>1900</v>
      </c>
    </row>
    <row r="451" spans="9:9">
      <c r="I451">
        <f t="shared" ref="I451:I514" si="12">YEAR(A451)</f>
        <v>1900</v>
      </c>
    </row>
    <row r="452" spans="9:9">
      <c r="I452">
        <f t="shared" si="12"/>
        <v>1900</v>
      </c>
    </row>
    <row r="453" spans="9:9">
      <c r="I453">
        <f t="shared" si="12"/>
        <v>1900</v>
      </c>
    </row>
    <row r="454" spans="9:9">
      <c r="I454">
        <f t="shared" si="12"/>
        <v>1900</v>
      </c>
    </row>
    <row r="455" spans="9:9">
      <c r="I455">
        <f t="shared" si="12"/>
        <v>1900</v>
      </c>
    </row>
    <row r="456" spans="9:9">
      <c r="I456">
        <f t="shared" si="12"/>
        <v>1900</v>
      </c>
    </row>
    <row r="457" spans="9:9">
      <c r="I457">
        <f t="shared" si="12"/>
        <v>1900</v>
      </c>
    </row>
    <row r="458" spans="9:9">
      <c r="I458">
        <f t="shared" si="12"/>
        <v>1900</v>
      </c>
    </row>
    <row r="459" spans="9:9">
      <c r="I459">
        <f t="shared" si="12"/>
        <v>1900</v>
      </c>
    </row>
    <row r="460" spans="9:9">
      <c r="I460">
        <f t="shared" si="12"/>
        <v>1900</v>
      </c>
    </row>
    <row r="461" spans="9:9">
      <c r="I461">
        <f t="shared" si="12"/>
        <v>1900</v>
      </c>
    </row>
    <row r="462" spans="9:9">
      <c r="I462">
        <f t="shared" si="12"/>
        <v>1900</v>
      </c>
    </row>
    <row r="463" spans="9:9">
      <c r="I463">
        <f t="shared" si="12"/>
        <v>1900</v>
      </c>
    </row>
    <row r="464" spans="9:9">
      <c r="I464">
        <f t="shared" si="12"/>
        <v>1900</v>
      </c>
    </row>
    <row r="465" spans="9:9">
      <c r="I465">
        <f t="shared" si="12"/>
        <v>1900</v>
      </c>
    </row>
    <row r="466" spans="9:9">
      <c r="I466">
        <f t="shared" si="12"/>
        <v>1900</v>
      </c>
    </row>
    <row r="467" spans="9:9">
      <c r="I467">
        <f t="shared" si="12"/>
        <v>1900</v>
      </c>
    </row>
    <row r="468" spans="9:9">
      <c r="I468">
        <f t="shared" si="12"/>
        <v>1900</v>
      </c>
    </row>
    <row r="469" spans="9:9">
      <c r="I469">
        <f t="shared" si="12"/>
        <v>1900</v>
      </c>
    </row>
    <row r="470" spans="9:9">
      <c r="I470">
        <f t="shared" si="12"/>
        <v>1900</v>
      </c>
    </row>
    <row r="471" spans="9:9">
      <c r="I471">
        <f t="shared" si="12"/>
        <v>1900</v>
      </c>
    </row>
    <row r="472" spans="9:9">
      <c r="I472">
        <f t="shared" si="12"/>
        <v>1900</v>
      </c>
    </row>
    <row r="473" spans="9:9">
      <c r="I473">
        <f t="shared" si="12"/>
        <v>1900</v>
      </c>
    </row>
    <row r="474" spans="9:9">
      <c r="I474">
        <f t="shared" si="12"/>
        <v>1900</v>
      </c>
    </row>
    <row r="475" spans="9:9">
      <c r="I475">
        <f t="shared" si="12"/>
        <v>1900</v>
      </c>
    </row>
    <row r="476" spans="9:9">
      <c r="I476">
        <f t="shared" si="12"/>
        <v>1900</v>
      </c>
    </row>
    <row r="477" spans="9:9">
      <c r="I477">
        <f t="shared" si="12"/>
        <v>1900</v>
      </c>
    </row>
    <row r="478" spans="9:9">
      <c r="I478">
        <f t="shared" si="12"/>
        <v>1900</v>
      </c>
    </row>
    <row r="479" spans="9:9">
      <c r="I479">
        <f t="shared" si="12"/>
        <v>1900</v>
      </c>
    </row>
    <row r="480" spans="9:9">
      <c r="I480">
        <f t="shared" si="12"/>
        <v>1900</v>
      </c>
    </row>
    <row r="481" spans="9:9">
      <c r="I481">
        <f t="shared" si="12"/>
        <v>1900</v>
      </c>
    </row>
    <row r="482" spans="9:9">
      <c r="I482">
        <f t="shared" si="12"/>
        <v>1900</v>
      </c>
    </row>
    <row r="483" spans="9:9">
      <c r="I483">
        <f t="shared" si="12"/>
        <v>1900</v>
      </c>
    </row>
    <row r="484" spans="9:9">
      <c r="I484">
        <f t="shared" si="12"/>
        <v>1900</v>
      </c>
    </row>
    <row r="485" spans="9:9">
      <c r="I485">
        <f t="shared" si="12"/>
        <v>1900</v>
      </c>
    </row>
    <row r="486" spans="9:9">
      <c r="I486">
        <f t="shared" si="12"/>
        <v>1900</v>
      </c>
    </row>
    <row r="487" spans="9:9">
      <c r="I487">
        <f t="shared" si="12"/>
        <v>1900</v>
      </c>
    </row>
    <row r="488" spans="9:9">
      <c r="I488">
        <f t="shared" si="12"/>
        <v>1900</v>
      </c>
    </row>
    <row r="489" spans="9:9">
      <c r="I489">
        <f t="shared" si="12"/>
        <v>1900</v>
      </c>
    </row>
    <row r="490" spans="9:9">
      <c r="I490">
        <f t="shared" si="12"/>
        <v>1900</v>
      </c>
    </row>
    <row r="491" spans="9:9">
      <c r="I491">
        <f t="shared" si="12"/>
        <v>1900</v>
      </c>
    </row>
    <row r="492" spans="9:9">
      <c r="I492">
        <f t="shared" si="12"/>
        <v>1900</v>
      </c>
    </row>
    <row r="493" spans="9:9">
      <c r="I493">
        <f t="shared" si="12"/>
        <v>1900</v>
      </c>
    </row>
    <row r="494" spans="9:9">
      <c r="I494">
        <f t="shared" si="12"/>
        <v>1900</v>
      </c>
    </row>
    <row r="495" spans="9:9">
      <c r="I495">
        <f t="shared" si="12"/>
        <v>1900</v>
      </c>
    </row>
    <row r="496" spans="9:9">
      <c r="I496">
        <f t="shared" si="12"/>
        <v>1900</v>
      </c>
    </row>
    <row r="497" spans="9:9">
      <c r="I497">
        <f t="shared" si="12"/>
        <v>1900</v>
      </c>
    </row>
    <row r="498" spans="9:9">
      <c r="I498">
        <f t="shared" si="12"/>
        <v>1900</v>
      </c>
    </row>
    <row r="499" spans="9:9">
      <c r="I499">
        <f t="shared" si="12"/>
        <v>1900</v>
      </c>
    </row>
    <row r="500" spans="9:9">
      <c r="I500">
        <f t="shared" si="12"/>
        <v>1900</v>
      </c>
    </row>
    <row r="501" spans="9:9">
      <c r="I501">
        <f t="shared" si="12"/>
        <v>1900</v>
      </c>
    </row>
    <row r="502" spans="9:9">
      <c r="I502">
        <f t="shared" si="12"/>
        <v>1900</v>
      </c>
    </row>
    <row r="503" spans="9:9">
      <c r="I503">
        <f t="shared" si="12"/>
        <v>1900</v>
      </c>
    </row>
    <row r="504" spans="9:9">
      <c r="I504">
        <f t="shared" si="12"/>
        <v>1900</v>
      </c>
    </row>
    <row r="505" spans="9:9">
      <c r="I505">
        <f t="shared" si="12"/>
        <v>1900</v>
      </c>
    </row>
    <row r="506" spans="9:9">
      <c r="I506">
        <f t="shared" si="12"/>
        <v>1900</v>
      </c>
    </row>
    <row r="507" spans="9:9">
      <c r="I507">
        <f t="shared" si="12"/>
        <v>1900</v>
      </c>
    </row>
    <row r="508" spans="9:9">
      <c r="I508">
        <f t="shared" si="12"/>
        <v>1900</v>
      </c>
    </row>
    <row r="509" spans="9:9">
      <c r="I509">
        <f t="shared" si="12"/>
        <v>1900</v>
      </c>
    </row>
    <row r="510" spans="9:9">
      <c r="I510">
        <f t="shared" si="12"/>
        <v>1900</v>
      </c>
    </row>
    <row r="511" spans="9:9">
      <c r="I511">
        <f t="shared" si="12"/>
        <v>1900</v>
      </c>
    </row>
    <row r="512" spans="9:9">
      <c r="I512">
        <f t="shared" si="12"/>
        <v>1900</v>
      </c>
    </row>
    <row r="513" spans="9:9">
      <c r="I513">
        <f t="shared" si="12"/>
        <v>1900</v>
      </c>
    </row>
    <row r="514" spans="9:9">
      <c r="I514">
        <f t="shared" si="12"/>
        <v>1900</v>
      </c>
    </row>
    <row r="515" spans="9:9">
      <c r="I515">
        <f t="shared" ref="I515:I578" si="13">YEAR(A515)</f>
        <v>1900</v>
      </c>
    </row>
    <row r="516" spans="9:9">
      <c r="I516">
        <f t="shared" si="13"/>
        <v>1900</v>
      </c>
    </row>
    <row r="517" spans="9:9">
      <c r="I517">
        <f t="shared" si="13"/>
        <v>1900</v>
      </c>
    </row>
    <row r="518" spans="9:9">
      <c r="I518">
        <f t="shared" si="13"/>
        <v>1900</v>
      </c>
    </row>
    <row r="519" spans="9:9">
      <c r="I519">
        <f t="shared" si="13"/>
        <v>1900</v>
      </c>
    </row>
    <row r="520" spans="9:9">
      <c r="I520">
        <f t="shared" si="13"/>
        <v>1900</v>
      </c>
    </row>
    <row r="521" spans="9:9">
      <c r="I521">
        <f t="shared" si="13"/>
        <v>1900</v>
      </c>
    </row>
    <row r="522" spans="9:9">
      <c r="I522">
        <f t="shared" si="13"/>
        <v>1900</v>
      </c>
    </row>
    <row r="523" spans="9:9">
      <c r="I523">
        <f t="shared" si="13"/>
        <v>1900</v>
      </c>
    </row>
    <row r="524" spans="9:9">
      <c r="I524">
        <f t="shared" si="13"/>
        <v>1900</v>
      </c>
    </row>
    <row r="525" spans="9:9">
      <c r="I525">
        <f t="shared" si="13"/>
        <v>1900</v>
      </c>
    </row>
    <row r="526" spans="9:9">
      <c r="I526">
        <f t="shared" si="13"/>
        <v>1900</v>
      </c>
    </row>
    <row r="527" spans="9:9">
      <c r="I527">
        <f t="shared" si="13"/>
        <v>1900</v>
      </c>
    </row>
    <row r="528" spans="9:9">
      <c r="I528">
        <f t="shared" si="13"/>
        <v>1900</v>
      </c>
    </row>
    <row r="529" spans="9:9">
      <c r="I529">
        <f t="shared" si="13"/>
        <v>1900</v>
      </c>
    </row>
    <row r="530" spans="9:9">
      <c r="I530">
        <f t="shared" si="13"/>
        <v>1900</v>
      </c>
    </row>
    <row r="531" spans="9:9">
      <c r="I531">
        <f t="shared" si="13"/>
        <v>1900</v>
      </c>
    </row>
    <row r="532" spans="9:9">
      <c r="I532">
        <f t="shared" si="13"/>
        <v>1900</v>
      </c>
    </row>
    <row r="533" spans="9:9">
      <c r="I533">
        <f t="shared" si="13"/>
        <v>1900</v>
      </c>
    </row>
    <row r="534" spans="9:9">
      <c r="I534">
        <f t="shared" si="13"/>
        <v>1900</v>
      </c>
    </row>
    <row r="535" spans="9:9">
      <c r="I535">
        <f t="shared" si="13"/>
        <v>1900</v>
      </c>
    </row>
    <row r="536" spans="9:9">
      <c r="I536">
        <f t="shared" si="13"/>
        <v>1900</v>
      </c>
    </row>
    <row r="537" spans="9:9">
      <c r="I537">
        <f t="shared" si="13"/>
        <v>1900</v>
      </c>
    </row>
    <row r="538" spans="9:9">
      <c r="I538">
        <f t="shared" si="13"/>
        <v>1900</v>
      </c>
    </row>
    <row r="539" spans="9:9">
      <c r="I539">
        <f t="shared" si="13"/>
        <v>1900</v>
      </c>
    </row>
    <row r="540" spans="9:9">
      <c r="I540">
        <f t="shared" si="13"/>
        <v>1900</v>
      </c>
    </row>
    <row r="541" spans="9:9">
      <c r="I541">
        <f t="shared" si="13"/>
        <v>1900</v>
      </c>
    </row>
    <row r="542" spans="9:9">
      <c r="I542">
        <f t="shared" si="13"/>
        <v>1900</v>
      </c>
    </row>
    <row r="543" spans="9:9">
      <c r="I543">
        <f t="shared" si="13"/>
        <v>1900</v>
      </c>
    </row>
    <row r="544" spans="9:9">
      <c r="I544">
        <f t="shared" si="13"/>
        <v>1900</v>
      </c>
    </row>
    <row r="545" spans="9:9">
      <c r="I545">
        <f t="shared" si="13"/>
        <v>1900</v>
      </c>
    </row>
    <row r="546" spans="9:9">
      <c r="I546">
        <f t="shared" si="13"/>
        <v>1900</v>
      </c>
    </row>
    <row r="547" spans="9:9">
      <c r="I547">
        <f t="shared" si="13"/>
        <v>1900</v>
      </c>
    </row>
    <row r="548" spans="9:9">
      <c r="I548">
        <f t="shared" si="13"/>
        <v>1900</v>
      </c>
    </row>
    <row r="549" spans="9:9">
      <c r="I549">
        <f t="shared" si="13"/>
        <v>1900</v>
      </c>
    </row>
    <row r="550" spans="9:9">
      <c r="I550">
        <f t="shared" si="13"/>
        <v>1900</v>
      </c>
    </row>
    <row r="551" spans="9:9">
      <c r="I551">
        <f t="shared" si="13"/>
        <v>1900</v>
      </c>
    </row>
    <row r="552" spans="9:9">
      <c r="I552">
        <f t="shared" si="13"/>
        <v>1900</v>
      </c>
    </row>
    <row r="553" spans="9:9">
      <c r="I553">
        <f t="shared" si="13"/>
        <v>1900</v>
      </c>
    </row>
    <row r="554" spans="9:9">
      <c r="I554">
        <f t="shared" si="13"/>
        <v>1900</v>
      </c>
    </row>
    <row r="555" spans="9:9">
      <c r="I555">
        <f t="shared" si="13"/>
        <v>1900</v>
      </c>
    </row>
    <row r="556" spans="9:9">
      <c r="I556">
        <f t="shared" si="13"/>
        <v>1900</v>
      </c>
    </row>
    <row r="557" spans="9:9">
      <c r="I557">
        <f t="shared" si="13"/>
        <v>1900</v>
      </c>
    </row>
    <row r="558" spans="9:9">
      <c r="I558">
        <f t="shared" si="13"/>
        <v>1900</v>
      </c>
    </row>
    <row r="559" spans="9:9">
      <c r="I559">
        <f t="shared" si="13"/>
        <v>1900</v>
      </c>
    </row>
    <row r="560" spans="9:9">
      <c r="I560">
        <f t="shared" si="13"/>
        <v>1900</v>
      </c>
    </row>
    <row r="561" spans="9:9">
      <c r="I561">
        <f t="shared" si="13"/>
        <v>1900</v>
      </c>
    </row>
    <row r="562" spans="9:9">
      <c r="I562">
        <f t="shared" si="13"/>
        <v>1900</v>
      </c>
    </row>
    <row r="563" spans="9:9">
      <c r="I563">
        <f t="shared" si="13"/>
        <v>1900</v>
      </c>
    </row>
    <row r="564" spans="9:9">
      <c r="I564">
        <f t="shared" si="13"/>
        <v>1900</v>
      </c>
    </row>
    <row r="565" spans="9:9">
      <c r="I565">
        <f t="shared" si="13"/>
        <v>1900</v>
      </c>
    </row>
    <row r="566" spans="9:9">
      <c r="I566">
        <f t="shared" si="13"/>
        <v>1900</v>
      </c>
    </row>
    <row r="567" spans="9:9">
      <c r="I567">
        <f t="shared" si="13"/>
        <v>1900</v>
      </c>
    </row>
    <row r="568" spans="9:9">
      <c r="I568">
        <f t="shared" si="13"/>
        <v>1900</v>
      </c>
    </row>
    <row r="569" spans="9:9">
      <c r="I569">
        <f t="shared" si="13"/>
        <v>1900</v>
      </c>
    </row>
    <row r="570" spans="9:9">
      <c r="I570">
        <f t="shared" si="13"/>
        <v>1900</v>
      </c>
    </row>
    <row r="571" spans="9:9">
      <c r="I571">
        <f t="shared" si="13"/>
        <v>1900</v>
      </c>
    </row>
    <row r="572" spans="9:9">
      <c r="I572">
        <f t="shared" si="13"/>
        <v>1900</v>
      </c>
    </row>
    <row r="573" spans="9:9">
      <c r="I573">
        <f t="shared" si="13"/>
        <v>1900</v>
      </c>
    </row>
    <row r="574" spans="9:9">
      <c r="I574">
        <f t="shared" si="13"/>
        <v>1900</v>
      </c>
    </row>
    <row r="575" spans="9:9">
      <c r="I575">
        <f t="shared" si="13"/>
        <v>1900</v>
      </c>
    </row>
    <row r="576" spans="9:9">
      <c r="I576">
        <f t="shared" si="13"/>
        <v>1900</v>
      </c>
    </row>
    <row r="577" spans="9:9">
      <c r="I577">
        <f t="shared" si="13"/>
        <v>1900</v>
      </c>
    </row>
    <row r="578" spans="9:9">
      <c r="I578">
        <f t="shared" si="13"/>
        <v>1900</v>
      </c>
    </row>
    <row r="579" spans="9:9">
      <c r="I579">
        <f t="shared" ref="I579:I642" si="14">YEAR(A579)</f>
        <v>1900</v>
      </c>
    </row>
    <row r="580" spans="9:9">
      <c r="I580">
        <f t="shared" si="14"/>
        <v>1900</v>
      </c>
    </row>
    <row r="581" spans="9:9">
      <c r="I581">
        <f t="shared" si="14"/>
        <v>1900</v>
      </c>
    </row>
    <row r="582" spans="9:9">
      <c r="I582">
        <f t="shared" si="14"/>
        <v>1900</v>
      </c>
    </row>
    <row r="583" spans="9:9">
      <c r="I583">
        <f t="shared" si="14"/>
        <v>1900</v>
      </c>
    </row>
    <row r="584" spans="9:9">
      <c r="I584">
        <f t="shared" si="14"/>
        <v>1900</v>
      </c>
    </row>
    <row r="585" spans="9:9">
      <c r="I585">
        <f t="shared" si="14"/>
        <v>1900</v>
      </c>
    </row>
    <row r="586" spans="9:9">
      <c r="I586">
        <f t="shared" si="14"/>
        <v>1900</v>
      </c>
    </row>
    <row r="587" spans="9:9">
      <c r="I587">
        <f t="shared" si="14"/>
        <v>1900</v>
      </c>
    </row>
    <row r="588" spans="9:9">
      <c r="I588">
        <f t="shared" si="14"/>
        <v>1900</v>
      </c>
    </row>
    <row r="589" spans="9:9">
      <c r="I589">
        <f t="shared" si="14"/>
        <v>1900</v>
      </c>
    </row>
    <row r="590" spans="9:9">
      <c r="I590">
        <f t="shared" si="14"/>
        <v>1900</v>
      </c>
    </row>
    <row r="591" spans="9:9">
      <c r="I591">
        <f t="shared" si="14"/>
        <v>1900</v>
      </c>
    </row>
    <row r="592" spans="9:9">
      <c r="I592">
        <f t="shared" si="14"/>
        <v>1900</v>
      </c>
    </row>
    <row r="593" spans="9:9">
      <c r="I593">
        <f t="shared" si="14"/>
        <v>1900</v>
      </c>
    </row>
    <row r="594" spans="9:9">
      <c r="I594">
        <f t="shared" si="14"/>
        <v>1900</v>
      </c>
    </row>
    <row r="595" spans="9:9">
      <c r="I595">
        <f t="shared" si="14"/>
        <v>1900</v>
      </c>
    </row>
    <row r="596" spans="9:9">
      <c r="I596">
        <f t="shared" si="14"/>
        <v>1900</v>
      </c>
    </row>
    <row r="597" spans="9:9">
      <c r="I597">
        <f t="shared" si="14"/>
        <v>1900</v>
      </c>
    </row>
    <row r="598" spans="9:9">
      <c r="I598">
        <f t="shared" si="14"/>
        <v>1900</v>
      </c>
    </row>
    <row r="599" spans="9:9">
      <c r="I599">
        <f t="shared" si="14"/>
        <v>1900</v>
      </c>
    </row>
    <row r="600" spans="9:9">
      <c r="I600">
        <f t="shared" si="14"/>
        <v>1900</v>
      </c>
    </row>
    <row r="601" spans="9:9">
      <c r="I601">
        <f t="shared" si="14"/>
        <v>1900</v>
      </c>
    </row>
    <row r="602" spans="9:9">
      <c r="I602">
        <f t="shared" si="14"/>
        <v>1900</v>
      </c>
    </row>
    <row r="603" spans="9:9">
      <c r="I603">
        <f t="shared" si="14"/>
        <v>1900</v>
      </c>
    </row>
    <row r="604" spans="9:9">
      <c r="I604">
        <f t="shared" si="14"/>
        <v>1900</v>
      </c>
    </row>
    <row r="605" spans="9:9">
      <c r="I605">
        <f t="shared" si="14"/>
        <v>1900</v>
      </c>
    </row>
    <row r="606" spans="9:9">
      <c r="I606">
        <f t="shared" si="14"/>
        <v>1900</v>
      </c>
    </row>
    <row r="607" spans="9:9">
      <c r="I607">
        <f t="shared" si="14"/>
        <v>1900</v>
      </c>
    </row>
    <row r="608" spans="9:9">
      <c r="I608">
        <f t="shared" si="14"/>
        <v>1900</v>
      </c>
    </row>
    <row r="609" spans="9:9">
      <c r="I609">
        <f t="shared" si="14"/>
        <v>1900</v>
      </c>
    </row>
    <row r="610" spans="9:9">
      <c r="I610">
        <f t="shared" si="14"/>
        <v>1900</v>
      </c>
    </row>
    <row r="611" spans="9:9">
      <c r="I611">
        <f t="shared" si="14"/>
        <v>1900</v>
      </c>
    </row>
    <row r="612" spans="9:9">
      <c r="I612">
        <f t="shared" si="14"/>
        <v>1900</v>
      </c>
    </row>
    <row r="613" spans="9:9">
      <c r="I613">
        <f t="shared" si="14"/>
        <v>1900</v>
      </c>
    </row>
    <row r="614" spans="9:9">
      <c r="I614">
        <f t="shared" si="14"/>
        <v>1900</v>
      </c>
    </row>
    <row r="615" spans="9:9">
      <c r="I615">
        <f t="shared" si="14"/>
        <v>1900</v>
      </c>
    </row>
    <row r="616" spans="9:9">
      <c r="I616">
        <f t="shared" si="14"/>
        <v>1900</v>
      </c>
    </row>
    <row r="617" spans="9:9">
      <c r="I617">
        <f t="shared" si="14"/>
        <v>1900</v>
      </c>
    </row>
    <row r="618" spans="9:9">
      <c r="I618">
        <f t="shared" si="14"/>
        <v>1900</v>
      </c>
    </row>
    <row r="619" spans="9:9">
      <c r="I619">
        <f t="shared" si="14"/>
        <v>1900</v>
      </c>
    </row>
    <row r="620" spans="9:9">
      <c r="I620">
        <f t="shared" si="14"/>
        <v>1900</v>
      </c>
    </row>
    <row r="621" spans="9:9">
      <c r="I621">
        <f t="shared" si="14"/>
        <v>1900</v>
      </c>
    </row>
    <row r="622" spans="9:9">
      <c r="I622">
        <f t="shared" si="14"/>
        <v>1900</v>
      </c>
    </row>
    <row r="623" spans="9:9">
      <c r="I623">
        <f t="shared" si="14"/>
        <v>1900</v>
      </c>
    </row>
    <row r="624" spans="9:9">
      <c r="I624">
        <f t="shared" si="14"/>
        <v>1900</v>
      </c>
    </row>
    <row r="625" spans="9:9">
      <c r="I625">
        <f t="shared" si="14"/>
        <v>1900</v>
      </c>
    </row>
    <row r="626" spans="9:9">
      <c r="I626">
        <f t="shared" si="14"/>
        <v>1900</v>
      </c>
    </row>
    <row r="627" spans="9:9">
      <c r="I627">
        <f t="shared" si="14"/>
        <v>1900</v>
      </c>
    </row>
    <row r="628" spans="9:9">
      <c r="I628">
        <f t="shared" si="14"/>
        <v>1900</v>
      </c>
    </row>
    <row r="629" spans="9:9">
      <c r="I629">
        <f t="shared" si="14"/>
        <v>1900</v>
      </c>
    </row>
    <row r="630" spans="9:9">
      <c r="I630">
        <f t="shared" si="14"/>
        <v>1900</v>
      </c>
    </row>
    <row r="631" spans="9:9">
      <c r="I631">
        <f t="shared" si="14"/>
        <v>1900</v>
      </c>
    </row>
    <row r="632" spans="9:9">
      <c r="I632">
        <f t="shared" si="14"/>
        <v>1900</v>
      </c>
    </row>
    <row r="633" spans="9:9">
      <c r="I633">
        <f t="shared" si="14"/>
        <v>1900</v>
      </c>
    </row>
    <row r="634" spans="9:9">
      <c r="I634">
        <f t="shared" si="14"/>
        <v>1900</v>
      </c>
    </row>
    <row r="635" spans="9:9">
      <c r="I635">
        <f t="shared" si="14"/>
        <v>1900</v>
      </c>
    </row>
    <row r="636" spans="9:9">
      <c r="I636">
        <f t="shared" si="14"/>
        <v>1900</v>
      </c>
    </row>
    <row r="637" spans="9:9">
      <c r="I637">
        <f t="shared" si="14"/>
        <v>1900</v>
      </c>
    </row>
    <row r="638" spans="9:9">
      <c r="I638">
        <f t="shared" si="14"/>
        <v>1900</v>
      </c>
    </row>
    <row r="639" spans="9:9">
      <c r="I639">
        <f t="shared" si="14"/>
        <v>1900</v>
      </c>
    </row>
    <row r="640" spans="9:9">
      <c r="I640">
        <f t="shared" si="14"/>
        <v>1900</v>
      </c>
    </row>
    <row r="641" spans="9:9">
      <c r="I641">
        <f t="shared" si="14"/>
        <v>1900</v>
      </c>
    </row>
    <row r="642" spans="9:9">
      <c r="I642">
        <f t="shared" si="14"/>
        <v>1900</v>
      </c>
    </row>
    <row r="643" spans="9:9">
      <c r="I643">
        <f t="shared" ref="I643:I706" si="15">YEAR(A643)</f>
        <v>1900</v>
      </c>
    </row>
    <row r="644" spans="9:9">
      <c r="I644">
        <f t="shared" si="15"/>
        <v>1900</v>
      </c>
    </row>
    <row r="645" spans="9:9">
      <c r="I645">
        <f t="shared" si="15"/>
        <v>1900</v>
      </c>
    </row>
    <row r="646" spans="9:9">
      <c r="I646">
        <f t="shared" si="15"/>
        <v>1900</v>
      </c>
    </row>
    <row r="647" spans="9:9">
      <c r="I647">
        <f t="shared" si="15"/>
        <v>1900</v>
      </c>
    </row>
    <row r="648" spans="9:9">
      <c r="I648">
        <f t="shared" si="15"/>
        <v>1900</v>
      </c>
    </row>
    <row r="649" spans="9:9">
      <c r="I649">
        <f t="shared" si="15"/>
        <v>1900</v>
      </c>
    </row>
    <row r="650" spans="9:9">
      <c r="I650">
        <f t="shared" si="15"/>
        <v>1900</v>
      </c>
    </row>
    <row r="651" spans="9:9">
      <c r="I651">
        <f t="shared" si="15"/>
        <v>1900</v>
      </c>
    </row>
    <row r="652" spans="9:9">
      <c r="I652">
        <f t="shared" si="15"/>
        <v>1900</v>
      </c>
    </row>
    <row r="653" spans="9:9">
      <c r="I653">
        <f t="shared" si="15"/>
        <v>1900</v>
      </c>
    </row>
    <row r="654" spans="9:9">
      <c r="I654">
        <f t="shared" si="15"/>
        <v>1900</v>
      </c>
    </row>
    <row r="655" spans="9:9">
      <c r="I655">
        <f t="shared" si="15"/>
        <v>1900</v>
      </c>
    </row>
    <row r="656" spans="9:9">
      <c r="I656">
        <f t="shared" si="15"/>
        <v>1900</v>
      </c>
    </row>
    <row r="657" spans="9:9">
      <c r="I657">
        <f t="shared" si="15"/>
        <v>1900</v>
      </c>
    </row>
    <row r="658" spans="9:9">
      <c r="I658">
        <f t="shared" si="15"/>
        <v>1900</v>
      </c>
    </row>
    <row r="659" spans="9:9">
      <c r="I659">
        <f t="shared" si="15"/>
        <v>1900</v>
      </c>
    </row>
    <row r="660" spans="9:9">
      <c r="I660">
        <f t="shared" si="15"/>
        <v>1900</v>
      </c>
    </row>
    <row r="661" spans="9:9">
      <c r="I661">
        <f t="shared" si="15"/>
        <v>1900</v>
      </c>
    </row>
    <row r="662" spans="9:9">
      <c r="I662">
        <f t="shared" si="15"/>
        <v>1900</v>
      </c>
    </row>
    <row r="663" spans="9:9">
      <c r="I663">
        <f t="shared" si="15"/>
        <v>1900</v>
      </c>
    </row>
    <row r="664" spans="9:9">
      <c r="I664">
        <f t="shared" si="15"/>
        <v>1900</v>
      </c>
    </row>
    <row r="665" spans="9:9">
      <c r="I665">
        <f t="shared" si="15"/>
        <v>1900</v>
      </c>
    </row>
    <row r="666" spans="9:9">
      <c r="I666">
        <f t="shared" si="15"/>
        <v>1900</v>
      </c>
    </row>
    <row r="667" spans="9:9">
      <c r="I667">
        <f t="shared" si="15"/>
        <v>1900</v>
      </c>
    </row>
    <row r="668" spans="9:9">
      <c r="I668">
        <f t="shared" si="15"/>
        <v>1900</v>
      </c>
    </row>
    <row r="669" spans="9:9">
      <c r="I669">
        <f t="shared" si="15"/>
        <v>1900</v>
      </c>
    </row>
    <row r="670" spans="9:9">
      <c r="I670">
        <f t="shared" si="15"/>
        <v>1900</v>
      </c>
    </row>
    <row r="671" spans="9:9">
      <c r="I671">
        <f t="shared" si="15"/>
        <v>1900</v>
      </c>
    </row>
    <row r="672" spans="9:9">
      <c r="I672">
        <f t="shared" si="15"/>
        <v>1900</v>
      </c>
    </row>
    <row r="673" spans="9:9">
      <c r="I673">
        <f t="shared" si="15"/>
        <v>1900</v>
      </c>
    </row>
    <row r="674" spans="9:9">
      <c r="I674">
        <f t="shared" si="15"/>
        <v>1900</v>
      </c>
    </row>
    <row r="675" spans="9:9">
      <c r="I675">
        <f t="shared" si="15"/>
        <v>1900</v>
      </c>
    </row>
    <row r="676" spans="9:9">
      <c r="I676">
        <f t="shared" si="15"/>
        <v>1900</v>
      </c>
    </row>
    <row r="677" spans="9:9">
      <c r="I677">
        <f t="shared" si="15"/>
        <v>1900</v>
      </c>
    </row>
    <row r="678" spans="9:9">
      <c r="I678">
        <f t="shared" si="15"/>
        <v>1900</v>
      </c>
    </row>
    <row r="679" spans="9:9">
      <c r="I679">
        <f t="shared" si="15"/>
        <v>1900</v>
      </c>
    </row>
    <row r="680" spans="9:9">
      <c r="I680">
        <f t="shared" si="15"/>
        <v>1900</v>
      </c>
    </row>
    <row r="681" spans="9:9">
      <c r="I681">
        <f t="shared" si="15"/>
        <v>1900</v>
      </c>
    </row>
    <row r="682" spans="9:9">
      <c r="I682">
        <f t="shared" si="15"/>
        <v>1900</v>
      </c>
    </row>
    <row r="683" spans="9:9">
      <c r="I683">
        <f t="shared" si="15"/>
        <v>1900</v>
      </c>
    </row>
    <row r="684" spans="9:9">
      <c r="I684">
        <f t="shared" si="15"/>
        <v>1900</v>
      </c>
    </row>
    <row r="685" spans="9:9">
      <c r="I685">
        <f t="shared" si="15"/>
        <v>1900</v>
      </c>
    </row>
    <row r="686" spans="9:9">
      <c r="I686">
        <f t="shared" si="15"/>
        <v>1900</v>
      </c>
    </row>
    <row r="687" spans="9:9">
      <c r="I687">
        <f t="shared" si="15"/>
        <v>1900</v>
      </c>
    </row>
    <row r="688" spans="9:9">
      <c r="I688">
        <f t="shared" si="15"/>
        <v>1900</v>
      </c>
    </row>
    <row r="689" spans="9:9">
      <c r="I689">
        <f t="shared" si="15"/>
        <v>1900</v>
      </c>
    </row>
    <row r="690" spans="9:9">
      <c r="I690">
        <f t="shared" si="15"/>
        <v>1900</v>
      </c>
    </row>
    <row r="691" spans="9:9">
      <c r="I691">
        <f t="shared" si="15"/>
        <v>1900</v>
      </c>
    </row>
    <row r="692" spans="9:9">
      <c r="I692">
        <f t="shared" si="15"/>
        <v>1900</v>
      </c>
    </row>
    <row r="693" spans="9:9">
      <c r="I693">
        <f t="shared" si="15"/>
        <v>1900</v>
      </c>
    </row>
    <row r="694" spans="9:9">
      <c r="I694">
        <f t="shared" si="15"/>
        <v>1900</v>
      </c>
    </row>
    <row r="695" spans="9:9">
      <c r="I695">
        <f t="shared" si="15"/>
        <v>1900</v>
      </c>
    </row>
    <row r="696" spans="9:9">
      <c r="I696">
        <f t="shared" si="15"/>
        <v>1900</v>
      </c>
    </row>
    <row r="697" spans="9:9">
      <c r="I697">
        <f t="shared" si="15"/>
        <v>1900</v>
      </c>
    </row>
    <row r="698" spans="9:9">
      <c r="I698">
        <f t="shared" si="15"/>
        <v>1900</v>
      </c>
    </row>
    <row r="699" spans="9:9">
      <c r="I699">
        <f t="shared" si="15"/>
        <v>1900</v>
      </c>
    </row>
    <row r="700" spans="9:9">
      <c r="I700">
        <f t="shared" si="15"/>
        <v>1900</v>
      </c>
    </row>
    <row r="701" spans="9:9">
      <c r="I701">
        <f t="shared" si="15"/>
        <v>1900</v>
      </c>
    </row>
    <row r="702" spans="9:9">
      <c r="I702">
        <f t="shared" si="15"/>
        <v>1900</v>
      </c>
    </row>
    <row r="703" spans="9:9">
      <c r="I703">
        <f t="shared" si="15"/>
        <v>1900</v>
      </c>
    </row>
    <row r="704" spans="9:9">
      <c r="I704">
        <f t="shared" si="15"/>
        <v>1900</v>
      </c>
    </row>
    <row r="705" spans="9:9">
      <c r="I705">
        <f t="shared" si="15"/>
        <v>1900</v>
      </c>
    </row>
    <row r="706" spans="9:9">
      <c r="I706">
        <f t="shared" si="15"/>
        <v>1900</v>
      </c>
    </row>
    <row r="707" spans="9:9">
      <c r="I707">
        <f t="shared" ref="I707:I770" si="16">YEAR(A707)</f>
        <v>1900</v>
      </c>
    </row>
    <row r="708" spans="9:9">
      <c r="I708">
        <f t="shared" si="16"/>
        <v>1900</v>
      </c>
    </row>
    <row r="709" spans="9:9">
      <c r="I709">
        <f t="shared" si="16"/>
        <v>1900</v>
      </c>
    </row>
    <row r="710" spans="9:9">
      <c r="I710">
        <f t="shared" si="16"/>
        <v>1900</v>
      </c>
    </row>
    <row r="711" spans="9:9">
      <c r="I711">
        <f t="shared" si="16"/>
        <v>1900</v>
      </c>
    </row>
    <row r="712" spans="9:9">
      <c r="I712">
        <f t="shared" si="16"/>
        <v>1900</v>
      </c>
    </row>
    <row r="713" spans="9:9">
      <c r="I713">
        <f t="shared" si="16"/>
        <v>1900</v>
      </c>
    </row>
    <row r="714" spans="9:9">
      <c r="I714">
        <f t="shared" si="16"/>
        <v>1900</v>
      </c>
    </row>
    <row r="715" spans="9:9">
      <c r="I715">
        <f t="shared" si="16"/>
        <v>1900</v>
      </c>
    </row>
    <row r="716" spans="9:9">
      <c r="I716">
        <f t="shared" si="16"/>
        <v>1900</v>
      </c>
    </row>
    <row r="717" spans="9:9">
      <c r="I717">
        <f t="shared" si="16"/>
        <v>1900</v>
      </c>
    </row>
    <row r="718" spans="9:9">
      <c r="I718">
        <f t="shared" si="16"/>
        <v>1900</v>
      </c>
    </row>
    <row r="719" spans="9:9">
      <c r="I719">
        <f t="shared" si="16"/>
        <v>1900</v>
      </c>
    </row>
    <row r="720" spans="9:9">
      <c r="I720">
        <f t="shared" si="16"/>
        <v>1900</v>
      </c>
    </row>
    <row r="721" spans="9:9">
      <c r="I721">
        <f t="shared" si="16"/>
        <v>1900</v>
      </c>
    </row>
    <row r="722" spans="9:9">
      <c r="I722">
        <f t="shared" si="16"/>
        <v>1900</v>
      </c>
    </row>
    <row r="723" spans="9:9">
      <c r="I723">
        <f t="shared" si="16"/>
        <v>1900</v>
      </c>
    </row>
    <row r="724" spans="9:9">
      <c r="I724">
        <f t="shared" si="16"/>
        <v>1900</v>
      </c>
    </row>
    <row r="725" spans="9:9">
      <c r="I725">
        <f t="shared" si="16"/>
        <v>1900</v>
      </c>
    </row>
    <row r="726" spans="9:9">
      <c r="I726">
        <f t="shared" si="16"/>
        <v>1900</v>
      </c>
    </row>
    <row r="727" spans="9:9">
      <c r="I727">
        <f t="shared" si="16"/>
        <v>1900</v>
      </c>
    </row>
    <row r="728" spans="9:9">
      <c r="I728">
        <f t="shared" si="16"/>
        <v>1900</v>
      </c>
    </row>
    <row r="729" spans="9:9">
      <c r="I729">
        <f t="shared" si="16"/>
        <v>1900</v>
      </c>
    </row>
    <row r="730" spans="9:9">
      <c r="I730">
        <f t="shared" si="16"/>
        <v>1900</v>
      </c>
    </row>
    <row r="731" spans="9:9">
      <c r="I731">
        <f t="shared" si="16"/>
        <v>1900</v>
      </c>
    </row>
    <row r="732" spans="9:9">
      <c r="I732">
        <f t="shared" si="16"/>
        <v>1900</v>
      </c>
    </row>
    <row r="733" spans="9:9">
      <c r="I733">
        <f t="shared" si="16"/>
        <v>1900</v>
      </c>
    </row>
    <row r="734" spans="9:9">
      <c r="I734">
        <f t="shared" si="16"/>
        <v>1900</v>
      </c>
    </row>
    <row r="735" spans="9:9">
      <c r="I735">
        <f t="shared" si="16"/>
        <v>1900</v>
      </c>
    </row>
    <row r="736" spans="9:9">
      <c r="I736">
        <f t="shared" si="16"/>
        <v>1900</v>
      </c>
    </row>
    <row r="737" spans="9:9">
      <c r="I737">
        <f t="shared" si="16"/>
        <v>1900</v>
      </c>
    </row>
    <row r="738" spans="9:9">
      <c r="I738">
        <f t="shared" si="16"/>
        <v>1900</v>
      </c>
    </row>
    <row r="739" spans="9:9">
      <c r="I739">
        <f t="shared" si="16"/>
        <v>1900</v>
      </c>
    </row>
    <row r="740" spans="9:9">
      <c r="I740">
        <f t="shared" si="16"/>
        <v>1900</v>
      </c>
    </row>
    <row r="741" spans="9:9">
      <c r="I741">
        <f t="shared" si="16"/>
        <v>1900</v>
      </c>
    </row>
    <row r="742" spans="9:9">
      <c r="I742">
        <f t="shared" si="16"/>
        <v>1900</v>
      </c>
    </row>
    <row r="743" spans="9:9">
      <c r="I743">
        <f t="shared" si="16"/>
        <v>1900</v>
      </c>
    </row>
    <row r="744" spans="9:9">
      <c r="I744">
        <f t="shared" si="16"/>
        <v>1900</v>
      </c>
    </row>
    <row r="745" spans="9:9">
      <c r="I745">
        <f t="shared" si="16"/>
        <v>1900</v>
      </c>
    </row>
    <row r="746" spans="9:9">
      <c r="I746">
        <f t="shared" si="16"/>
        <v>1900</v>
      </c>
    </row>
    <row r="747" spans="9:9">
      <c r="I747">
        <f t="shared" si="16"/>
        <v>1900</v>
      </c>
    </row>
    <row r="748" spans="9:9">
      <c r="I748">
        <f t="shared" si="16"/>
        <v>1900</v>
      </c>
    </row>
    <row r="749" spans="9:9">
      <c r="I749">
        <f t="shared" si="16"/>
        <v>1900</v>
      </c>
    </row>
    <row r="750" spans="9:9">
      <c r="I750">
        <f t="shared" si="16"/>
        <v>1900</v>
      </c>
    </row>
    <row r="751" spans="9:9">
      <c r="I751">
        <f t="shared" si="16"/>
        <v>1900</v>
      </c>
    </row>
    <row r="752" spans="9:9">
      <c r="I752">
        <f t="shared" si="16"/>
        <v>1900</v>
      </c>
    </row>
    <row r="753" spans="9:9">
      <c r="I753">
        <f t="shared" si="16"/>
        <v>1900</v>
      </c>
    </row>
    <row r="754" spans="9:9">
      <c r="I754">
        <f t="shared" si="16"/>
        <v>1900</v>
      </c>
    </row>
    <row r="755" spans="9:9">
      <c r="I755">
        <f t="shared" si="16"/>
        <v>1900</v>
      </c>
    </row>
    <row r="756" spans="9:9">
      <c r="I756">
        <f t="shared" si="16"/>
        <v>1900</v>
      </c>
    </row>
    <row r="757" spans="9:9">
      <c r="I757">
        <f t="shared" si="16"/>
        <v>1900</v>
      </c>
    </row>
    <row r="758" spans="9:9">
      <c r="I758">
        <f t="shared" si="16"/>
        <v>1900</v>
      </c>
    </row>
    <row r="759" spans="9:9">
      <c r="I759">
        <f t="shared" si="16"/>
        <v>1900</v>
      </c>
    </row>
    <row r="760" spans="9:9">
      <c r="I760">
        <f t="shared" si="16"/>
        <v>1900</v>
      </c>
    </row>
    <row r="761" spans="9:9">
      <c r="I761">
        <f t="shared" si="16"/>
        <v>1900</v>
      </c>
    </row>
    <row r="762" spans="9:9">
      <c r="I762">
        <f t="shared" si="16"/>
        <v>1900</v>
      </c>
    </row>
    <row r="763" spans="9:9">
      <c r="I763">
        <f t="shared" si="16"/>
        <v>1900</v>
      </c>
    </row>
    <row r="764" spans="9:9">
      <c r="I764">
        <f t="shared" si="16"/>
        <v>1900</v>
      </c>
    </row>
    <row r="765" spans="9:9">
      <c r="I765">
        <f t="shared" si="16"/>
        <v>1900</v>
      </c>
    </row>
    <row r="766" spans="9:9">
      <c r="I766">
        <f t="shared" si="16"/>
        <v>1900</v>
      </c>
    </row>
    <row r="767" spans="9:9">
      <c r="I767">
        <f t="shared" si="16"/>
        <v>1900</v>
      </c>
    </row>
    <row r="768" spans="9:9">
      <c r="I768">
        <f t="shared" si="16"/>
        <v>1900</v>
      </c>
    </row>
    <row r="769" spans="9:9">
      <c r="I769">
        <f t="shared" si="16"/>
        <v>1900</v>
      </c>
    </row>
    <row r="770" spans="9:9">
      <c r="I770">
        <f t="shared" si="16"/>
        <v>1900</v>
      </c>
    </row>
    <row r="771" spans="9:9">
      <c r="I771">
        <f t="shared" ref="I771:I834" si="17">YEAR(A771)</f>
        <v>1900</v>
      </c>
    </row>
    <row r="772" spans="9:9">
      <c r="I772">
        <f t="shared" si="17"/>
        <v>1900</v>
      </c>
    </row>
    <row r="773" spans="9:9">
      <c r="I773">
        <f t="shared" si="17"/>
        <v>1900</v>
      </c>
    </row>
    <row r="774" spans="9:9">
      <c r="I774">
        <f t="shared" si="17"/>
        <v>1900</v>
      </c>
    </row>
    <row r="775" spans="9:9">
      <c r="I775">
        <f t="shared" si="17"/>
        <v>1900</v>
      </c>
    </row>
    <row r="776" spans="9:9">
      <c r="I776">
        <f t="shared" si="17"/>
        <v>1900</v>
      </c>
    </row>
    <row r="777" spans="9:9">
      <c r="I777">
        <f t="shared" si="17"/>
        <v>1900</v>
      </c>
    </row>
    <row r="778" spans="9:9">
      <c r="I778">
        <f t="shared" si="17"/>
        <v>1900</v>
      </c>
    </row>
    <row r="779" spans="9:9">
      <c r="I779">
        <f t="shared" si="17"/>
        <v>1900</v>
      </c>
    </row>
    <row r="780" spans="9:9">
      <c r="I780">
        <f t="shared" si="17"/>
        <v>1900</v>
      </c>
    </row>
    <row r="781" spans="9:9">
      <c r="I781">
        <f t="shared" si="17"/>
        <v>1900</v>
      </c>
    </row>
    <row r="782" spans="9:9">
      <c r="I782">
        <f t="shared" si="17"/>
        <v>1900</v>
      </c>
    </row>
    <row r="783" spans="9:9">
      <c r="I783">
        <f t="shared" si="17"/>
        <v>1900</v>
      </c>
    </row>
    <row r="784" spans="9:9">
      <c r="I784">
        <f t="shared" si="17"/>
        <v>1900</v>
      </c>
    </row>
    <row r="785" spans="9:9">
      <c r="I785">
        <f t="shared" si="17"/>
        <v>1900</v>
      </c>
    </row>
    <row r="786" spans="9:9">
      <c r="I786">
        <f t="shared" si="17"/>
        <v>1900</v>
      </c>
    </row>
    <row r="787" spans="9:9">
      <c r="I787">
        <f t="shared" si="17"/>
        <v>1900</v>
      </c>
    </row>
    <row r="788" spans="9:9">
      <c r="I788">
        <f t="shared" si="17"/>
        <v>1900</v>
      </c>
    </row>
    <row r="789" spans="9:9">
      <c r="I789">
        <f t="shared" si="17"/>
        <v>1900</v>
      </c>
    </row>
    <row r="790" spans="9:9">
      <c r="I790">
        <f t="shared" si="17"/>
        <v>1900</v>
      </c>
    </row>
    <row r="791" spans="9:9">
      <c r="I791">
        <f t="shared" si="17"/>
        <v>1900</v>
      </c>
    </row>
    <row r="792" spans="9:9">
      <c r="I792">
        <f t="shared" si="17"/>
        <v>1900</v>
      </c>
    </row>
    <row r="793" spans="9:9">
      <c r="I793">
        <f t="shared" si="17"/>
        <v>1900</v>
      </c>
    </row>
    <row r="794" spans="9:9">
      <c r="I794">
        <f t="shared" si="17"/>
        <v>1900</v>
      </c>
    </row>
    <row r="795" spans="9:9">
      <c r="I795">
        <f t="shared" si="17"/>
        <v>1900</v>
      </c>
    </row>
    <row r="796" spans="9:9">
      <c r="I796">
        <f t="shared" si="17"/>
        <v>1900</v>
      </c>
    </row>
    <row r="797" spans="9:9">
      <c r="I797">
        <f t="shared" si="17"/>
        <v>1900</v>
      </c>
    </row>
    <row r="798" spans="9:9">
      <c r="I798">
        <f t="shared" si="17"/>
        <v>1900</v>
      </c>
    </row>
    <row r="799" spans="9:9">
      <c r="I799">
        <f t="shared" si="17"/>
        <v>1900</v>
      </c>
    </row>
    <row r="800" spans="9:9">
      <c r="I800">
        <f t="shared" si="17"/>
        <v>1900</v>
      </c>
    </row>
    <row r="801" spans="9:9">
      <c r="I801">
        <f t="shared" si="17"/>
        <v>1900</v>
      </c>
    </row>
    <row r="802" spans="9:9">
      <c r="I802">
        <f t="shared" si="17"/>
        <v>1900</v>
      </c>
    </row>
    <row r="803" spans="9:9">
      <c r="I803">
        <f t="shared" si="17"/>
        <v>1900</v>
      </c>
    </row>
    <row r="804" spans="9:9">
      <c r="I804">
        <f t="shared" si="17"/>
        <v>1900</v>
      </c>
    </row>
    <row r="805" spans="9:9">
      <c r="I805">
        <f t="shared" si="17"/>
        <v>1900</v>
      </c>
    </row>
    <row r="806" spans="9:9">
      <c r="I806">
        <f t="shared" si="17"/>
        <v>1900</v>
      </c>
    </row>
    <row r="807" spans="9:9">
      <c r="I807">
        <f t="shared" si="17"/>
        <v>1900</v>
      </c>
    </row>
    <row r="808" spans="9:9">
      <c r="I808">
        <f t="shared" si="17"/>
        <v>1900</v>
      </c>
    </row>
    <row r="809" spans="9:9">
      <c r="I809">
        <f t="shared" si="17"/>
        <v>1900</v>
      </c>
    </row>
    <row r="810" spans="9:9">
      <c r="I810">
        <f t="shared" si="17"/>
        <v>1900</v>
      </c>
    </row>
    <row r="811" spans="9:9">
      <c r="I811">
        <f t="shared" si="17"/>
        <v>1900</v>
      </c>
    </row>
    <row r="812" spans="9:9">
      <c r="I812">
        <f t="shared" si="17"/>
        <v>1900</v>
      </c>
    </row>
    <row r="813" spans="9:9">
      <c r="I813">
        <f t="shared" si="17"/>
        <v>1900</v>
      </c>
    </row>
    <row r="814" spans="9:9">
      <c r="I814">
        <f t="shared" si="17"/>
        <v>1900</v>
      </c>
    </row>
    <row r="815" spans="9:9">
      <c r="I815">
        <f t="shared" si="17"/>
        <v>1900</v>
      </c>
    </row>
    <row r="816" spans="9:9">
      <c r="I816">
        <f t="shared" si="17"/>
        <v>1900</v>
      </c>
    </row>
    <row r="817" spans="9:9">
      <c r="I817">
        <f t="shared" si="17"/>
        <v>1900</v>
      </c>
    </row>
    <row r="818" spans="9:9">
      <c r="I818">
        <f t="shared" si="17"/>
        <v>1900</v>
      </c>
    </row>
    <row r="819" spans="9:9">
      <c r="I819">
        <f t="shared" si="17"/>
        <v>1900</v>
      </c>
    </row>
    <row r="820" spans="9:9">
      <c r="I820">
        <f t="shared" si="17"/>
        <v>1900</v>
      </c>
    </row>
    <row r="821" spans="9:9">
      <c r="I821">
        <f t="shared" si="17"/>
        <v>1900</v>
      </c>
    </row>
    <row r="822" spans="9:9">
      <c r="I822">
        <f t="shared" si="17"/>
        <v>1900</v>
      </c>
    </row>
    <row r="823" spans="9:9">
      <c r="I823">
        <f t="shared" si="17"/>
        <v>1900</v>
      </c>
    </row>
    <row r="824" spans="9:9">
      <c r="I824">
        <f t="shared" si="17"/>
        <v>1900</v>
      </c>
    </row>
    <row r="825" spans="9:9">
      <c r="I825">
        <f t="shared" si="17"/>
        <v>1900</v>
      </c>
    </row>
    <row r="826" spans="9:9">
      <c r="I826">
        <f t="shared" si="17"/>
        <v>1900</v>
      </c>
    </row>
    <row r="827" spans="9:9">
      <c r="I827">
        <f t="shared" si="17"/>
        <v>1900</v>
      </c>
    </row>
    <row r="828" spans="9:9">
      <c r="I828">
        <f t="shared" si="17"/>
        <v>1900</v>
      </c>
    </row>
    <row r="829" spans="9:9">
      <c r="I829">
        <f t="shared" si="17"/>
        <v>1900</v>
      </c>
    </row>
    <row r="830" spans="9:9">
      <c r="I830">
        <f t="shared" si="17"/>
        <v>1900</v>
      </c>
    </row>
    <row r="831" spans="9:9">
      <c r="I831">
        <f t="shared" si="17"/>
        <v>1900</v>
      </c>
    </row>
    <row r="832" spans="9:9">
      <c r="I832">
        <f t="shared" si="17"/>
        <v>1900</v>
      </c>
    </row>
    <row r="833" spans="9:9">
      <c r="I833">
        <f t="shared" si="17"/>
        <v>1900</v>
      </c>
    </row>
    <row r="834" spans="9:9">
      <c r="I834">
        <f t="shared" si="17"/>
        <v>1900</v>
      </c>
    </row>
    <row r="835" spans="9:9">
      <c r="I835">
        <f t="shared" ref="I835:I898" si="18">YEAR(A835)</f>
        <v>1900</v>
      </c>
    </row>
    <row r="836" spans="9:9">
      <c r="I836">
        <f t="shared" si="18"/>
        <v>1900</v>
      </c>
    </row>
    <row r="837" spans="9:9">
      <c r="I837">
        <f t="shared" si="18"/>
        <v>1900</v>
      </c>
    </row>
    <row r="838" spans="9:9">
      <c r="I838">
        <f t="shared" si="18"/>
        <v>1900</v>
      </c>
    </row>
    <row r="839" spans="9:9">
      <c r="I839">
        <f t="shared" si="18"/>
        <v>1900</v>
      </c>
    </row>
    <row r="840" spans="9:9">
      <c r="I840">
        <f t="shared" si="18"/>
        <v>1900</v>
      </c>
    </row>
    <row r="841" spans="9:9">
      <c r="I841">
        <f t="shared" si="18"/>
        <v>1900</v>
      </c>
    </row>
    <row r="842" spans="9:9">
      <c r="I842">
        <f t="shared" si="18"/>
        <v>1900</v>
      </c>
    </row>
    <row r="843" spans="9:9">
      <c r="I843">
        <f t="shared" si="18"/>
        <v>1900</v>
      </c>
    </row>
    <row r="844" spans="9:9">
      <c r="I844">
        <f t="shared" si="18"/>
        <v>1900</v>
      </c>
    </row>
    <row r="845" spans="9:9">
      <c r="I845">
        <f t="shared" si="18"/>
        <v>1900</v>
      </c>
    </row>
    <row r="846" spans="9:9">
      <c r="I846">
        <f t="shared" si="18"/>
        <v>1900</v>
      </c>
    </row>
    <row r="847" spans="9:9">
      <c r="I847">
        <f t="shared" si="18"/>
        <v>1900</v>
      </c>
    </row>
    <row r="848" spans="9:9">
      <c r="I848">
        <f t="shared" si="18"/>
        <v>1900</v>
      </c>
    </row>
    <row r="849" spans="9:9">
      <c r="I849">
        <f t="shared" si="18"/>
        <v>1900</v>
      </c>
    </row>
    <row r="850" spans="9:9">
      <c r="I850">
        <f t="shared" si="18"/>
        <v>1900</v>
      </c>
    </row>
    <row r="851" spans="9:9">
      <c r="I851">
        <f t="shared" si="18"/>
        <v>1900</v>
      </c>
    </row>
    <row r="852" spans="9:9">
      <c r="I852">
        <f t="shared" si="18"/>
        <v>1900</v>
      </c>
    </row>
    <row r="853" spans="9:9">
      <c r="I853">
        <f t="shared" si="18"/>
        <v>1900</v>
      </c>
    </row>
    <row r="854" spans="9:9">
      <c r="I854">
        <f t="shared" si="18"/>
        <v>1900</v>
      </c>
    </row>
    <row r="855" spans="9:9">
      <c r="I855">
        <f t="shared" si="18"/>
        <v>1900</v>
      </c>
    </row>
    <row r="856" spans="9:9">
      <c r="I856">
        <f t="shared" si="18"/>
        <v>1900</v>
      </c>
    </row>
    <row r="857" spans="9:9">
      <c r="I857">
        <f t="shared" si="18"/>
        <v>1900</v>
      </c>
    </row>
    <row r="858" spans="9:9">
      <c r="I858">
        <f t="shared" si="18"/>
        <v>1900</v>
      </c>
    </row>
    <row r="859" spans="9:9">
      <c r="I859">
        <f t="shared" si="18"/>
        <v>1900</v>
      </c>
    </row>
    <row r="860" spans="9:9">
      <c r="I860">
        <f t="shared" si="18"/>
        <v>1900</v>
      </c>
    </row>
    <row r="861" spans="9:9">
      <c r="I861">
        <f t="shared" si="18"/>
        <v>1900</v>
      </c>
    </row>
    <row r="862" spans="9:9">
      <c r="I862">
        <f t="shared" si="18"/>
        <v>1900</v>
      </c>
    </row>
    <row r="863" spans="9:9">
      <c r="I863">
        <f t="shared" si="18"/>
        <v>1900</v>
      </c>
    </row>
    <row r="864" spans="9:9">
      <c r="I864">
        <f t="shared" si="18"/>
        <v>1900</v>
      </c>
    </row>
    <row r="865" spans="9:9">
      <c r="I865">
        <f t="shared" si="18"/>
        <v>1900</v>
      </c>
    </row>
    <row r="866" spans="9:9">
      <c r="I866">
        <f t="shared" si="18"/>
        <v>1900</v>
      </c>
    </row>
    <row r="867" spans="9:9">
      <c r="I867">
        <f t="shared" si="18"/>
        <v>1900</v>
      </c>
    </row>
    <row r="868" spans="9:9">
      <c r="I868">
        <f t="shared" si="18"/>
        <v>1900</v>
      </c>
    </row>
    <row r="869" spans="9:9">
      <c r="I869">
        <f t="shared" si="18"/>
        <v>1900</v>
      </c>
    </row>
    <row r="870" spans="9:9">
      <c r="I870">
        <f t="shared" si="18"/>
        <v>1900</v>
      </c>
    </row>
    <row r="871" spans="9:9">
      <c r="I871">
        <f t="shared" si="18"/>
        <v>1900</v>
      </c>
    </row>
    <row r="872" spans="9:9">
      <c r="I872">
        <f t="shared" si="18"/>
        <v>1900</v>
      </c>
    </row>
    <row r="873" spans="9:9">
      <c r="I873">
        <f t="shared" si="18"/>
        <v>1900</v>
      </c>
    </row>
    <row r="874" spans="9:9">
      <c r="I874">
        <f t="shared" si="18"/>
        <v>1900</v>
      </c>
    </row>
    <row r="875" spans="9:9">
      <c r="I875">
        <f t="shared" si="18"/>
        <v>1900</v>
      </c>
    </row>
    <row r="876" spans="9:9">
      <c r="I876">
        <f t="shared" si="18"/>
        <v>1900</v>
      </c>
    </row>
    <row r="877" spans="9:9">
      <c r="I877">
        <f t="shared" si="18"/>
        <v>1900</v>
      </c>
    </row>
    <row r="878" spans="9:9">
      <c r="I878">
        <f t="shared" si="18"/>
        <v>1900</v>
      </c>
    </row>
    <row r="879" spans="9:9">
      <c r="I879">
        <f t="shared" si="18"/>
        <v>1900</v>
      </c>
    </row>
    <row r="880" spans="9:9">
      <c r="I880">
        <f t="shared" si="18"/>
        <v>1900</v>
      </c>
    </row>
    <row r="881" spans="9:9">
      <c r="I881">
        <f t="shared" si="18"/>
        <v>1900</v>
      </c>
    </row>
    <row r="882" spans="9:9">
      <c r="I882">
        <f t="shared" si="18"/>
        <v>1900</v>
      </c>
    </row>
    <row r="883" spans="9:9">
      <c r="I883">
        <f t="shared" si="18"/>
        <v>1900</v>
      </c>
    </row>
    <row r="884" spans="9:9">
      <c r="I884">
        <f t="shared" si="18"/>
        <v>1900</v>
      </c>
    </row>
    <row r="885" spans="9:9">
      <c r="I885">
        <f t="shared" si="18"/>
        <v>1900</v>
      </c>
    </row>
    <row r="886" spans="9:9">
      <c r="I886">
        <f t="shared" si="18"/>
        <v>1900</v>
      </c>
    </row>
    <row r="887" spans="9:9">
      <c r="I887">
        <f t="shared" si="18"/>
        <v>1900</v>
      </c>
    </row>
    <row r="888" spans="9:9">
      <c r="I888">
        <f t="shared" si="18"/>
        <v>1900</v>
      </c>
    </row>
    <row r="889" spans="9:9">
      <c r="I889">
        <f t="shared" si="18"/>
        <v>1900</v>
      </c>
    </row>
    <row r="890" spans="9:9">
      <c r="I890">
        <f t="shared" si="18"/>
        <v>1900</v>
      </c>
    </row>
    <row r="891" spans="9:9">
      <c r="I891">
        <f t="shared" si="18"/>
        <v>1900</v>
      </c>
    </row>
    <row r="892" spans="9:9">
      <c r="I892">
        <f t="shared" si="18"/>
        <v>1900</v>
      </c>
    </row>
    <row r="893" spans="9:9">
      <c r="I893">
        <f t="shared" si="18"/>
        <v>1900</v>
      </c>
    </row>
    <row r="894" spans="9:9">
      <c r="I894">
        <f t="shared" si="18"/>
        <v>1900</v>
      </c>
    </row>
    <row r="895" spans="9:9">
      <c r="I895">
        <f t="shared" si="18"/>
        <v>1900</v>
      </c>
    </row>
    <row r="896" spans="9:9">
      <c r="I896">
        <f t="shared" si="18"/>
        <v>1900</v>
      </c>
    </row>
    <row r="897" spans="9:9">
      <c r="I897">
        <f t="shared" si="18"/>
        <v>1900</v>
      </c>
    </row>
    <row r="898" spans="9:9">
      <c r="I898">
        <f t="shared" si="18"/>
        <v>1900</v>
      </c>
    </row>
    <row r="899" spans="9:9">
      <c r="I899">
        <f t="shared" ref="I899:I962" si="19">YEAR(A899)</f>
        <v>1900</v>
      </c>
    </row>
    <row r="900" spans="9:9">
      <c r="I900">
        <f t="shared" si="19"/>
        <v>1900</v>
      </c>
    </row>
    <row r="901" spans="9:9">
      <c r="I901">
        <f t="shared" si="19"/>
        <v>1900</v>
      </c>
    </row>
    <row r="902" spans="9:9">
      <c r="I902">
        <f t="shared" si="19"/>
        <v>1900</v>
      </c>
    </row>
    <row r="903" spans="9:9">
      <c r="I903">
        <f t="shared" si="19"/>
        <v>1900</v>
      </c>
    </row>
    <row r="904" spans="9:9">
      <c r="I904">
        <f t="shared" si="19"/>
        <v>1900</v>
      </c>
    </row>
    <row r="905" spans="9:9">
      <c r="I905">
        <f t="shared" si="19"/>
        <v>1900</v>
      </c>
    </row>
    <row r="906" spans="9:9">
      <c r="I906">
        <f t="shared" si="19"/>
        <v>1900</v>
      </c>
    </row>
    <row r="907" spans="9:9">
      <c r="I907">
        <f t="shared" si="19"/>
        <v>1900</v>
      </c>
    </row>
    <row r="908" spans="9:9">
      <c r="I908">
        <f t="shared" si="19"/>
        <v>1900</v>
      </c>
    </row>
    <row r="909" spans="9:9">
      <c r="I909">
        <f t="shared" si="19"/>
        <v>1900</v>
      </c>
    </row>
    <row r="910" spans="9:9">
      <c r="I910">
        <f t="shared" si="19"/>
        <v>1900</v>
      </c>
    </row>
    <row r="911" spans="9:9">
      <c r="I911">
        <f t="shared" si="19"/>
        <v>1900</v>
      </c>
    </row>
    <row r="912" spans="9:9">
      <c r="I912">
        <f t="shared" si="19"/>
        <v>1900</v>
      </c>
    </row>
    <row r="913" spans="9:9">
      <c r="I913">
        <f t="shared" si="19"/>
        <v>1900</v>
      </c>
    </row>
    <row r="914" spans="9:9">
      <c r="I914">
        <f t="shared" si="19"/>
        <v>1900</v>
      </c>
    </row>
    <row r="915" spans="9:9">
      <c r="I915">
        <f t="shared" si="19"/>
        <v>1900</v>
      </c>
    </row>
    <row r="916" spans="9:9">
      <c r="I916">
        <f t="shared" si="19"/>
        <v>1900</v>
      </c>
    </row>
    <row r="917" spans="9:9">
      <c r="I917">
        <f t="shared" si="19"/>
        <v>1900</v>
      </c>
    </row>
    <row r="918" spans="9:9">
      <c r="I918">
        <f t="shared" si="19"/>
        <v>1900</v>
      </c>
    </row>
    <row r="919" spans="9:9">
      <c r="I919">
        <f t="shared" si="19"/>
        <v>1900</v>
      </c>
    </row>
    <row r="920" spans="9:9">
      <c r="I920">
        <f t="shared" si="19"/>
        <v>1900</v>
      </c>
    </row>
    <row r="921" spans="9:9">
      <c r="I921">
        <f t="shared" si="19"/>
        <v>1900</v>
      </c>
    </row>
    <row r="922" spans="9:9">
      <c r="I922">
        <f t="shared" si="19"/>
        <v>1900</v>
      </c>
    </row>
    <row r="923" spans="9:9">
      <c r="I923">
        <f t="shared" si="19"/>
        <v>1900</v>
      </c>
    </row>
    <row r="924" spans="9:9">
      <c r="I924">
        <f t="shared" si="19"/>
        <v>1900</v>
      </c>
    </row>
    <row r="925" spans="9:9">
      <c r="I925">
        <f t="shared" si="19"/>
        <v>1900</v>
      </c>
    </row>
    <row r="926" spans="9:9">
      <c r="I926">
        <f t="shared" si="19"/>
        <v>1900</v>
      </c>
    </row>
    <row r="927" spans="9:9">
      <c r="I927">
        <f t="shared" si="19"/>
        <v>1900</v>
      </c>
    </row>
    <row r="928" spans="9:9">
      <c r="I928">
        <f t="shared" si="19"/>
        <v>1900</v>
      </c>
    </row>
    <row r="929" spans="9:9">
      <c r="I929">
        <f t="shared" si="19"/>
        <v>1900</v>
      </c>
    </row>
    <row r="930" spans="9:9">
      <c r="I930">
        <f t="shared" si="19"/>
        <v>1900</v>
      </c>
    </row>
    <row r="931" spans="9:9">
      <c r="I931">
        <f t="shared" si="19"/>
        <v>1900</v>
      </c>
    </row>
    <row r="932" spans="9:9">
      <c r="I932">
        <f t="shared" si="19"/>
        <v>1900</v>
      </c>
    </row>
    <row r="933" spans="9:9">
      <c r="I933">
        <f t="shared" si="19"/>
        <v>1900</v>
      </c>
    </row>
    <row r="934" spans="9:9">
      <c r="I934">
        <f t="shared" si="19"/>
        <v>1900</v>
      </c>
    </row>
    <row r="935" spans="9:9">
      <c r="I935">
        <f t="shared" si="19"/>
        <v>1900</v>
      </c>
    </row>
    <row r="936" spans="9:9">
      <c r="I936">
        <f t="shared" si="19"/>
        <v>1900</v>
      </c>
    </row>
    <row r="937" spans="9:9">
      <c r="I937">
        <f t="shared" si="19"/>
        <v>1900</v>
      </c>
    </row>
    <row r="938" spans="9:9">
      <c r="I938">
        <f t="shared" si="19"/>
        <v>1900</v>
      </c>
    </row>
    <row r="939" spans="9:9">
      <c r="I939">
        <f t="shared" si="19"/>
        <v>1900</v>
      </c>
    </row>
    <row r="940" spans="9:9">
      <c r="I940">
        <f t="shared" si="19"/>
        <v>1900</v>
      </c>
    </row>
    <row r="941" spans="9:9">
      <c r="I941">
        <f t="shared" si="19"/>
        <v>1900</v>
      </c>
    </row>
    <row r="942" spans="9:9">
      <c r="I942">
        <f t="shared" si="19"/>
        <v>1900</v>
      </c>
    </row>
    <row r="943" spans="9:9">
      <c r="I943">
        <f t="shared" si="19"/>
        <v>1900</v>
      </c>
    </row>
    <row r="944" spans="9:9">
      <c r="I944">
        <f t="shared" si="19"/>
        <v>1900</v>
      </c>
    </row>
    <row r="945" spans="9:9">
      <c r="I945">
        <f t="shared" si="19"/>
        <v>1900</v>
      </c>
    </row>
    <row r="946" spans="9:9">
      <c r="I946">
        <f t="shared" si="19"/>
        <v>1900</v>
      </c>
    </row>
    <row r="947" spans="9:9">
      <c r="I947">
        <f t="shared" si="19"/>
        <v>1900</v>
      </c>
    </row>
    <row r="948" spans="9:9">
      <c r="I948">
        <f t="shared" si="19"/>
        <v>1900</v>
      </c>
    </row>
    <row r="949" spans="9:9">
      <c r="I949">
        <f t="shared" si="19"/>
        <v>1900</v>
      </c>
    </row>
    <row r="950" spans="9:9">
      <c r="I950">
        <f t="shared" si="19"/>
        <v>1900</v>
      </c>
    </row>
    <row r="951" spans="9:9">
      <c r="I951">
        <f t="shared" si="19"/>
        <v>1900</v>
      </c>
    </row>
    <row r="952" spans="9:9">
      <c r="I952">
        <f t="shared" si="19"/>
        <v>1900</v>
      </c>
    </row>
    <row r="953" spans="9:9">
      <c r="I953">
        <f t="shared" si="19"/>
        <v>1900</v>
      </c>
    </row>
    <row r="954" spans="9:9">
      <c r="I954">
        <f t="shared" si="19"/>
        <v>1900</v>
      </c>
    </row>
    <row r="955" spans="9:9">
      <c r="I955">
        <f t="shared" si="19"/>
        <v>1900</v>
      </c>
    </row>
    <row r="956" spans="9:9">
      <c r="I956">
        <f t="shared" si="19"/>
        <v>1900</v>
      </c>
    </row>
    <row r="957" spans="9:9">
      <c r="I957">
        <f t="shared" si="19"/>
        <v>1900</v>
      </c>
    </row>
    <row r="958" spans="9:9">
      <c r="I958">
        <f t="shared" si="19"/>
        <v>1900</v>
      </c>
    </row>
    <row r="959" spans="9:9">
      <c r="I959">
        <f t="shared" si="19"/>
        <v>1900</v>
      </c>
    </row>
    <row r="960" spans="9:9">
      <c r="I960">
        <f t="shared" si="19"/>
        <v>1900</v>
      </c>
    </row>
    <row r="961" spans="9:9">
      <c r="I961">
        <f t="shared" si="19"/>
        <v>1900</v>
      </c>
    </row>
    <row r="962" spans="9:9">
      <c r="I962">
        <f t="shared" si="19"/>
        <v>1900</v>
      </c>
    </row>
    <row r="963" spans="9:9">
      <c r="I963">
        <f t="shared" ref="I963:I1026" si="20">YEAR(A963)</f>
        <v>1900</v>
      </c>
    </row>
    <row r="964" spans="9:9">
      <c r="I964">
        <f t="shared" si="20"/>
        <v>1900</v>
      </c>
    </row>
    <row r="965" spans="9:9">
      <c r="I965">
        <f t="shared" si="20"/>
        <v>1900</v>
      </c>
    </row>
    <row r="966" spans="9:9">
      <c r="I966">
        <f t="shared" si="20"/>
        <v>1900</v>
      </c>
    </row>
    <row r="967" spans="9:9">
      <c r="I967">
        <f t="shared" si="20"/>
        <v>1900</v>
      </c>
    </row>
    <row r="968" spans="9:9">
      <c r="I968">
        <f t="shared" si="20"/>
        <v>1900</v>
      </c>
    </row>
    <row r="969" spans="9:9">
      <c r="I969">
        <f t="shared" si="20"/>
        <v>1900</v>
      </c>
    </row>
    <row r="970" spans="9:9">
      <c r="I970">
        <f t="shared" si="20"/>
        <v>1900</v>
      </c>
    </row>
    <row r="971" spans="9:9">
      <c r="I971">
        <f t="shared" si="20"/>
        <v>1900</v>
      </c>
    </row>
    <row r="972" spans="9:9">
      <c r="I972">
        <f t="shared" si="20"/>
        <v>1900</v>
      </c>
    </row>
    <row r="973" spans="9:9">
      <c r="I973">
        <f t="shared" si="20"/>
        <v>1900</v>
      </c>
    </row>
    <row r="974" spans="9:9">
      <c r="I974">
        <f t="shared" si="20"/>
        <v>1900</v>
      </c>
    </row>
    <row r="975" spans="9:9">
      <c r="I975">
        <f t="shared" si="20"/>
        <v>1900</v>
      </c>
    </row>
    <row r="976" spans="9:9">
      <c r="I976">
        <f t="shared" si="20"/>
        <v>1900</v>
      </c>
    </row>
    <row r="977" spans="9:9">
      <c r="I977">
        <f t="shared" si="20"/>
        <v>1900</v>
      </c>
    </row>
    <row r="978" spans="9:9">
      <c r="I978">
        <f t="shared" si="20"/>
        <v>1900</v>
      </c>
    </row>
    <row r="979" spans="9:9">
      <c r="I979">
        <f t="shared" si="20"/>
        <v>1900</v>
      </c>
    </row>
    <row r="980" spans="9:9">
      <c r="I980">
        <f t="shared" si="20"/>
        <v>1900</v>
      </c>
    </row>
    <row r="981" spans="9:9">
      <c r="I981">
        <f t="shared" si="20"/>
        <v>1900</v>
      </c>
    </row>
    <row r="982" spans="9:9">
      <c r="I982">
        <f t="shared" si="20"/>
        <v>1900</v>
      </c>
    </row>
    <row r="983" spans="9:9">
      <c r="I983">
        <f t="shared" si="20"/>
        <v>1900</v>
      </c>
    </row>
    <row r="984" spans="9:9">
      <c r="I984">
        <f t="shared" si="20"/>
        <v>1900</v>
      </c>
    </row>
    <row r="985" spans="9:9">
      <c r="I985">
        <f t="shared" si="20"/>
        <v>1900</v>
      </c>
    </row>
    <row r="986" spans="9:9">
      <c r="I986">
        <f t="shared" si="20"/>
        <v>1900</v>
      </c>
    </row>
    <row r="987" spans="9:9">
      <c r="I987">
        <f t="shared" si="20"/>
        <v>1900</v>
      </c>
    </row>
    <row r="988" spans="9:9">
      <c r="I988">
        <f t="shared" si="20"/>
        <v>1900</v>
      </c>
    </row>
    <row r="989" spans="9:9">
      <c r="I989">
        <f t="shared" si="20"/>
        <v>1900</v>
      </c>
    </row>
    <row r="990" spans="9:9">
      <c r="I990">
        <f t="shared" si="20"/>
        <v>1900</v>
      </c>
    </row>
    <row r="991" spans="9:9">
      <c r="I991">
        <f t="shared" si="20"/>
        <v>1900</v>
      </c>
    </row>
    <row r="992" spans="9:9">
      <c r="I992">
        <f t="shared" si="20"/>
        <v>1900</v>
      </c>
    </row>
    <row r="993" spans="9:9">
      <c r="I993">
        <f t="shared" si="20"/>
        <v>1900</v>
      </c>
    </row>
    <row r="994" spans="9:9">
      <c r="I994">
        <f t="shared" si="20"/>
        <v>1900</v>
      </c>
    </row>
    <row r="995" spans="9:9">
      <c r="I995">
        <f t="shared" si="20"/>
        <v>1900</v>
      </c>
    </row>
    <row r="996" spans="9:9">
      <c r="I996">
        <f t="shared" si="20"/>
        <v>1900</v>
      </c>
    </row>
    <row r="997" spans="9:9">
      <c r="I997">
        <f t="shared" si="20"/>
        <v>1900</v>
      </c>
    </row>
    <row r="998" spans="9:9">
      <c r="I998">
        <f t="shared" si="20"/>
        <v>1900</v>
      </c>
    </row>
    <row r="999" spans="9:9">
      <c r="I999">
        <f t="shared" si="20"/>
        <v>1900</v>
      </c>
    </row>
    <row r="1000" spans="9:9">
      <c r="I1000">
        <f t="shared" si="20"/>
        <v>1900</v>
      </c>
    </row>
    <row r="1001" spans="9:9">
      <c r="I1001">
        <f t="shared" si="20"/>
        <v>1900</v>
      </c>
    </row>
    <row r="1002" spans="9:9">
      <c r="I1002">
        <f t="shared" si="20"/>
        <v>1900</v>
      </c>
    </row>
    <row r="1003" spans="9:9">
      <c r="I1003">
        <f t="shared" si="20"/>
        <v>1900</v>
      </c>
    </row>
    <row r="1004" spans="9:9">
      <c r="I1004">
        <f t="shared" si="20"/>
        <v>1900</v>
      </c>
    </row>
    <row r="1005" spans="9:9">
      <c r="I1005">
        <f t="shared" si="20"/>
        <v>1900</v>
      </c>
    </row>
    <row r="1006" spans="9:9">
      <c r="I1006">
        <f t="shared" si="20"/>
        <v>1900</v>
      </c>
    </row>
    <row r="1007" spans="9:9">
      <c r="I1007">
        <f t="shared" si="20"/>
        <v>1900</v>
      </c>
    </row>
    <row r="1008" spans="9:9">
      <c r="I1008">
        <f t="shared" si="20"/>
        <v>1900</v>
      </c>
    </row>
    <row r="1009" spans="9:9">
      <c r="I1009">
        <f t="shared" si="20"/>
        <v>1900</v>
      </c>
    </row>
    <row r="1010" spans="9:9">
      <c r="I1010">
        <f t="shared" si="20"/>
        <v>1900</v>
      </c>
    </row>
    <row r="1011" spans="9:9">
      <c r="I1011">
        <f t="shared" si="20"/>
        <v>1900</v>
      </c>
    </row>
    <row r="1012" spans="9:9">
      <c r="I1012">
        <f t="shared" si="20"/>
        <v>1900</v>
      </c>
    </row>
    <row r="1013" spans="9:9">
      <c r="I1013">
        <f t="shared" si="20"/>
        <v>1900</v>
      </c>
    </row>
    <row r="1014" spans="9:9">
      <c r="I1014">
        <f t="shared" si="20"/>
        <v>1900</v>
      </c>
    </row>
    <row r="1015" spans="9:9">
      <c r="I1015">
        <f t="shared" si="20"/>
        <v>1900</v>
      </c>
    </row>
    <row r="1016" spans="9:9">
      <c r="I1016">
        <f t="shared" si="20"/>
        <v>1900</v>
      </c>
    </row>
    <row r="1017" spans="9:9">
      <c r="I1017">
        <f t="shared" si="20"/>
        <v>1900</v>
      </c>
    </row>
    <row r="1018" spans="9:9">
      <c r="I1018">
        <f t="shared" si="20"/>
        <v>1900</v>
      </c>
    </row>
    <row r="1019" spans="9:9">
      <c r="I1019">
        <f t="shared" si="20"/>
        <v>1900</v>
      </c>
    </row>
    <row r="1020" spans="9:9">
      <c r="I1020">
        <f t="shared" si="20"/>
        <v>1900</v>
      </c>
    </row>
    <row r="1021" spans="9:9">
      <c r="I1021">
        <f t="shared" si="20"/>
        <v>1900</v>
      </c>
    </row>
    <row r="1022" spans="9:9">
      <c r="I1022">
        <f t="shared" si="20"/>
        <v>1900</v>
      </c>
    </row>
    <row r="1023" spans="9:9">
      <c r="I1023">
        <f t="shared" si="20"/>
        <v>1900</v>
      </c>
    </row>
    <row r="1024" spans="9:9">
      <c r="I1024">
        <f t="shared" si="20"/>
        <v>1900</v>
      </c>
    </row>
    <row r="1025" spans="9:9">
      <c r="I1025">
        <f t="shared" si="20"/>
        <v>1900</v>
      </c>
    </row>
    <row r="1026" spans="9:9">
      <c r="I1026">
        <f t="shared" si="20"/>
        <v>1900</v>
      </c>
    </row>
    <row r="1027" spans="9:9">
      <c r="I1027">
        <f t="shared" ref="I1027:I1090" si="21">YEAR(A1027)</f>
        <v>1900</v>
      </c>
    </row>
    <row r="1028" spans="9:9">
      <c r="I1028">
        <f t="shared" si="21"/>
        <v>1900</v>
      </c>
    </row>
    <row r="1029" spans="9:9">
      <c r="I1029">
        <f t="shared" si="21"/>
        <v>1900</v>
      </c>
    </row>
    <row r="1030" spans="9:9">
      <c r="I1030">
        <f t="shared" si="21"/>
        <v>1900</v>
      </c>
    </row>
    <row r="1031" spans="9:9">
      <c r="I1031">
        <f t="shared" si="21"/>
        <v>1900</v>
      </c>
    </row>
    <row r="1032" spans="9:9">
      <c r="I1032">
        <f t="shared" si="21"/>
        <v>1900</v>
      </c>
    </row>
    <row r="1033" spans="9:9">
      <c r="I1033">
        <f t="shared" si="21"/>
        <v>1900</v>
      </c>
    </row>
    <row r="1034" spans="9:9">
      <c r="I1034">
        <f t="shared" si="21"/>
        <v>1900</v>
      </c>
    </row>
    <row r="1035" spans="9:9">
      <c r="I1035">
        <f t="shared" si="21"/>
        <v>1900</v>
      </c>
    </row>
    <row r="1036" spans="9:9">
      <c r="I1036">
        <f t="shared" si="21"/>
        <v>1900</v>
      </c>
    </row>
    <row r="1037" spans="9:9">
      <c r="I1037">
        <f t="shared" si="21"/>
        <v>1900</v>
      </c>
    </row>
    <row r="1038" spans="9:9">
      <c r="I1038">
        <f t="shared" si="21"/>
        <v>1900</v>
      </c>
    </row>
    <row r="1039" spans="9:9">
      <c r="I1039">
        <f t="shared" si="21"/>
        <v>1900</v>
      </c>
    </row>
    <row r="1040" spans="9:9">
      <c r="I1040">
        <f t="shared" si="21"/>
        <v>1900</v>
      </c>
    </row>
    <row r="1041" spans="9:9">
      <c r="I1041">
        <f t="shared" si="21"/>
        <v>1900</v>
      </c>
    </row>
    <row r="1042" spans="9:9">
      <c r="I1042">
        <f t="shared" si="21"/>
        <v>1900</v>
      </c>
    </row>
    <row r="1043" spans="9:9">
      <c r="I1043">
        <f t="shared" si="21"/>
        <v>1900</v>
      </c>
    </row>
    <row r="1044" spans="9:9">
      <c r="I1044">
        <f t="shared" si="21"/>
        <v>1900</v>
      </c>
    </row>
    <row r="1045" spans="9:9">
      <c r="I1045">
        <f t="shared" si="21"/>
        <v>1900</v>
      </c>
    </row>
    <row r="1046" spans="9:9">
      <c r="I1046">
        <f t="shared" si="21"/>
        <v>1900</v>
      </c>
    </row>
    <row r="1047" spans="9:9">
      <c r="I1047">
        <f t="shared" si="21"/>
        <v>1900</v>
      </c>
    </row>
    <row r="1048" spans="9:9">
      <c r="I1048">
        <f t="shared" si="21"/>
        <v>1900</v>
      </c>
    </row>
    <row r="1049" spans="9:9">
      <c r="I1049">
        <f t="shared" si="21"/>
        <v>1900</v>
      </c>
    </row>
    <row r="1050" spans="9:9">
      <c r="I1050">
        <f t="shared" si="21"/>
        <v>1900</v>
      </c>
    </row>
    <row r="1051" spans="9:9">
      <c r="I1051">
        <f t="shared" si="21"/>
        <v>1900</v>
      </c>
    </row>
    <row r="1052" spans="9:9">
      <c r="I1052">
        <f t="shared" si="21"/>
        <v>1900</v>
      </c>
    </row>
    <row r="1053" spans="9:9">
      <c r="I1053">
        <f t="shared" si="21"/>
        <v>1900</v>
      </c>
    </row>
    <row r="1054" spans="9:9">
      <c r="I1054">
        <f t="shared" si="21"/>
        <v>1900</v>
      </c>
    </row>
    <row r="1055" spans="9:9">
      <c r="I1055">
        <f t="shared" si="21"/>
        <v>1900</v>
      </c>
    </row>
    <row r="1056" spans="9:9">
      <c r="I1056">
        <f t="shared" si="21"/>
        <v>1900</v>
      </c>
    </row>
    <row r="1057" spans="9:9">
      <c r="I1057">
        <f t="shared" si="21"/>
        <v>1900</v>
      </c>
    </row>
    <row r="1058" spans="9:9">
      <c r="I1058">
        <f t="shared" si="21"/>
        <v>1900</v>
      </c>
    </row>
    <row r="1059" spans="9:9">
      <c r="I1059">
        <f t="shared" si="21"/>
        <v>1900</v>
      </c>
    </row>
    <row r="1060" spans="9:9">
      <c r="I1060">
        <f t="shared" si="21"/>
        <v>1900</v>
      </c>
    </row>
    <row r="1061" spans="9:9">
      <c r="I1061">
        <f t="shared" si="21"/>
        <v>1900</v>
      </c>
    </row>
    <row r="1062" spans="9:9">
      <c r="I1062">
        <f t="shared" si="21"/>
        <v>1900</v>
      </c>
    </row>
    <row r="1063" spans="9:9">
      <c r="I1063">
        <f t="shared" si="21"/>
        <v>1900</v>
      </c>
    </row>
    <row r="1064" spans="9:9">
      <c r="I1064">
        <f t="shared" si="21"/>
        <v>1900</v>
      </c>
    </row>
    <row r="1065" spans="9:9">
      <c r="I1065">
        <f t="shared" si="21"/>
        <v>1900</v>
      </c>
    </row>
    <row r="1066" spans="9:9">
      <c r="I1066">
        <f t="shared" si="21"/>
        <v>1900</v>
      </c>
    </row>
    <row r="1067" spans="9:9">
      <c r="I1067">
        <f t="shared" si="21"/>
        <v>1900</v>
      </c>
    </row>
    <row r="1068" spans="9:9">
      <c r="I1068">
        <f t="shared" si="21"/>
        <v>1900</v>
      </c>
    </row>
    <row r="1069" spans="9:9">
      <c r="I1069">
        <f t="shared" si="21"/>
        <v>1900</v>
      </c>
    </row>
    <row r="1070" spans="9:9">
      <c r="I1070">
        <f t="shared" si="21"/>
        <v>1900</v>
      </c>
    </row>
    <row r="1071" spans="9:9">
      <c r="I1071">
        <f t="shared" si="21"/>
        <v>1900</v>
      </c>
    </row>
    <row r="1072" spans="9:9">
      <c r="I1072">
        <f t="shared" si="21"/>
        <v>1900</v>
      </c>
    </row>
    <row r="1073" spans="9:9">
      <c r="I1073">
        <f t="shared" si="21"/>
        <v>1900</v>
      </c>
    </row>
    <row r="1074" spans="9:9">
      <c r="I1074">
        <f t="shared" si="21"/>
        <v>1900</v>
      </c>
    </row>
    <row r="1075" spans="9:9">
      <c r="I1075">
        <f t="shared" si="21"/>
        <v>1900</v>
      </c>
    </row>
    <row r="1076" spans="9:9">
      <c r="I1076">
        <f t="shared" si="21"/>
        <v>1900</v>
      </c>
    </row>
    <row r="1077" spans="9:9">
      <c r="I1077">
        <f t="shared" si="21"/>
        <v>1900</v>
      </c>
    </row>
    <row r="1078" spans="9:9">
      <c r="I1078">
        <f t="shared" si="21"/>
        <v>1900</v>
      </c>
    </row>
    <row r="1079" spans="9:9">
      <c r="I1079">
        <f t="shared" si="21"/>
        <v>1900</v>
      </c>
    </row>
    <row r="1080" spans="9:9">
      <c r="I1080">
        <f t="shared" si="21"/>
        <v>1900</v>
      </c>
    </row>
    <row r="1081" spans="9:9">
      <c r="I1081">
        <f t="shared" si="21"/>
        <v>1900</v>
      </c>
    </row>
    <row r="1082" spans="9:9">
      <c r="I1082">
        <f t="shared" si="21"/>
        <v>1900</v>
      </c>
    </row>
    <row r="1083" spans="9:9">
      <c r="I1083">
        <f t="shared" si="21"/>
        <v>1900</v>
      </c>
    </row>
    <row r="1084" spans="9:9">
      <c r="I1084">
        <f t="shared" si="21"/>
        <v>1900</v>
      </c>
    </row>
    <row r="1085" spans="9:9">
      <c r="I1085">
        <f t="shared" si="21"/>
        <v>1900</v>
      </c>
    </row>
    <row r="1086" spans="9:9">
      <c r="I1086">
        <f t="shared" si="21"/>
        <v>1900</v>
      </c>
    </row>
    <row r="1087" spans="9:9">
      <c r="I1087">
        <f t="shared" si="21"/>
        <v>1900</v>
      </c>
    </row>
    <row r="1088" spans="9:9">
      <c r="I1088">
        <f t="shared" si="21"/>
        <v>1900</v>
      </c>
    </row>
    <row r="1089" spans="9:9">
      <c r="I1089">
        <f t="shared" si="21"/>
        <v>1900</v>
      </c>
    </row>
    <row r="1090" spans="9:9">
      <c r="I1090">
        <f t="shared" si="21"/>
        <v>1900</v>
      </c>
    </row>
    <row r="1091" spans="9:9">
      <c r="I1091">
        <f t="shared" ref="I1091:I1154" si="22">YEAR(A1091)</f>
        <v>1900</v>
      </c>
    </row>
    <row r="1092" spans="9:9">
      <c r="I1092">
        <f t="shared" si="22"/>
        <v>1900</v>
      </c>
    </row>
    <row r="1093" spans="9:9">
      <c r="I1093">
        <f t="shared" si="22"/>
        <v>1900</v>
      </c>
    </row>
    <row r="1094" spans="9:9">
      <c r="I1094">
        <f t="shared" si="22"/>
        <v>1900</v>
      </c>
    </row>
    <row r="1095" spans="9:9">
      <c r="I1095">
        <f t="shared" si="22"/>
        <v>1900</v>
      </c>
    </row>
    <row r="1096" spans="9:9">
      <c r="I1096">
        <f t="shared" si="22"/>
        <v>1900</v>
      </c>
    </row>
    <row r="1097" spans="9:9">
      <c r="I1097">
        <f t="shared" si="22"/>
        <v>1900</v>
      </c>
    </row>
    <row r="1098" spans="9:9">
      <c r="I1098">
        <f t="shared" si="22"/>
        <v>1900</v>
      </c>
    </row>
    <row r="1099" spans="9:9">
      <c r="I1099">
        <f t="shared" si="22"/>
        <v>1900</v>
      </c>
    </row>
    <row r="1100" spans="9:9">
      <c r="I1100">
        <f t="shared" si="22"/>
        <v>1900</v>
      </c>
    </row>
    <row r="1101" spans="9:9">
      <c r="I1101">
        <f t="shared" si="22"/>
        <v>1900</v>
      </c>
    </row>
    <row r="1102" spans="9:9">
      <c r="I1102">
        <f t="shared" si="22"/>
        <v>1900</v>
      </c>
    </row>
    <row r="1103" spans="9:9">
      <c r="I1103">
        <f t="shared" si="22"/>
        <v>1900</v>
      </c>
    </row>
    <row r="1104" spans="9:9">
      <c r="I1104">
        <f t="shared" si="22"/>
        <v>1900</v>
      </c>
    </row>
    <row r="1105" spans="9:9">
      <c r="I1105">
        <f t="shared" si="22"/>
        <v>1900</v>
      </c>
    </row>
    <row r="1106" spans="9:9">
      <c r="I1106">
        <f t="shared" si="22"/>
        <v>1900</v>
      </c>
    </row>
    <row r="1107" spans="9:9">
      <c r="I1107">
        <f t="shared" si="22"/>
        <v>1900</v>
      </c>
    </row>
    <row r="1108" spans="9:9">
      <c r="I1108">
        <f t="shared" si="22"/>
        <v>1900</v>
      </c>
    </row>
    <row r="1109" spans="9:9">
      <c r="I1109">
        <f t="shared" si="22"/>
        <v>1900</v>
      </c>
    </row>
    <row r="1110" spans="9:9">
      <c r="I1110">
        <f t="shared" si="22"/>
        <v>1900</v>
      </c>
    </row>
    <row r="1111" spans="9:9">
      <c r="I1111">
        <f t="shared" si="22"/>
        <v>1900</v>
      </c>
    </row>
    <row r="1112" spans="9:9">
      <c r="I1112">
        <f t="shared" si="22"/>
        <v>1900</v>
      </c>
    </row>
    <row r="1113" spans="9:9">
      <c r="I1113">
        <f t="shared" si="22"/>
        <v>1900</v>
      </c>
    </row>
    <row r="1114" spans="9:9">
      <c r="I1114">
        <f t="shared" si="22"/>
        <v>1900</v>
      </c>
    </row>
    <row r="1115" spans="9:9">
      <c r="I1115">
        <f t="shared" si="22"/>
        <v>1900</v>
      </c>
    </row>
    <row r="1116" spans="9:9">
      <c r="I1116">
        <f t="shared" si="22"/>
        <v>1900</v>
      </c>
    </row>
    <row r="1117" spans="9:9">
      <c r="I1117">
        <f t="shared" si="22"/>
        <v>1900</v>
      </c>
    </row>
    <row r="1118" spans="9:9">
      <c r="I1118">
        <f t="shared" si="22"/>
        <v>1900</v>
      </c>
    </row>
    <row r="1119" spans="9:9">
      <c r="I1119">
        <f t="shared" si="22"/>
        <v>1900</v>
      </c>
    </row>
    <row r="1120" spans="9:9">
      <c r="I1120">
        <f t="shared" si="22"/>
        <v>1900</v>
      </c>
    </row>
    <row r="1121" spans="9:9">
      <c r="I1121">
        <f t="shared" si="22"/>
        <v>1900</v>
      </c>
    </row>
    <row r="1122" spans="9:9">
      <c r="I1122">
        <f t="shared" si="22"/>
        <v>1900</v>
      </c>
    </row>
    <row r="1123" spans="9:9">
      <c r="I1123">
        <f t="shared" si="22"/>
        <v>1900</v>
      </c>
    </row>
    <row r="1124" spans="9:9">
      <c r="I1124">
        <f t="shared" si="22"/>
        <v>1900</v>
      </c>
    </row>
    <row r="1125" spans="9:9">
      <c r="I1125">
        <f t="shared" si="22"/>
        <v>1900</v>
      </c>
    </row>
    <row r="1126" spans="9:9">
      <c r="I1126">
        <f t="shared" si="22"/>
        <v>1900</v>
      </c>
    </row>
    <row r="1127" spans="9:9">
      <c r="I1127">
        <f t="shared" si="22"/>
        <v>1900</v>
      </c>
    </row>
    <row r="1128" spans="9:9">
      <c r="I1128">
        <f t="shared" si="22"/>
        <v>1900</v>
      </c>
    </row>
    <row r="1129" spans="9:9">
      <c r="I1129">
        <f t="shared" si="22"/>
        <v>1900</v>
      </c>
    </row>
    <row r="1130" spans="9:9">
      <c r="I1130">
        <f t="shared" si="22"/>
        <v>1900</v>
      </c>
    </row>
    <row r="1131" spans="9:9">
      <c r="I1131">
        <f t="shared" si="22"/>
        <v>1900</v>
      </c>
    </row>
    <row r="1132" spans="9:9">
      <c r="I1132">
        <f t="shared" si="22"/>
        <v>1900</v>
      </c>
    </row>
    <row r="1133" spans="9:9">
      <c r="I1133">
        <f t="shared" si="22"/>
        <v>1900</v>
      </c>
    </row>
    <row r="1134" spans="9:9">
      <c r="I1134">
        <f t="shared" si="22"/>
        <v>1900</v>
      </c>
    </row>
    <row r="1135" spans="9:9">
      <c r="I1135">
        <f t="shared" si="22"/>
        <v>1900</v>
      </c>
    </row>
    <row r="1136" spans="9:9">
      <c r="I1136">
        <f t="shared" si="22"/>
        <v>1900</v>
      </c>
    </row>
    <row r="1137" spans="9:9">
      <c r="I1137">
        <f t="shared" si="22"/>
        <v>1900</v>
      </c>
    </row>
    <row r="1138" spans="9:9">
      <c r="I1138">
        <f t="shared" si="22"/>
        <v>1900</v>
      </c>
    </row>
    <row r="1139" spans="9:9">
      <c r="I1139">
        <f t="shared" si="22"/>
        <v>1900</v>
      </c>
    </row>
    <row r="1140" spans="9:9">
      <c r="I1140">
        <f t="shared" si="22"/>
        <v>1900</v>
      </c>
    </row>
    <row r="1141" spans="9:9">
      <c r="I1141">
        <f t="shared" si="22"/>
        <v>1900</v>
      </c>
    </row>
    <row r="1142" spans="9:9">
      <c r="I1142">
        <f t="shared" si="22"/>
        <v>1900</v>
      </c>
    </row>
    <row r="1143" spans="9:9">
      <c r="I1143">
        <f t="shared" si="22"/>
        <v>1900</v>
      </c>
    </row>
    <row r="1144" spans="9:9">
      <c r="I1144">
        <f t="shared" si="22"/>
        <v>1900</v>
      </c>
    </row>
    <row r="1145" spans="9:9">
      <c r="I1145">
        <f t="shared" si="22"/>
        <v>1900</v>
      </c>
    </row>
    <row r="1146" spans="9:9">
      <c r="I1146">
        <f t="shared" si="22"/>
        <v>1900</v>
      </c>
    </row>
    <row r="1147" spans="9:9">
      <c r="I1147">
        <f t="shared" si="22"/>
        <v>1900</v>
      </c>
    </row>
    <row r="1148" spans="9:9">
      <c r="I1148">
        <f t="shared" si="22"/>
        <v>1900</v>
      </c>
    </row>
    <row r="1149" spans="9:9">
      <c r="I1149">
        <f t="shared" si="22"/>
        <v>1900</v>
      </c>
    </row>
    <row r="1150" spans="9:9">
      <c r="I1150">
        <f t="shared" si="22"/>
        <v>1900</v>
      </c>
    </row>
    <row r="1151" spans="9:9">
      <c r="I1151">
        <f t="shared" si="22"/>
        <v>1900</v>
      </c>
    </row>
    <row r="1152" spans="9:9">
      <c r="I1152">
        <f t="shared" si="22"/>
        <v>1900</v>
      </c>
    </row>
    <row r="1153" spans="9:9">
      <c r="I1153">
        <f t="shared" si="22"/>
        <v>1900</v>
      </c>
    </row>
    <row r="1154" spans="9:9">
      <c r="I1154">
        <f t="shared" si="22"/>
        <v>1900</v>
      </c>
    </row>
    <row r="1155" spans="9:9">
      <c r="I1155">
        <f t="shared" ref="I1155:I1218" si="23">YEAR(A1155)</f>
        <v>1900</v>
      </c>
    </row>
    <row r="1156" spans="9:9">
      <c r="I1156">
        <f t="shared" si="23"/>
        <v>1900</v>
      </c>
    </row>
    <row r="1157" spans="9:9">
      <c r="I1157">
        <f t="shared" si="23"/>
        <v>1900</v>
      </c>
    </row>
    <row r="1158" spans="9:9">
      <c r="I1158">
        <f t="shared" si="23"/>
        <v>1900</v>
      </c>
    </row>
    <row r="1159" spans="9:9">
      <c r="I1159">
        <f t="shared" si="23"/>
        <v>1900</v>
      </c>
    </row>
    <row r="1160" spans="9:9">
      <c r="I1160">
        <f t="shared" si="23"/>
        <v>1900</v>
      </c>
    </row>
    <row r="1161" spans="9:9">
      <c r="I1161">
        <f t="shared" si="23"/>
        <v>1900</v>
      </c>
    </row>
    <row r="1162" spans="9:9">
      <c r="I1162">
        <f t="shared" si="23"/>
        <v>1900</v>
      </c>
    </row>
    <row r="1163" spans="9:9">
      <c r="I1163">
        <f t="shared" si="23"/>
        <v>1900</v>
      </c>
    </row>
    <row r="1164" spans="9:9">
      <c r="I1164">
        <f t="shared" si="23"/>
        <v>1900</v>
      </c>
    </row>
    <row r="1165" spans="9:9">
      <c r="I1165">
        <f t="shared" si="23"/>
        <v>1900</v>
      </c>
    </row>
    <row r="1166" spans="9:9">
      <c r="I1166">
        <f t="shared" si="23"/>
        <v>1900</v>
      </c>
    </row>
    <row r="1167" spans="9:9">
      <c r="I1167">
        <f t="shared" si="23"/>
        <v>1900</v>
      </c>
    </row>
    <row r="1168" spans="9:9">
      <c r="I1168">
        <f t="shared" si="23"/>
        <v>1900</v>
      </c>
    </row>
    <row r="1169" spans="9:9">
      <c r="I1169">
        <f t="shared" si="23"/>
        <v>1900</v>
      </c>
    </row>
    <row r="1170" spans="9:9">
      <c r="I1170">
        <f t="shared" si="23"/>
        <v>1900</v>
      </c>
    </row>
    <row r="1171" spans="9:9">
      <c r="I1171">
        <f t="shared" si="23"/>
        <v>1900</v>
      </c>
    </row>
    <row r="1172" spans="9:9">
      <c r="I1172">
        <f t="shared" si="23"/>
        <v>1900</v>
      </c>
    </row>
    <row r="1173" spans="9:9">
      <c r="I1173">
        <f t="shared" si="23"/>
        <v>1900</v>
      </c>
    </row>
    <row r="1174" spans="9:9">
      <c r="I1174">
        <f t="shared" si="23"/>
        <v>1900</v>
      </c>
    </row>
    <row r="1175" spans="9:9">
      <c r="I1175">
        <f t="shared" si="23"/>
        <v>1900</v>
      </c>
    </row>
    <row r="1176" spans="9:9">
      <c r="I1176">
        <f t="shared" si="23"/>
        <v>1900</v>
      </c>
    </row>
    <row r="1177" spans="9:9">
      <c r="I1177">
        <f t="shared" si="23"/>
        <v>1900</v>
      </c>
    </row>
    <row r="1178" spans="9:9">
      <c r="I1178">
        <f t="shared" si="23"/>
        <v>1900</v>
      </c>
    </row>
    <row r="1179" spans="9:9">
      <c r="I1179">
        <f t="shared" si="23"/>
        <v>1900</v>
      </c>
    </row>
    <row r="1180" spans="9:9">
      <c r="I1180">
        <f t="shared" si="23"/>
        <v>1900</v>
      </c>
    </row>
    <row r="1181" spans="9:9">
      <c r="I1181">
        <f t="shared" si="23"/>
        <v>1900</v>
      </c>
    </row>
    <row r="1182" spans="9:9">
      <c r="I1182">
        <f t="shared" si="23"/>
        <v>1900</v>
      </c>
    </row>
    <row r="1183" spans="9:9">
      <c r="I1183">
        <f t="shared" si="23"/>
        <v>1900</v>
      </c>
    </row>
    <row r="1184" spans="9:9">
      <c r="I1184">
        <f t="shared" si="23"/>
        <v>1900</v>
      </c>
    </row>
    <row r="1185" spans="9:9">
      <c r="I1185">
        <f t="shared" si="23"/>
        <v>1900</v>
      </c>
    </row>
    <row r="1186" spans="9:9">
      <c r="I1186">
        <f t="shared" si="23"/>
        <v>1900</v>
      </c>
    </row>
    <row r="1187" spans="9:9">
      <c r="I1187">
        <f t="shared" si="23"/>
        <v>1900</v>
      </c>
    </row>
    <row r="1188" spans="9:9">
      <c r="I1188">
        <f t="shared" si="23"/>
        <v>1900</v>
      </c>
    </row>
    <row r="1189" spans="9:9">
      <c r="I1189">
        <f t="shared" si="23"/>
        <v>1900</v>
      </c>
    </row>
    <row r="1190" spans="9:9">
      <c r="I1190">
        <f t="shared" si="23"/>
        <v>1900</v>
      </c>
    </row>
    <row r="1191" spans="9:9">
      <c r="I1191">
        <f t="shared" si="23"/>
        <v>1900</v>
      </c>
    </row>
    <row r="1192" spans="9:9">
      <c r="I1192">
        <f t="shared" si="23"/>
        <v>1900</v>
      </c>
    </row>
    <row r="1193" spans="9:9">
      <c r="I1193">
        <f t="shared" si="23"/>
        <v>1900</v>
      </c>
    </row>
    <row r="1194" spans="9:9">
      <c r="I1194">
        <f t="shared" si="23"/>
        <v>1900</v>
      </c>
    </row>
    <row r="1195" spans="9:9">
      <c r="I1195">
        <f t="shared" si="23"/>
        <v>1900</v>
      </c>
    </row>
    <row r="1196" spans="9:9">
      <c r="I1196">
        <f t="shared" si="23"/>
        <v>1900</v>
      </c>
    </row>
    <row r="1197" spans="9:9">
      <c r="I1197">
        <f t="shared" si="23"/>
        <v>1900</v>
      </c>
    </row>
    <row r="1198" spans="9:9">
      <c r="I1198">
        <f t="shared" si="23"/>
        <v>1900</v>
      </c>
    </row>
    <row r="1199" spans="9:9">
      <c r="I1199">
        <f t="shared" si="23"/>
        <v>1900</v>
      </c>
    </row>
    <row r="1200" spans="9:9">
      <c r="I1200">
        <f t="shared" si="23"/>
        <v>1900</v>
      </c>
    </row>
    <row r="1201" spans="9:9">
      <c r="I1201">
        <f t="shared" si="23"/>
        <v>1900</v>
      </c>
    </row>
    <row r="1202" spans="9:9">
      <c r="I1202">
        <f t="shared" si="23"/>
        <v>1900</v>
      </c>
    </row>
    <row r="1203" spans="9:9">
      <c r="I1203">
        <f t="shared" si="23"/>
        <v>1900</v>
      </c>
    </row>
    <row r="1204" spans="9:9">
      <c r="I1204">
        <f t="shared" si="23"/>
        <v>1900</v>
      </c>
    </row>
    <row r="1205" spans="9:9">
      <c r="I1205">
        <f t="shared" si="23"/>
        <v>1900</v>
      </c>
    </row>
    <row r="1206" spans="9:9">
      <c r="I1206">
        <f t="shared" si="23"/>
        <v>1900</v>
      </c>
    </row>
    <row r="1207" spans="9:9">
      <c r="I1207">
        <f t="shared" si="23"/>
        <v>1900</v>
      </c>
    </row>
    <row r="1208" spans="9:9">
      <c r="I1208">
        <f t="shared" si="23"/>
        <v>1900</v>
      </c>
    </row>
    <row r="1209" spans="9:9">
      <c r="I1209">
        <f t="shared" si="23"/>
        <v>1900</v>
      </c>
    </row>
    <row r="1210" spans="9:9">
      <c r="I1210">
        <f t="shared" si="23"/>
        <v>1900</v>
      </c>
    </row>
    <row r="1211" spans="9:9">
      <c r="I1211">
        <f t="shared" si="23"/>
        <v>1900</v>
      </c>
    </row>
    <row r="1212" spans="9:9">
      <c r="I1212">
        <f t="shared" si="23"/>
        <v>1900</v>
      </c>
    </row>
    <row r="1213" spans="9:9">
      <c r="I1213">
        <f t="shared" si="23"/>
        <v>1900</v>
      </c>
    </row>
    <row r="1214" spans="9:9">
      <c r="I1214">
        <f t="shared" si="23"/>
        <v>1900</v>
      </c>
    </row>
    <row r="1215" spans="9:9">
      <c r="I1215">
        <f t="shared" si="23"/>
        <v>1900</v>
      </c>
    </row>
    <row r="1216" spans="9:9">
      <c r="I1216">
        <f t="shared" si="23"/>
        <v>1900</v>
      </c>
    </row>
    <row r="1217" spans="9:9">
      <c r="I1217">
        <f t="shared" si="23"/>
        <v>1900</v>
      </c>
    </row>
    <row r="1218" spans="9:9">
      <c r="I1218">
        <f t="shared" si="23"/>
        <v>1900</v>
      </c>
    </row>
    <row r="1219" spans="9:9">
      <c r="I1219">
        <f t="shared" ref="I1219:I1250" si="24">YEAR(A1219)</f>
        <v>1900</v>
      </c>
    </row>
    <row r="1220" spans="9:9">
      <c r="I1220">
        <f t="shared" si="24"/>
        <v>1900</v>
      </c>
    </row>
    <row r="1221" spans="9:9">
      <c r="I1221">
        <f t="shared" si="24"/>
        <v>1900</v>
      </c>
    </row>
    <row r="1222" spans="9:9">
      <c r="I1222">
        <f t="shared" si="24"/>
        <v>1900</v>
      </c>
    </row>
    <row r="1223" spans="9:9">
      <c r="I1223">
        <f t="shared" si="24"/>
        <v>1900</v>
      </c>
    </row>
    <row r="1224" spans="9:9">
      <c r="I1224">
        <f t="shared" si="24"/>
        <v>1900</v>
      </c>
    </row>
    <row r="1225" spans="9:9">
      <c r="I1225">
        <f t="shared" si="24"/>
        <v>1900</v>
      </c>
    </row>
    <row r="1226" spans="9:9">
      <c r="I1226">
        <f t="shared" si="24"/>
        <v>1900</v>
      </c>
    </row>
    <row r="1227" spans="9:9">
      <c r="I1227">
        <f t="shared" si="24"/>
        <v>1900</v>
      </c>
    </row>
    <row r="1228" spans="9:9">
      <c r="I1228">
        <f t="shared" si="24"/>
        <v>1900</v>
      </c>
    </row>
    <row r="1229" spans="9:9">
      <c r="I1229">
        <f t="shared" si="24"/>
        <v>1900</v>
      </c>
    </row>
    <row r="1230" spans="9:9">
      <c r="I1230">
        <f t="shared" si="24"/>
        <v>1900</v>
      </c>
    </row>
    <row r="1231" spans="9:9">
      <c r="I1231">
        <f t="shared" si="24"/>
        <v>1900</v>
      </c>
    </row>
    <row r="1232" spans="9:9">
      <c r="I1232">
        <f t="shared" si="24"/>
        <v>1900</v>
      </c>
    </row>
    <row r="1233" spans="9:9">
      <c r="I1233">
        <f t="shared" si="24"/>
        <v>1900</v>
      </c>
    </row>
    <row r="1234" spans="9:9">
      <c r="I1234">
        <f t="shared" si="24"/>
        <v>1900</v>
      </c>
    </row>
    <row r="1235" spans="9:9">
      <c r="I1235">
        <f t="shared" si="24"/>
        <v>1900</v>
      </c>
    </row>
    <row r="1236" spans="9:9">
      <c r="I1236">
        <f t="shared" si="24"/>
        <v>1900</v>
      </c>
    </row>
    <row r="1237" spans="9:9">
      <c r="I1237">
        <f t="shared" si="24"/>
        <v>1900</v>
      </c>
    </row>
    <row r="1238" spans="9:9">
      <c r="I1238">
        <f t="shared" si="24"/>
        <v>1900</v>
      </c>
    </row>
    <row r="1239" spans="9:9">
      <c r="I1239">
        <f t="shared" si="24"/>
        <v>1900</v>
      </c>
    </row>
    <row r="1240" spans="9:9">
      <c r="I1240">
        <f t="shared" si="24"/>
        <v>1900</v>
      </c>
    </row>
    <row r="1241" spans="9:9">
      <c r="I1241">
        <f t="shared" si="24"/>
        <v>1900</v>
      </c>
    </row>
    <row r="1242" spans="9:9">
      <c r="I1242">
        <f t="shared" si="24"/>
        <v>1900</v>
      </c>
    </row>
    <row r="1243" spans="9:9">
      <c r="I1243">
        <f t="shared" si="24"/>
        <v>1900</v>
      </c>
    </row>
    <row r="1244" spans="9:9">
      <c r="I1244">
        <f t="shared" si="24"/>
        <v>1900</v>
      </c>
    </row>
    <row r="1245" spans="9:9">
      <c r="I1245">
        <f t="shared" si="24"/>
        <v>1900</v>
      </c>
    </row>
    <row r="1246" spans="9:9">
      <c r="I1246">
        <f t="shared" si="24"/>
        <v>1900</v>
      </c>
    </row>
    <row r="1247" spans="9:9">
      <c r="I1247">
        <f t="shared" si="24"/>
        <v>1900</v>
      </c>
    </row>
    <row r="1248" spans="9:9">
      <c r="I1248">
        <f t="shared" si="24"/>
        <v>1900</v>
      </c>
    </row>
    <row r="1249" spans="9:9">
      <c r="I1249">
        <f t="shared" si="24"/>
        <v>1900</v>
      </c>
    </row>
    <row r="1250" spans="9:9">
      <c r="I1250">
        <f t="shared" si="24"/>
        <v>1900</v>
      </c>
    </row>
  </sheetData>
  <sortState xmlns:xlrd2="http://schemas.microsoft.com/office/spreadsheetml/2017/richdata2" ref="A3:F13">
    <sortCondition ref="A1"/>
  </sortState>
  <mergeCells count="40">
    <mergeCell ref="B147:G147"/>
    <mergeCell ref="B150:G150"/>
    <mergeCell ref="B155:G155"/>
    <mergeCell ref="B159:G159"/>
    <mergeCell ref="B126:G126"/>
    <mergeCell ref="B130:G130"/>
    <mergeCell ref="B134:G134"/>
    <mergeCell ref="B138:G138"/>
    <mergeCell ref="B140:G140"/>
    <mergeCell ref="B143:G143"/>
    <mergeCell ref="B122:G122"/>
    <mergeCell ref="B78:G78"/>
    <mergeCell ref="B82:G82"/>
    <mergeCell ref="B86:G86"/>
    <mergeCell ref="B90:G90"/>
    <mergeCell ref="B94:G94"/>
    <mergeCell ref="B98:G98"/>
    <mergeCell ref="B102:G102"/>
    <mergeCell ref="B106:G106"/>
    <mergeCell ref="B110:G110"/>
    <mergeCell ref="B114:G114"/>
    <mergeCell ref="B118:G118"/>
    <mergeCell ref="B74:G74"/>
    <mergeCell ref="B30:G30"/>
    <mergeCell ref="B34:G34"/>
    <mergeCell ref="B38:G38"/>
    <mergeCell ref="B42:G42"/>
    <mergeCell ref="B46:G46"/>
    <mergeCell ref="B50:G50"/>
    <mergeCell ref="B54:G54"/>
    <mergeCell ref="B58:G58"/>
    <mergeCell ref="B62:G62"/>
    <mergeCell ref="B66:G66"/>
    <mergeCell ref="B70:G70"/>
    <mergeCell ref="B26:G26"/>
    <mergeCell ref="B6:G6"/>
    <mergeCell ref="B10:G10"/>
    <mergeCell ref="B14:G14"/>
    <mergeCell ref="B18:G18"/>
    <mergeCell ref="B22:G2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1" id="{6D34BAAB-3A26-47AE-9359-EA923E9431BF}">
            <xm:f>N$1=Summary!$H$29</xm:f>
            <x14:dxf>
              <fill>
                <patternFill>
                  <bgColor rgb="FFC00000"/>
                </patternFill>
              </fill>
            </x14:dxf>
          </x14:cfRule>
          <x14:cfRule type="expression" priority="2" id="{12AC4ED1-572E-4B01-8511-EB0ACA72A325}">
            <xm:f>N$1=Summary!$G$29</xm:f>
            <x14:dxf>
              <fill>
                <patternFill>
                  <bgColor rgb="FF00B0F0"/>
                </patternFill>
              </fill>
            </x14:dxf>
          </x14:cfRule>
          <xm:sqref>N2:AT51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IncomeStatement</vt:lpstr>
      <vt:lpstr>BalanceSheet</vt:lpstr>
      <vt:lpstr>CashFlow</vt:lpstr>
      <vt:lpstr>Key Ratios</vt:lpstr>
      <vt:lpstr>ANALYST REPORT</vt:lpstr>
      <vt:lpstr>Screenshots</vt:lpstr>
      <vt:lpstr>Historical Prices</vt:lpstr>
    </vt:vector>
  </TitlesOfParts>
  <Company>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Scarpace, Anthony</dc:creator>
  <cp:lastModifiedBy>Tony J. Scarpace</cp:lastModifiedBy>
  <dcterms:created xsi:type="dcterms:W3CDTF">2017-10-06T12:55:20Z</dcterms:created>
  <dcterms:modified xsi:type="dcterms:W3CDTF">2025-04-10T20:39:52Z</dcterms:modified>
</cp:coreProperties>
</file>