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tri\Documents\"/>
    </mc:Choice>
  </mc:AlternateContent>
  <xr:revisionPtr revIDLastSave="0" documentId="13_ncr:1_{FB6D234D-CA32-4EE9-B35B-920DF4423C4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VENTAS" sheetId="1" r:id="rId1"/>
    <sheet name="PROVEEDORES" sheetId="2" r:id="rId2"/>
    <sheet name="COSTOS DIRECTO" sheetId="3" r:id="rId3"/>
    <sheet name="COSTOS INDIRECTO" sheetId="4" r:id="rId4"/>
    <sheet name="PAGOS SEMANALES" sheetId="5" r:id="rId5"/>
    <sheet name="VENTA EXPORT. Y  NACIONAL" sheetId="6" r:id="rId6"/>
  </sheets>
  <externalReferences>
    <externalReference r:id="rId7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6" l="1"/>
  <c r="K19" i="6"/>
  <c r="K18" i="6"/>
  <c r="M15" i="5" l="1"/>
  <c r="L15" i="5"/>
  <c r="K15" i="5"/>
  <c r="J15" i="5"/>
  <c r="I15" i="5"/>
  <c r="H15" i="5"/>
  <c r="G15" i="5"/>
  <c r="F15" i="5"/>
  <c r="E15" i="5"/>
  <c r="D15" i="5"/>
  <c r="C15" i="5"/>
  <c r="B15" i="5"/>
  <c r="M14" i="5"/>
  <c r="M16" i="5" s="1"/>
  <c r="L14" i="5"/>
  <c r="L16" i="5" s="1"/>
  <c r="K14" i="5"/>
  <c r="J14" i="5"/>
  <c r="J16" i="5" s="1"/>
  <c r="I14" i="5"/>
  <c r="H14" i="5"/>
  <c r="H16" i="5" s="1"/>
  <c r="G14" i="5"/>
  <c r="F14" i="5"/>
  <c r="E14" i="5"/>
  <c r="D14" i="5"/>
  <c r="C14" i="5"/>
  <c r="B14" i="5"/>
  <c r="N13" i="5"/>
  <c r="N12" i="5"/>
  <c r="N11" i="5"/>
  <c r="N10" i="5"/>
  <c r="N9" i="5"/>
  <c r="N8" i="5"/>
  <c r="N7" i="5"/>
  <c r="N6" i="5"/>
  <c r="N5" i="5"/>
  <c r="N4" i="5"/>
  <c r="D16" i="5" l="1"/>
  <c r="E16" i="5"/>
  <c r="C16" i="5"/>
  <c r="F16" i="5"/>
  <c r="I16" i="5"/>
  <c r="K16" i="5"/>
  <c r="N14" i="5"/>
  <c r="G16" i="5"/>
  <c r="N15" i="5"/>
  <c r="B16" i="5"/>
  <c r="N16" i="5" l="1"/>
  <c r="L15" i="3"/>
  <c r="H15" i="3"/>
  <c r="D15" i="3"/>
  <c r="O14" i="3"/>
  <c r="O13" i="3"/>
  <c r="O12" i="3"/>
  <c r="O11" i="3"/>
  <c r="O10" i="3"/>
  <c r="O9" i="3"/>
  <c r="N15" i="3"/>
  <c r="M15" i="3"/>
  <c r="K15" i="3"/>
  <c r="J15" i="3"/>
  <c r="I15" i="3"/>
  <c r="G15" i="3"/>
  <c r="F15" i="3"/>
  <c r="E15" i="3"/>
  <c r="C15" i="3"/>
  <c r="O7" i="3"/>
  <c r="O6" i="3"/>
  <c r="O8" i="3" l="1"/>
  <c r="O15" i="3" s="1"/>
</calcChain>
</file>

<file path=xl/sharedStrings.xml><?xml version="1.0" encoding="utf-8"?>
<sst xmlns="http://schemas.openxmlformats.org/spreadsheetml/2006/main" count="156" uniqueCount="113">
  <si>
    <t>CUENTA CORRIENTE GENERAL</t>
  </si>
  <si>
    <t>REG</t>
  </si>
  <si>
    <t>PARCELA</t>
  </si>
  <si>
    <t>CULTIVO</t>
  </si>
  <si>
    <t>N° DOCUM</t>
  </si>
  <si>
    <t>FECHA</t>
  </si>
  <si>
    <t>DETALLE * VENTAS</t>
  </si>
  <si>
    <t>NETO</t>
  </si>
  <si>
    <t>IVA</t>
  </si>
  <si>
    <t>TOTAL</t>
  </si>
  <si>
    <t>BOCO</t>
  </si>
  <si>
    <t>MES</t>
  </si>
  <si>
    <t>FOLIO</t>
  </si>
  <si>
    <t>BOCO / MER</t>
  </si>
  <si>
    <t>DETALLE PROVEEDORES</t>
  </si>
  <si>
    <t>N°FACTURA</t>
  </si>
  <si>
    <t>N°Cliente</t>
  </si>
  <si>
    <t>COBRO</t>
  </si>
  <si>
    <t>KWH</t>
  </si>
  <si>
    <t>EMISION</t>
  </si>
  <si>
    <t>VENCIMIENTO</t>
  </si>
  <si>
    <t>IMPUESTOS</t>
  </si>
  <si>
    <t>ESTADO</t>
  </si>
  <si>
    <t>FORMA DE PAGO</t>
  </si>
  <si>
    <t>DETALLE FACTURA</t>
  </si>
  <si>
    <t>OTROS</t>
  </si>
  <si>
    <t>JULIO</t>
  </si>
  <si>
    <t>B</t>
  </si>
  <si>
    <t>CHILQUINTA</t>
  </si>
  <si>
    <t>621188-7</t>
  </si>
  <si>
    <t>LUZ RIEGO</t>
  </si>
  <si>
    <t>PENDIENTE</t>
  </si>
  <si>
    <t>GASTOS FIJOS</t>
  </si>
  <si>
    <t>COSTOS DIRECTOS BOCO 2024</t>
  </si>
  <si>
    <t>DETALLE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</si>
  <si>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</si>
  <si>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</si>
  <si>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</si>
  <si>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</si>
  <si>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</si>
  <si>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</si>
  <si>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</si>
  <si>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</si>
  <si>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</si>
  <si>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</si>
  <si>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</si>
  <si>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RETIRO MER</t>
  </si>
  <si>
    <t>RETIRO CAA</t>
  </si>
  <si>
    <t>REMUNERACIONES</t>
  </si>
  <si>
    <t>BONO ALEJANDRO</t>
  </si>
  <si>
    <t>SUELDO ALEJANDRO</t>
  </si>
  <si>
    <t>PAGO SEGURO CAMIONETA MER</t>
  </si>
  <si>
    <t>ASESORIA</t>
  </si>
  <si>
    <t>FINIQUITOS</t>
  </si>
  <si>
    <t>TOTALES</t>
  </si>
  <si>
    <t>FORMA PAGO</t>
  </si>
  <si>
    <t>TRANSFERENCIA</t>
  </si>
  <si>
    <t>DROPP KIWIS</t>
  </si>
  <si>
    <t>QUINCENA CESAR</t>
  </si>
  <si>
    <t>SUELDO CESAR</t>
  </si>
  <si>
    <t>GASTOS</t>
  </si>
  <si>
    <t>PAGOS SEMANALES</t>
  </si>
  <si>
    <t>TRABAJOS VARIOS FRUTALES</t>
  </si>
  <si>
    <t>CONSOLIDADO</t>
  </si>
  <si>
    <t>Categoría</t>
  </si>
  <si>
    <t>Ene.</t>
  </si>
  <si>
    <t>Feb.</t>
  </si>
  <si>
    <t>Mar.</t>
  </si>
  <si>
    <t>Abr.</t>
  </si>
  <si>
    <t>Mayo</t>
  </si>
  <si>
    <t>Jun.</t>
  </si>
  <si>
    <t>Jul.</t>
  </si>
  <si>
    <t>Ago.</t>
  </si>
  <si>
    <t>Sep.</t>
  </si>
  <si>
    <t>Oct.</t>
  </si>
  <si>
    <t>Nov.</t>
  </si>
  <si>
    <t>Dic.</t>
  </si>
  <si>
    <t>Total</t>
  </si>
  <si>
    <t>COSECHA KIWI</t>
  </si>
  <si>
    <t>COSECHA NARANJAS</t>
  </si>
  <si>
    <t>COSECHA MANDARINA</t>
  </si>
  <si>
    <t>HERBICIDA CULTIVOS</t>
  </si>
  <si>
    <t>PODA KIWI</t>
  </si>
  <si>
    <t>PODA NARANJA</t>
  </si>
  <si>
    <t>PODA MANDARINA</t>
  </si>
  <si>
    <t>AMARRA KIWI</t>
  </si>
  <si>
    <t>RALEO</t>
  </si>
  <si>
    <t>ARREGLO PARRON</t>
  </si>
  <si>
    <t>Sub - Total Trabajos</t>
  </si>
  <si>
    <t>Sub-Total Pagos Semanales</t>
  </si>
  <si>
    <t>TOTAL GENERAL</t>
  </si>
  <si>
    <t>Movimientos de Cosecha / Exportación</t>
  </si>
  <si>
    <t>Mes</t>
  </si>
  <si>
    <t>Nombre</t>
  </si>
  <si>
    <t>Parcela</t>
  </si>
  <si>
    <t>Cultivo</t>
  </si>
  <si>
    <t>SECTOR</t>
  </si>
  <si>
    <t>GUIA</t>
  </si>
  <si>
    <t>Fecha</t>
  </si>
  <si>
    <t>Bins</t>
  </si>
  <si>
    <t>Kilos Guias</t>
  </si>
  <si>
    <t>Proceso Exportación</t>
  </si>
  <si>
    <t>Proceso Mercado Nacional</t>
  </si>
  <si>
    <t>Diferencia de KG</t>
  </si>
  <si>
    <t>Movimientos de Cosecha Mercado Nacional</t>
  </si>
  <si>
    <t>Año</t>
  </si>
  <si>
    <t>Cliente</t>
  </si>
  <si>
    <t>Kilos</t>
  </si>
  <si>
    <t>Precio * Kg</t>
  </si>
  <si>
    <t xml:space="preserve">Total </t>
  </si>
  <si>
    <t>COMERCIANTE</t>
  </si>
  <si>
    <t>NARANJAS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</si>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</sst>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\-mm\-yy;@"/>
    <numFmt numFmtId="165" formatCode="_-&quot;$&quot;\ * #,##0_-;\-&quot;$&quot;\ * #,##0_-;_-&quot;$&quot;\ * &quot;-&quot;??_-;_-@_-"/>
    <numFmt numFmtId="166" formatCode="[$$-340A]\ #,##0"/>
    <numFmt numFmtId="167" formatCode="_(&quot;$&quot;* #,##0_);_(&quot;$&quot;* \(#,##0\);_(&quot;$&quot;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6"/>
      <color theme="10"/>
      <name val="Lucida Fax"/>
      <family val="1"/>
    </font>
    <font>
      <b/>
      <sz val="10"/>
      <name val="Lucida Fax"/>
      <family val="1"/>
    </font>
    <font>
      <b/>
      <u/>
      <sz val="11"/>
      <color rgb="FF00B050"/>
      <name val="Lucida Fax"/>
      <family val="1"/>
    </font>
    <font>
      <sz val="10"/>
      <color rgb="FF000000"/>
      <name val="Arial"/>
      <family val="2"/>
    </font>
    <font>
      <b/>
      <i/>
      <sz val="9"/>
      <color rgb="FF0070C0"/>
      <name val="Arial"/>
      <family val="2"/>
    </font>
    <font>
      <u/>
      <sz val="11"/>
      <color rgb="FF00B050"/>
      <name val="Calibri"/>
      <family val="2"/>
    </font>
    <font>
      <i/>
      <sz val="8"/>
      <color theme="0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b/>
      <i/>
      <sz val="18"/>
      <color rgb="FF0070C0"/>
      <name val="Arial"/>
      <family val="2"/>
    </font>
    <font>
      <b/>
      <i/>
      <sz val="8"/>
      <color rgb="FF0070C0"/>
      <name val="Arial"/>
      <family val="2"/>
    </font>
    <font>
      <b/>
      <u/>
      <sz val="11"/>
      <color rgb="FF00B050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22"/>
      <color theme="4"/>
      <name val="Arial"/>
      <family val="2"/>
    </font>
    <font>
      <b/>
      <sz val="10"/>
      <color rgb="FF00B050"/>
      <name val="Arial"/>
      <family val="2"/>
    </font>
    <font>
      <b/>
      <sz val="10"/>
      <color rgb="FF7030A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C00000"/>
      <name val="Arial"/>
      <family val="2"/>
    </font>
    <font>
      <sz val="9"/>
      <name val="Arial"/>
      <family val="2"/>
    </font>
    <font>
      <b/>
      <sz val="18"/>
      <color rgb="FF0070C0"/>
      <name val="Arial"/>
      <family val="2"/>
    </font>
    <font>
      <b/>
      <sz val="10"/>
      <color rgb="FF0070C0"/>
      <name val="Arial"/>
      <family val="2"/>
    </font>
    <font>
      <b/>
      <sz val="9"/>
      <name val="Arial"/>
      <family val="2"/>
    </font>
    <font>
      <sz val="9"/>
      <color rgb="FF0070C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rgb="FFA8D08D"/>
      </patternFill>
    </fill>
    <fill>
      <patternFill patternType="solid">
        <fgColor rgb="FF00B050"/>
        <bgColor rgb="FFA8D08D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0000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00B050"/>
      </right>
      <top/>
      <bottom style="thin">
        <color rgb="FF548135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B0F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rgb="FF00B050"/>
      </bottom>
      <diagonal/>
    </border>
    <border>
      <left/>
      <right/>
      <top/>
      <bottom style="double">
        <color rgb="FF00B050"/>
      </bottom>
      <diagonal/>
    </border>
    <border>
      <left style="thin">
        <color indexed="64"/>
      </left>
      <right/>
      <top style="double">
        <color rgb="FF00B050"/>
      </top>
      <bottom style="double">
        <color rgb="FF00B050"/>
      </bottom>
      <diagonal/>
    </border>
    <border>
      <left/>
      <right/>
      <top style="double">
        <color rgb="FF00B050"/>
      </top>
      <bottom style="double">
        <color rgb="FF00B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theme="6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1" fillId="0" borderId="0"/>
  </cellStyleXfs>
  <cellXfs count="121">
    <xf numFmtId="0" fontId="0" fillId="0" borderId="0" xfId="0"/>
    <xf numFmtId="0" fontId="4" fillId="2" borderId="7" xfId="0" applyFont="1" applyFill="1" applyBorder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 vertical="center"/>
    </xf>
    <xf numFmtId="0" fontId="5" fillId="3" borderId="9" xfId="3" applyFont="1" applyFill="1" applyBorder="1" applyAlignment="1">
      <alignment horizontal="center"/>
    </xf>
    <xf numFmtId="165" fontId="4" fillId="2" borderId="10" xfId="1" applyNumberFormat="1" applyFont="1" applyFill="1" applyBorder="1" applyAlignment="1">
      <alignment horizontal="center" vertical="center"/>
    </xf>
    <xf numFmtId="165" fontId="4" fillId="2" borderId="7" xfId="1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164" fontId="6" fillId="0" borderId="12" xfId="0" applyNumberFormat="1" applyFont="1" applyBorder="1" applyAlignment="1">
      <alignment horizontal="center"/>
    </xf>
    <xf numFmtId="0" fontId="6" fillId="0" borderId="13" xfId="0" applyFont="1" applyBorder="1" applyAlignment="1"/>
    <xf numFmtId="165" fontId="6" fillId="0" borderId="13" xfId="1" applyNumberFormat="1" applyFont="1" applyBorder="1" applyAlignment="1"/>
    <xf numFmtId="165" fontId="6" fillId="0" borderId="14" xfId="1" applyNumberFormat="1" applyFont="1" applyBorder="1" applyAlignment="1"/>
    <xf numFmtId="0" fontId="7" fillId="4" borderId="7" xfId="0" applyFont="1" applyFill="1" applyBorder="1" applyAlignment="1">
      <alignment horizontal="center" vertical="center" textRotation="45"/>
    </xf>
    <xf numFmtId="0" fontId="8" fillId="4" borderId="7" xfId="3" applyFont="1" applyFill="1" applyBorder="1" applyAlignment="1">
      <alignment horizontal="center" vertical="center" textRotation="45"/>
    </xf>
    <xf numFmtId="0" fontId="7" fillId="4" borderId="15" xfId="0" applyFont="1" applyFill="1" applyBorder="1" applyAlignment="1">
      <alignment horizontal="center" vertical="center" textRotation="45"/>
    </xf>
    <xf numFmtId="42" fontId="7" fillId="4" borderId="7" xfId="2" applyFont="1" applyFill="1" applyBorder="1" applyAlignment="1">
      <alignment horizontal="center" vertical="center" textRotation="45"/>
    </xf>
    <xf numFmtId="14" fontId="7" fillId="4" borderId="7" xfId="0" applyNumberFormat="1" applyFont="1" applyFill="1" applyBorder="1" applyAlignment="1">
      <alignment horizontal="center" vertical="center" textRotation="45"/>
    </xf>
    <xf numFmtId="0" fontId="9" fillId="5" borderId="16" xfId="0" applyFont="1" applyFill="1" applyBorder="1" applyAlignment="1">
      <alignment horizontal="center" vertical="top" textRotation="45"/>
    </xf>
    <xf numFmtId="0" fontId="6" fillId="0" borderId="0" xfId="0" applyFont="1" applyAlignment="1"/>
    <xf numFmtId="0" fontId="6" fillId="0" borderId="7" xfId="0" applyFont="1" applyBorder="1" applyAlignment="1">
      <alignment horizontal="center" vertical="center"/>
    </xf>
    <xf numFmtId="0" fontId="6" fillId="0" borderId="7" xfId="0" applyFont="1" applyBorder="1"/>
    <xf numFmtId="1" fontId="6" fillId="0" borderId="7" xfId="0" applyNumberFormat="1" applyFont="1" applyBorder="1" applyAlignment="1"/>
    <xf numFmtId="3" fontId="6" fillId="0" borderId="7" xfId="0" applyNumberFormat="1" applyFont="1" applyBorder="1" applyAlignment="1"/>
    <xf numFmtId="164" fontId="6" fillId="0" borderId="7" xfId="0" applyNumberFormat="1" applyFont="1" applyBorder="1" applyAlignment="1"/>
    <xf numFmtId="42" fontId="6" fillId="0" borderId="15" xfId="2" applyFont="1" applyBorder="1" applyAlignment="1"/>
    <xf numFmtId="165" fontId="6" fillId="0" borderId="7" xfId="1" applyNumberFormat="1" applyFont="1" applyBorder="1"/>
    <xf numFmtId="165" fontId="6" fillId="0" borderId="15" xfId="1" applyNumberFormat="1" applyFont="1" applyBorder="1"/>
    <xf numFmtId="166" fontId="10" fillId="0" borderId="8" xfId="0" applyNumberFormat="1" applyFont="1" applyBorder="1" applyAlignment="1">
      <alignment horizontal="left"/>
    </xf>
    <xf numFmtId="16" fontId="6" fillId="6" borderId="7" xfId="0" applyNumberFormat="1" applyFont="1" applyFill="1" applyBorder="1" applyAlignment="1">
      <alignment horizontal="center"/>
    </xf>
    <xf numFmtId="1" fontId="11" fillId="6" borderId="7" xfId="0" applyNumberFormat="1" applyFont="1" applyFill="1" applyBorder="1" applyAlignment="1">
      <alignment horizontal="left"/>
    </xf>
    <xf numFmtId="1" fontId="11" fillId="0" borderId="7" xfId="0" applyNumberFormat="1" applyFont="1" applyBorder="1" applyAlignment="1">
      <alignment horizontal="left"/>
    </xf>
    <xf numFmtId="0" fontId="12" fillId="0" borderId="0" xfId="0" applyFont="1" applyAlignment="1"/>
    <xf numFmtId="0" fontId="7" fillId="4" borderId="6" xfId="0" applyFont="1" applyFill="1" applyBorder="1" applyAlignment="1">
      <alignment horizontal="center" vertical="center" textRotation="45"/>
    </xf>
    <xf numFmtId="0" fontId="14" fillId="4" borderId="15" xfId="0" applyFont="1" applyFill="1" applyBorder="1" applyAlignment="1">
      <alignment horizontal="center" vertical="center" textRotation="45" wrapText="1"/>
    </xf>
    <xf numFmtId="0" fontId="14" fillId="4" borderId="15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6" fillId="0" borderId="10" xfId="3" applyFont="1" applyBorder="1"/>
    <xf numFmtId="165" fontId="6" fillId="0" borderId="7" xfId="1" applyNumberFormat="1" applyFont="1" applyBorder="1" applyAlignment="1"/>
    <xf numFmtId="165" fontId="6" fillId="0" borderId="8" xfId="1" applyNumberFormat="1" applyFont="1" applyBorder="1"/>
    <xf numFmtId="0" fontId="15" fillId="0" borderId="10" xfId="3" applyFont="1" applyBorder="1"/>
    <xf numFmtId="0" fontId="6" fillId="0" borderId="10" xfId="0" applyFont="1" applyBorder="1"/>
    <xf numFmtId="0" fontId="16" fillId="6" borderId="3" xfId="0" applyFont="1" applyFill="1" applyBorder="1"/>
    <xf numFmtId="165" fontId="17" fillId="8" borderId="17" xfId="1" applyNumberFormat="1" applyFont="1" applyFill="1" applyBorder="1"/>
    <xf numFmtId="165" fontId="17" fillId="6" borderId="1" xfId="1" applyNumberFormat="1" applyFont="1" applyFill="1" applyBorder="1"/>
    <xf numFmtId="0" fontId="12" fillId="0" borderId="18" xfId="0" applyFont="1" applyBorder="1" applyAlignment="1"/>
    <xf numFmtId="42" fontId="18" fillId="0" borderId="7" xfId="2" applyFont="1" applyBorder="1" applyAlignment="1"/>
    <xf numFmtId="0" fontId="18" fillId="0" borderId="0" xfId="0" applyFont="1" applyAlignment="1"/>
    <xf numFmtId="164" fontId="19" fillId="10" borderId="7" xfId="0" applyNumberFormat="1" applyFont="1" applyFill="1" applyBorder="1" applyAlignment="1"/>
    <xf numFmtId="1" fontId="19" fillId="10" borderId="7" xfId="0" applyNumberFormat="1" applyFont="1" applyFill="1" applyBorder="1" applyAlignment="1"/>
    <xf numFmtId="0" fontId="19" fillId="10" borderId="7" xfId="0" applyFont="1" applyFill="1" applyBorder="1" applyAlignment="1"/>
    <xf numFmtId="164" fontId="19" fillId="9" borderId="7" xfId="0" applyNumberFormat="1" applyFont="1" applyFill="1" applyBorder="1" applyAlignment="1"/>
    <xf numFmtId="1" fontId="19" fillId="9" borderId="7" xfId="0" applyNumberFormat="1" applyFont="1" applyFill="1" applyBorder="1" applyAlignment="1"/>
    <xf numFmtId="0" fontId="19" fillId="9" borderId="7" xfId="0" applyFont="1" applyFill="1" applyBorder="1" applyAlignment="1"/>
    <xf numFmtId="164" fontId="20" fillId="10" borderId="7" xfId="0" applyNumberFormat="1" applyFont="1" applyFill="1" applyBorder="1" applyAlignment="1"/>
    <xf numFmtId="1" fontId="20" fillId="10" borderId="7" xfId="0" applyNumberFormat="1" applyFont="1" applyFill="1" applyBorder="1" applyAlignment="1"/>
    <xf numFmtId="0" fontId="20" fillId="10" borderId="7" xfId="0" applyFont="1" applyFill="1" applyBorder="1" applyAlignment="1"/>
    <xf numFmtId="164" fontId="20" fillId="9" borderId="7" xfId="0" applyNumberFormat="1" applyFont="1" applyFill="1" applyBorder="1" applyAlignment="1"/>
    <xf numFmtId="1" fontId="20" fillId="9" borderId="7" xfId="0" applyNumberFormat="1" applyFont="1" applyFill="1" applyBorder="1" applyAlignment="1"/>
    <xf numFmtId="0" fontId="20" fillId="9" borderId="7" xfId="0" applyFont="1" applyFill="1" applyBorder="1" applyAlignment="1"/>
    <xf numFmtId="0" fontId="22" fillId="0" borderId="0" xfId="0" applyFont="1"/>
    <xf numFmtId="0" fontId="23" fillId="0" borderId="0" xfId="0" applyFont="1" applyProtection="1">
      <protection locked="0"/>
    </xf>
    <xf numFmtId="44" fontId="23" fillId="0" borderId="0" xfId="1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23" fillId="0" borderId="19" xfId="0" applyFont="1" applyBorder="1" applyProtection="1">
      <protection locked="0"/>
    </xf>
    <xf numFmtId="165" fontId="24" fillId="0" borderId="20" xfId="1" applyNumberFormat="1" applyFont="1" applyBorder="1" applyAlignment="1" applyProtection="1">
      <alignment horizontal="center"/>
      <protection locked="0"/>
    </xf>
    <xf numFmtId="165" fontId="24" fillId="0" borderId="21" xfId="1" applyNumberFormat="1" applyFont="1" applyBorder="1" applyAlignment="1" applyProtection="1">
      <alignment horizontal="center"/>
      <protection locked="0"/>
    </xf>
    <xf numFmtId="165" fontId="24" fillId="0" borderId="0" xfId="1" applyNumberFormat="1" applyFont="1" applyAlignment="1" applyProtection="1">
      <alignment horizontal="center"/>
      <protection locked="0"/>
    </xf>
    <xf numFmtId="165" fontId="24" fillId="0" borderId="0" xfId="1" applyNumberFormat="1" applyFont="1" applyBorder="1" applyAlignment="1" applyProtection="1">
      <alignment horizontal="center"/>
      <protection locked="0"/>
    </xf>
    <xf numFmtId="165" fontId="23" fillId="0" borderId="0" xfId="1" applyNumberFormat="1" applyFont="1" applyBorder="1" applyAlignment="1" applyProtection="1">
      <alignment horizontal="center"/>
      <protection locked="0"/>
    </xf>
    <xf numFmtId="0" fontId="23" fillId="0" borderId="22" xfId="0" applyFont="1" applyBorder="1" applyProtection="1">
      <protection locked="0"/>
    </xf>
    <xf numFmtId="0" fontId="23" fillId="0" borderId="23" xfId="0" applyFont="1" applyBorder="1" applyProtection="1">
      <protection locked="0"/>
    </xf>
    <xf numFmtId="165" fontId="24" fillId="0" borderId="24" xfId="1" applyNumberFormat="1" applyFont="1" applyBorder="1" applyAlignment="1" applyProtection="1">
      <alignment horizontal="center"/>
      <protection locked="0"/>
    </xf>
    <xf numFmtId="0" fontId="23" fillId="0" borderId="25" xfId="0" applyFont="1" applyBorder="1" applyAlignment="1" applyProtection="1">
      <alignment vertical="center"/>
      <protection locked="0"/>
    </xf>
    <xf numFmtId="165" fontId="24" fillId="0" borderId="26" xfId="1" applyNumberFormat="1" applyFont="1" applyBorder="1" applyAlignment="1" applyProtection="1">
      <alignment horizontal="center"/>
      <protection locked="0"/>
    </xf>
    <xf numFmtId="0" fontId="23" fillId="0" borderId="0" xfId="0" applyFont="1" applyBorder="1" applyAlignment="1" applyProtection="1">
      <alignment vertical="center"/>
      <protection locked="0"/>
    </xf>
    <xf numFmtId="0" fontId="25" fillId="11" borderId="22" xfId="0" applyFont="1" applyFill="1" applyBorder="1" applyProtection="1">
      <protection locked="0"/>
    </xf>
    <xf numFmtId="165" fontId="26" fillId="11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Font="1"/>
    <xf numFmtId="0" fontId="11" fillId="0" borderId="0" xfId="5" applyFont="1" applyAlignment="1">
      <alignment horizontal="left"/>
    </xf>
    <xf numFmtId="0" fontId="11" fillId="0" borderId="0" xfId="5" applyFont="1" applyAlignment="1">
      <alignment horizontal="center"/>
    </xf>
    <xf numFmtId="0" fontId="11" fillId="0" borderId="0" xfId="5" applyFont="1"/>
    <xf numFmtId="0" fontId="10" fillId="0" borderId="0" xfId="5" applyFont="1"/>
    <xf numFmtId="0" fontId="17" fillId="13" borderId="27" xfId="5" applyFont="1" applyFill="1" applyBorder="1" applyAlignment="1">
      <alignment horizontal="center" vertical="center" wrapText="1"/>
    </xf>
    <xf numFmtId="0" fontId="28" fillId="13" borderId="27" xfId="5" applyFont="1" applyFill="1" applyBorder="1" applyAlignment="1">
      <alignment horizontal="center" vertical="center" wrapText="1"/>
    </xf>
    <xf numFmtId="0" fontId="29" fillId="13" borderId="27" xfId="5" applyFont="1" applyFill="1" applyBorder="1" applyAlignment="1">
      <alignment horizontal="center" vertical="center" wrapText="1"/>
    </xf>
    <xf numFmtId="0" fontId="30" fillId="13" borderId="27" xfId="5" applyFont="1" applyFill="1" applyBorder="1" applyAlignment="1">
      <alignment horizontal="center" vertical="center" wrapText="1"/>
    </xf>
    <xf numFmtId="0" fontId="31" fillId="13" borderId="27" xfId="5" applyFont="1" applyFill="1" applyBorder="1" applyAlignment="1">
      <alignment horizontal="center" vertical="center" wrapText="1"/>
    </xf>
    <xf numFmtId="0" fontId="11" fillId="12" borderId="0" xfId="4" applyFont="1" applyFill="1" applyAlignment="1"/>
    <xf numFmtId="0" fontId="32" fillId="12" borderId="0" xfId="4" applyFont="1" applyFill="1" applyAlignment="1">
      <alignment horizontal="left"/>
    </xf>
    <xf numFmtId="167" fontId="33" fillId="12" borderId="0" xfId="4" applyNumberFormat="1" applyFont="1" applyFill="1" applyAlignment="1"/>
    <xf numFmtId="0" fontId="32" fillId="12" borderId="0" xfId="4" applyFont="1" applyFill="1" applyAlignment="1"/>
    <xf numFmtId="0" fontId="17" fillId="14" borderId="29" xfId="4" applyNumberFormat="1" applyFont="1" applyFill="1" applyBorder="1" applyAlignment="1">
      <alignment horizontal="center"/>
    </xf>
    <xf numFmtId="0" fontId="17" fillId="14" borderId="30" xfId="4" applyNumberFormat="1" applyFont="1" applyFill="1" applyBorder="1" applyAlignment="1">
      <alignment horizontal="center"/>
    </xf>
    <xf numFmtId="3" fontId="17" fillId="14" borderId="30" xfId="4" applyNumberFormat="1" applyFont="1" applyFill="1" applyBorder="1" applyAlignment="1">
      <alignment horizontal="center"/>
    </xf>
    <xf numFmtId="42" fontId="17" fillId="14" borderId="30" xfId="2" applyFont="1" applyFill="1" applyBorder="1" applyAlignment="1">
      <alignment horizontal="center"/>
    </xf>
    <xf numFmtId="0" fontId="34" fillId="14" borderId="30" xfId="4" applyNumberFormat="1" applyFont="1" applyFill="1" applyBorder="1" applyAlignment="1">
      <alignment horizontal="center"/>
    </xf>
    <xf numFmtId="0" fontId="35" fillId="14" borderId="31" xfId="4" applyNumberFormat="1" applyFont="1" applyFill="1" applyBorder="1" applyAlignment="1">
      <alignment horizontal="left"/>
    </xf>
    <xf numFmtId="0" fontId="24" fillId="0" borderId="0" xfId="0" applyFont="1" applyAlignment="1">
      <alignment horizontal="center"/>
    </xf>
    <xf numFmtId="14" fontId="11" fillId="0" borderId="29" xfId="4" applyNumberFormat="1" applyFont="1" applyBorder="1" applyAlignment="1">
      <alignment horizontal="center"/>
    </xf>
    <xf numFmtId="0" fontId="11" fillId="0" borderId="30" xfId="4" applyNumberFormat="1" applyFont="1" applyBorder="1" applyAlignment="1">
      <alignment horizontal="center"/>
    </xf>
    <xf numFmtId="0" fontId="11" fillId="0" borderId="29" xfId="4" applyNumberFormat="1" applyFont="1" applyBorder="1" applyAlignment="1">
      <alignment horizontal="center"/>
    </xf>
    <xf numFmtId="3" fontId="11" fillId="0" borderId="29" xfId="4" applyNumberFormat="1" applyFont="1" applyBorder="1" applyAlignment="1">
      <alignment horizontal="center"/>
    </xf>
    <xf numFmtId="42" fontId="11" fillId="15" borderId="29" xfId="2" applyFont="1" applyFill="1" applyBorder="1" applyAlignment="1">
      <alignment horizontal="center"/>
    </xf>
    <xf numFmtId="167" fontId="11" fillId="15" borderId="32" xfId="1" applyNumberFormat="1" applyFont="1" applyFill="1" applyBorder="1" applyAlignment="1">
      <alignment horizontal="center"/>
    </xf>
    <xf numFmtId="0" fontId="36" fillId="0" borderId="33" xfId="4" applyNumberFormat="1" applyFont="1" applyBorder="1" applyAlignment="1">
      <alignment horizontal="left"/>
    </xf>
    <xf numFmtId="0" fontId="3" fillId="2" borderId="1" xfId="3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/>
    </xf>
    <xf numFmtId="0" fontId="3" fillId="2" borderId="0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7" fillId="12" borderId="0" xfId="4" applyFont="1" applyFill="1" applyAlignment="1">
      <alignment horizontal="center" vertical="center"/>
    </xf>
    <xf numFmtId="0" fontId="27" fillId="12" borderId="28" xfId="4" applyFont="1" applyFill="1" applyBorder="1" applyAlignment="1">
      <alignment horizontal="center" vertical="center"/>
    </xf>
  </cellXfs>
  <cellStyles count="6">
    <cellStyle name="Hipervínculo" xfId="3" builtinId="8"/>
    <cellStyle name="Moneda" xfId="1" builtinId="4"/>
    <cellStyle name="Moneda [0]" xfId="2" builtinId="7"/>
    <cellStyle name="Normal" xfId="0" builtinId="0"/>
    <cellStyle name="Normal 2" xfId="4" xr:uid="{00000000-0005-0000-0000-000004000000}"/>
    <cellStyle name="Normal 6" xfId="5" xr:uid="{00000000-0005-0000-0000-000005000000}"/>
  </cellStyles>
  <dxfs count="4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_-&quot;$&quot;\ * #,##0_-;\-&quot;$&quot;\ * #,##0_-;_-&quot;$&quot;\ * &quot;-&quot;??_-;_-@_-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00B05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border diagonalUp="0" diagonalDown="0">
        <left style="thin">
          <color rgb="FF00B050"/>
        </left>
        <right/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-&quot;$&quot;\ * #,##0_-;\-&quot;$&quot;\ * #,##0_-;_-&quot;$&quot;\ * &quot;-&quot;??_-;_-@_-"/>
      <alignment horizontal="general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>
        <left/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border>
        <top style="thin">
          <color rgb="FF00B050"/>
        </top>
      </border>
    </dxf>
    <dxf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rgb="FF00B05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rgb="FF0070C0"/>
        <name val="Arial"/>
        <scheme val="none"/>
      </font>
      <fill>
        <patternFill patternType="solid">
          <fgColor rgb="FFA8D08D"/>
          <bgColor theme="3" tint="0.7999816888943144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rgb="FF00B050"/>
        </left>
        <right style="thin">
          <color rgb="FF00B050"/>
        </right>
        <top/>
        <bottom/>
      </border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[1]CONSOLIDADO!$A$4</c:f>
              <c:strCache>
                <c:ptCount val="1"/>
                <c:pt idx="0">
                  <c:v>COSECHA KIWI</c:v>
                </c:pt>
              </c:strCache>
            </c:strRef>
          </c:tx>
          <c:invertIfNegative val="0"/>
          <c:cat>
            <c:strRef>
              <c:f>[1]CONSOLIDADO!$B$3:$M$3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Mayo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[1]CONSOLIDADO!$B$4:$M$4</c:f>
              <c:numCache>
                <c:formatCode>General</c:formatCode>
                <c:ptCount val="12"/>
                <c:pt idx="2">
                  <c:v>2137500</c:v>
                </c:pt>
                <c:pt idx="3">
                  <c:v>665000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3-413D-9838-36CE3D0CC443}"/>
            </c:ext>
          </c:extLst>
        </c:ser>
        <c:ser>
          <c:idx val="2"/>
          <c:order val="1"/>
          <c:tx>
            <c:strRef>
              <c:f>[1]CONSOLIDADO!$A$5</c:f>
              <c:strCache>
                <c:ptCount val="1"/>
                <c:pt idx="0">
                  <c:v>COSECHA NARANJAS</c:v>
                </c:pt>
              </c:strCache>
            </c:strRef>
          </c:tx>
          <c:invertIfNegative val="0"/>
          <c:cat>
            <c:strRef>
              <c:f>[1]CONSOLIDADO!$B$3:$M$3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Mayo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[1]CONSOLIDADO!$B$5:$M$5</c:f>
              <c:numCache>
                <c:formatCode>General</c:formatCode>
                <c:ptCount val="12"/>
                <c:pt idx="3">
                  <c:v>4579895</c:v>
                </c:pt>
                <c:pt idx="6">
                  <c:v>6359265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3-413D-9838-36CE3D0CC443}"/>
            </c:ext>
          </c:extLst>
        </c:ser>
        <c:ser>
          <c:idx val="3"/>
          <c:order val="2"/>
          <c:tx>
            <c:strRef>
              <c:f>[1]CONSOLIDADO!$A$6</c:f>
              <c:strCache>
                <c:ptCount val="1"/>
                <c:pt idx="0">
                  <c:v>COSECHA MANDARINA</c:v>
                </c:pt>
              </c:strCache>
            </c:strRef>
          </c:tx>
          <c:invertIfNegative val="0"/>
          <c:cat>
            <c:strRef>
              <c:f>[1]CONSOLIDADO!$B$3:$M$3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Mayo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[1]CONSOLIDADO!$B$6:$M$6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CF3-413D-9838-36CE3D0CC443}"/>
            </c:ext>
          </c:extLst>
        </c:ser>
        <c:ser>
          <c:idx val="4"/>
          <c:order val="3"/>
          <c:tx>
            <c:strRef>
              <c:f>[1]CONSOLIDADO!$A$8</c:f>
              <c:strCache>
                <c:ptCount val="1"/>
                <c:pt idx="0">
                  <c:v>PODA KIWI</c:v>
                </c:pt>
              </c:strCache>
            </c:strRef>
          </c:tx>
          <c:invertIfNegative val="0"/>
          <c:cat>
            <c:strRef>
              <c:f>[1]CONSOLIDADO!$B$3:$M$3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Mayo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[1]CONSOLIDADO!$B$8:$M$8</c:f>
              <c:numCache>
                <c:formatCode>General</c:formatCode>
                <c:ptCount val="12"/>
                <c:pt idx="4">
                  <c:v>1587300</c:v>
                </c:pt>
                <c:pt idx="5">
                  <c:v>2228100</c:v>
                </c:pt>
                <c:pt idx="6">
                  <c:v>2197800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3-413D-9838-36CE3D0CC443}"/>
            </c:ext>
          </c:extLst>
        </c:ser>
        <c:ser>
          <c:idx val="5"/>
          <c:order val="4"/>
          <c:tx>
            <c:strRef>
              <c:f>[1]CONSOLIDADO!$A$9</c:f>
              <c:strCache>
                <c:ptCount val="1"/>
                <c:pt idx="0">
                  <c:v>PODA NARANJA</c:v>
                </c:pt>
              </c:strCache>
            </c:strRef>
          </c:tx>
          <c:invertIfNegative val="0"/>
          <c:cat>
            <c:strRef>
              <c:f>[1]CONSOLIDADO!$B$3:$M$3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Mayo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[1]CONSOLIDADO!$B$9:$M$9</c:f>
              <c:numCache>
                <c:formatCode>General</c:formatCode>
                <c:ptCount val="12"/>
                <c:pt idx="7">
                  <c:v>3432200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3-413D-9838-36CE3D0CC443}"/>
            </c:ext>
          </c:extLst>
        </c:ser>
        <c:ser>
          <c:idx val="0"/>
          <c:order val="5"/>
          <c:tx>
            <c:strRef>
              <c:f>[1]CONSOLIDADO!$A$10</c:f>
              <c:strCache>
                <c:ptCount val="1"/>
                <c:pt idx="0">
                  <c:v>PODA MANDARINA</c:v>
                </c:pt>
              </c:strCache>
            </c:strRef>
          </c:tx>
          <c:invertIfNegative val="0"/>
          <c:cat>
            <c:strRef>
              <c:f>[1]CONSOLIDADO!$B$3:$M$3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Mayo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[1]CONSOLIDADO!$B$10:$M$10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0CF3-413D-9838-36CE3D0CC443}"/>
            </c:ext>
          </c:extLst>
        </c:ser>
        <c:ser>
          <c:idx val="7"/>
          <c:order val="6"/>
          <c:tx>
            <c:strRef>
              <c:f>[1]CONSOLIDADO!$A$11</c:f>
              <c:strCache>
                <c:ptCount val="1"/>
                <c:pt idx="0">
                  <c:v>AMARRA KIWI</c:v>
                </c:pt>
              </c:strCache>
            </c:strRef>
          </c:tx>
          <c:invertIfNegative val="0"/>
          <c:cat>
            <c:strRef>
              <c:f>[1]CONSOLIDADO!$B$3:$M$3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Mayo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[1]CONSOLIDADO!$B$11:$M$11</c:f>
              <c:numCache>
                <c:formatCode>General</c:formatCode>
                <c:ptCount val="12"/>
                <c:pt idx="4">
                  <c:v>600000</c:v>
                </c:pt>
                <c:pt idx="5">
                  <c:v>1275000</c:v>
                </c:pt>
                <c:pt idx="6">
                  <c:v>1229000</c:v>
                </c:pt>
                <c:pt idx="7">
                  <c:v>2030500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F3-413D-9838-36CE3D0CC443}"/>
            </c:ext>
          </c:extLst>
        </c:ser>
        <c:ser>
          <c:idx val="6"/>
          <c:order val="7"/>
          <c:tx>
            <c:strRef>
              <c:f>[1]CONSOLIDADO!$A$12</c:f>
              <c:strCache>
                <c:ptCount val="1"/>
                <c:pt idx="0">
                  <c:v>RALEO</c:v>
                </c:pt>
              </c:strCache>
            </c:strRef>
          </c:tx>
          <c:invertIfNegative val="0"/>
          <c:cat>
            <c:strRef>
              <c:f>[1]CONSOLIDADO!$B$3:$M$3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Mayo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[1]CONSOLIDADO!$B$12:$M$12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0CF3-413D-9838-36CE3D0CC443}"/>
            </c:ext>
          </c:extLst>
        </c:ser>
        <c:ser>
          <c:idx val="8"/>
          <c:order val="8"/>
          <c:tx>
            <c:strRef>
              <c:f>[1]CONSOLIDADO!$A$15</c:f>
              <c:strCache>
                <c:ptCount val="1"/>
                <c:pt idx="0">
                  <c:v>Sub-Total Pagos Semanales</c:v>
                </c:pt>
              </c:strCache>
            </c:strRef>
          </c:tx>
          <c:invertIfNegative val="0"/>
          <c:cat>
            <c:strRef>
              <c:f>[1]CONSOLIDADO!$B$3:$M$3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Mayo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[1]CONSOLIDADO!$B$15:$M$15</c:f>
              <c:numCache>
                <c:formatCode>General</c:formatCode>
                <c:ptCount val="12"/>
                <c:pt idx="0">
                  <c:v>1459752</c:v>
                </c:pt>
                <c:pt idx="1">
                  <c:v>951000</c:v>
                </c:pt>
                <c:pt idx="2">
                  <c:v>810000</c:v>
                </c:pt>
                <c:pt idx="3">
                  <c:v>795000</c:v>
                </c:pt>
                <c:pt idx="4">
                  <c:v>805000</c:v>
                </c:pt>
                <c:pt idx="5">
                  <c:v>1490000</c:v>
                </c:pt>
                <c:pt idx="6">
                  <c:v>2055000</c:v>
                </c:pt>
                <c:pt idx="7">
                  <c:v>1698000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F3-413D-9838-36CE3D0C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97376"/>
        <c:axId val="93398912"/>
      </c:barChart>
      <c:catAx>
        <c:axId val="93397376"/>
        <c:scaling>
          <c:orientation val="minMax"/>
        </c:scaling>
        <c:delete val="0"/>
        <c:axPos val="b"/>
        <c:numFmt formatCode="&quot;$&quot;#,##0" sourceLinked="0"/>
        <c:majorTickMark val="out"/>
        <c:minorTickMark val="none"/>
        <c:tickLblPos val="nextTo"/>
        <c:crossAx val="93398912"/>
        <c:crosses val="autoZero"/>
        <c:auto val="1"/>
        <c:lblAlgn val="ctr"/>
        <c:lblOffset val="100"/>
        <c:noMultiLvlLbl val="0"/>
      </c:catAx>
      <c:valAx>
        <c:axId val="933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16</xdr:row>
      <xdr:rowOff>176211</xdr:rowOff>
    </xdr:from>
    <xdr:to>
      <xdr:col>10</xdr:col>
      <xdr:colOff>790575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</xdr:row>
      <xdr:rowOff>0</xdr:rowOff>
    </xdr:from>
    <xdr:to>
      <xdr:col>13</xdr:col>
      <xdr:colOff>9525</xdr:colOff>
      <xdr:row>16</xdr:row>
      <xdr:rowOff>9525</xdr:rowOff>
    </xdr:to>
    <xdr:cxnSp macro="">
      <xdr:nvCxnSpPr>
        <xdr:cNvPr id="3" name="3 Conector rec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2401550" y="409575"/>
          <a:ext cx="0" cy="393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y/Desktop/PARCELA%20BOCO/PAGOS%20SEMANALES/PAGO%20SEMANALES%20BOC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T"/>
      <sheetName val="HERBICIDA"/>
      <sheetName val="COSECHA"/>
      <sheetName val="PODA"/>
      <sheetName val="AMARRA"/>
      <sheetName val="RALEO"/>
      <sheetName val="ARREGLO PARRON"/>
      <sheetName val="TRABAJOS VARIOS"/>
      <sheetName val="CONSOLID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7">
          <cell r="D67">
            <v>1459752</v>
          </cell>
          <cell r="E67">
            <v>951000</v>
          </cell>
          <cell r="F67">
            <v>810000</v>
          </cell>
          <cell r="G67">
            <v>795000</v>
          </cell>
          <cell r="H67">
            <v>805000</v>
          </cell>
          <cell r="I67">
            <v>1490000</v>
          </cell>
          <cell r="J67">
            <v>2055000</v>
          </cell>
          <cell r="K67">
            <v>1698000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</sheetData>
      <sheetData sheetId="8">
        <row r="3">
          <cell r="B3" t="str">
            <v>Ene.</v>
          </cell>
          <cell r="C3" t="str">
            <v>Feb.</v>
          </cell>
          <cell r="D3" t="str">
            <v>Mar.</v>
          </cell>
          <cell r="E3" t="str">
            <v>Abr.</v>
          </cell>
          <cell r="F3" t="str">
            <v>Mayo</v>
          </cell>
          <cell r="G3" t="str">
            <v>Jun.</v>
          </cell>
          <cell r="H3" t="str">
            <v>Jul.</v>
          </cell>
          <cell r="I3" t="str">
            <v>Ago.</v>
          </cell>
          <cell r="J3" t="str">
            <v>Sep.</v>
          </cell>
          <cell r="K3" t="str">
            <v>Oct.</v>
          </cell>
          <cell r="L3" t="str">
            <v>Nov.</v>
          </cell>
          <cell r="M3" t="str">
            <v>Dic.</v>
          </cell>
        </row>
        <row r="4">
          <cell r="A4" t="str">
            <v>COSECHA KIWI</v>
          </cell>
          <cell r="B4"/>
          <cell r="C4"/>
          <cell r="D4">
            <v>2137500</v>
          </cell>
          <cell r="E4">
            <v>665000</v>
          </cell>
          <cell r="F4"/>
          <cell r="G4"/>
          <cell r="H4"/>
          <cell r="I4"/>
          <cell r="J4"/>
          <cell r="K4"/>
          <cell r="L4"/>
          <cell r="M4"/>
        </row>
        <row r="5">
          <cell r="A5" t="str">
            <v>COSECHA NARANJAS</v>
          </cell>
          <cell r="B5"/>
          <cell r="C5"/>
          <cell r="D5"/>
          <cell r="E5">
            <v>4579895</v>
          </cell>
          <cell r="F5"/>
          <cell r="G5"/>
          <cell r="H5">
            <v>6359265</v>
          </cell>
          <cell r="I5"/>
          <cell r="J5"/>
          <cell r="K5"/>
          <cell r="L5"/>
          <cell r="M5"/>
        </row>
        <row r="6">
          <cell r="A6" t="str">
            <v>COSECHA MANDARINA</v>
          </cell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</row>
        <row r="8">
          <cell r="A8" t="str">
            <v>PODA KIWI</v>
          </cell>
          <cell r="B8"/>
          <cell r="C8"/>
          <cell r="D8"/>
          <cell r="E8"/>
          <cell r="F8">
            <v>1587300</v>
          </cell>
          <cell r="G8">
            <v>2228100</v>
          </cell>
          <cell r="H8">
            <v>2197800</v>
          </cell>
          <cell r="I8"/>
          <cell r="J8"/>
          <cell r="K8"/>
          <cell r="L8"/>
          <cell r="M8"/>
        </row>
        <row r="9">
          <cell r="A9" t="str">
            <v>PODA NARANJA</v>
          </cell>
          <cell r="B9"/>
          <cell r="C9"/>
          <cell r="D9"/>
          <cell r="E9"/>
          <cell r="F9"/>
          <cell r="G9"/>
          <cell r="H9"/>
          <cell r="I9">
            <v>3432200</v>
          </cell>
          <cell r="J9"/>
          <cell r="K9"/>
          <cell r="L9"/>
          <cell r="M9"/>
        </row>
        <row r="10">
          <cell r="A10" t="str">
            <v>PODA MANDARINA</v>
          </cell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</row>
        <row r="11">
          <cell r="A11" t="str">
            <v>AMARRA KIWI</v>
          </cell>
          <cell r="B11"/>
          <cell r="C11"/>
          <cell r="D11"/>
          <cell r="E11"/>
          <cell r="F11">
            <v>600000</v>
          </cell>
          <cell r="G11">
            <v>1275000</v>
          </cell>
          <cell r="H11">
            <v>1229000</v>
          </cell>
          <cell r="I11">
            <v>2030500</v>
          </cell>
          <cell r="J11"/>
          <cell r="K11"/>
          <cell r="L11"/>
          <cell r="M11"/>
        </row>
        <row r="12">
          <cell r="A12" t="str">
            <v>RALEO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</row>
        <row r="15">
          <cell r="A15" t="str">
            <v>Sub-Total Pagos Semanales</v>
          </cell>
          <cell r="B15">
            <v>1459752</v>
          </cell>
          <cell r="C15">
            <v>951000</v>
          </cell>
          <cell r="D15">
            <v>810000</v>
          </cell>
          <cell r="E15">
            <v>795000</v>
          </cell>
          <cell r="F15">
            <v>805000</v>
          </cell>
          <cell r="G15">
            <v>1490000</v>
          </cell>
          <cell r="H15">
            <v>2055000</v>
          </cell>
          <cell r="I15">
            <v>1698000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" displayName="Tabla3" ref="B5:O15" totalsRowShown="0" headerRowDxfId="39" dataDxfId="37" headerRowBorderDxfId="38" tableBorderDxfId="36" totalsRowBorderDxfId="35" dataCellStyle="Moneda">
  <autoFilter ref="B5:O15" xr:uid="{00000000-0009-0000-0100-000001000000}"/>
  <tableColumns count="14">
    <tableColumn id="2" xr3:uid="{00000000-0010-0000-0000-000002000000}" name="DETALLE" dataDxfId="34"/>
    <tableColumn id="3" xr3:uid="{00000000-0010-0000-0000-000003000000}" name="ENERO" dataDxfId="33" dataCellStyle="Moneda"/>
    <tableColumn id="4" xr3:uid="{00000000-0010-0000-0000-000004000000}" name="FEBRERO" dataDxfId="32" dataCellStyle="Moneda"/>
    <tableColumn id="5" xr3:uid="{00000000-0010-0000-0000-000005000000}" name="MARZO" dataDxfId="31" dataCellStyle="Moneda"/>
    <tableColumn id="6" xr3:uid="{00000000-0010-0000-0000-000006000000}" name="ABRIL" dataDxfId="30" dataCellStyle="Moneda"/>
    <tableColumn id="7" xr3:uid="{00000000-0010-0000-0000-000007000000}" name="MAYO" dataDxfId="29" dataCellStyle="Moneda"/>
    <tableColumn id="8" xr3:uid="{00000000-0010-0000-0000-000008000000}" name="JUNIO" dataDxfId="28" dataCellStyle="Moneda"/>
    <tableColumn id="9" xr3:uid="{00000000-0010-0000-0000-000009000000}" name="JULIO" dataDxfId="27" dataCellStyle="Moneda"/>
    <tableColumn id="10" xr3:uid="{00000000-0010-0000-0000-00000A000000}" name="AGOSTO" dataDxfId="26" dataCellStyle="Moneda"/>
    <tableColumn id="11" xr3:uid="{00000000-0010-0000-0000-00000B000000}" name="SEPTIEMBRE" dataDxfId="25" dataCellStyle="Moneda"/>
    <tableColumn id="12" xr3:uid="{00000000-0010-0000-0000-00000C000000}" name="OCTUBRE" dataDxfId="24" dataCellStyle="Moneda"/>
    <tableColumn id="13" xr3:uid="{00000000-0010-0000-0000-00000D000000}" name="NOVIEMBRE" dataDxfId="23" dataCellStyle="Moneda"/>
    <tableColumn id="14" xr3:uid="{00000000-0010-0000-0000-00000E000000}" name="DICIEMBRE" dataDxfId="22" dataCellStyle="Moneda"/>
    <tableColumn id="15" xr3:uid="{00000000-0010-0000-0000-00000F000000}" name="TOTAL" dataDxfId="21" dataCellStyle="Moneda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" displayName="Tabla1" ref="A3:N16" totalsRowCount="1" headerRowDxfId="20" dataDxfId="19" totalsRowDxfId="18">
  <tableColumns count="14">
    <tableColumn id="1" xr3:uid="{00000000-0010-0000-0100-000001000000}" name="Categoría" totalsRowLabel="TOTAL GENERAL" totalsRowDxfId="17"/>
    <tableColumn id="3" xr3:uid="{00000000-0010-0000-0100-000003000000}" name="Ene." totalsRowFunction="sum" totalsRowDxfId="16" dataCellStyle="Moneda">
      <calculatedColumnFormula>+'[1]TRABAJOS VARIOS'!D21</calculatedColumnFormula>
    </tableColumn>
    <tableColumn id="4" xr3:uid="{00000000-0010-0000-0100-000004000000}" name="Feb." totalsRowFunction="sum" totalsRowDxfId="15" dataCellStyle="Moneda"/>
    <tableColumn id="5" xr3:uid="{00000000-0010-0000-0100-000005000000}" name="Mar." totalsRowFunction="sum" totalsRowDxfId="14" dataCellStyle="Moneda"/>
    <tableColumn id="6" xr3:uid="{00000000-0010-0000-0100-000006000000}" name="Abr." totalsRowFunction="sum" totalsRowDxfId="13" dataCellStyle="Moneda"/>
    <tableColumn id="7" xr3:uid="{00000000-0010-0000-0100-000007000000}" name="Mayo" totalsRowFunction="sum" totalsRowDxfId="12" dataCellStyle="Moneda"/>
    <tableColumn id="8" xr3:uid="{00000000-0010-0000-0100-000008000000}" name="Jun." totalsRowFunction="sum" totalsRowDxfId="11" dataCellStyle="Moneda"/>
    <tableColumn id="10" xr3:uid="{00000000-0010-0000-0100-00000A000000}" name="Jul." totalsRowFunction="sum" totalsRowDxfId="10" dataCellStyle="Moneda"/>
    <tableColumn id="11" xr3:uid="{00000000-0010-0000-0100-00000B000000}" name="Ago." totalsRowFunction="sum" totalsRowDxfId="9" dataCellStyle="Moneda"/>
    <tableColumn id="12" xr3:uid="{00000000-0010-0000-0100-00000C000000}" name="Sep." totalsRowFunction="sum" totalsRowDxfId="8" dataCellStyle="Moneda"/>
    <tableColumn id="13" xr3:uid="{00000000-0010-0000-0100-00000D000000}" name="Oct." totalsRowFunction="sum" totalsRowDxfId="7" dataCellStyle="Moneda"/>
    <tableColumn id="14" xr3:uid="{00000000-0010-0000-0100-00000E000000}" name="Nov." totalsRowFunction="sum" totalsRowDxfId="6" dataCellStyle="Moneda"/>
    <tableColumn id="15" xr3:uid="{00000000-0010-0000-0100-00000F000000}" name="Dic." totalsRowFunction="sum" totalsRowDxfId="5" dataCellStyle="Moneda"/>
    <tableColumn id="2" xr3:uid="{00000000-0010-0000-0100-000002000000}" name="Total" totalsRowFunction="custom" totalsRowDxfId="4" dataCellStyle="Moneda">
      <calculatedColumnFormula>SUM(Tabla1[[#This Row],[Ene.]:[Dic.]])</calculatedColumnFormula>
      <totalsRowFormula>SUM(Tabla1[[#Totals],[Ene.]:[Dic.]])</totalsRowFormula>
    </tableColumn>
  </tableColumns>
  <tableStyleInfo name="TableStyleLight13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AppData/Roaming/Microsoft/COSECHAS%20Y%20VARIOS/DETALLE%20POR%20GUIAS%20COSECHA%20BOCO%202024.xlsx" TargetMode="External"/><Relationship Id="rId1" Type="http://schemas.openxmlformats.org/officeDocument/2006/relationships/hyperlink" Target="../AppData/Roaming/Microsoft/CUENTA%20CORRIENTE%20EXP/CUENTA%20CORRIENTE%20EXPORTADORA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AppData/Roaming/Microsoft/INVENTARIO%20PRODUCTOS/COMPRAS%20POR%20BODEGA%202024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../AppData/Roaming/Microsoft/REMUNERACION/REMUNERACIONES%20%20BOCO%20Y%20QUILLOTA%202022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7"/>
  <sheetViews>
    <sheetView workbookViewId="0">
      <selection activeCell="G17" sqref="G17"/>
    </sheetView>
  </sheetViews>
  <sheetFormatPr baseColWidth="10" defaultRowHeight="15" x14ac:dyDescent="0.25"/>
  <cols>
    <col min="5" max="5" width="11.42578125" bestFit="1" customWidth="1"/>
    <col min="7" max="7" width="23.140625" bestFit="1" customWidth="1"/>
  </cols>
  <sheetData>
    <row r="3" spans="2:10" x14ac:dyDescent="0.25">
      <c r="B3" s="105" t="s">
        <v>0</v>
      </c>
      <c r="C3" s="106"/>
      <c r="D3" s="106"/>
      <c r="E3" s="106"/>
      <c r="F3" s="106"/>
      <c r="G3" s="106"/>
      <c r="H3" s="106"/>
      <c r="I3" s="106"/>
      <c r="J3" s="107"/>
    </row>
    <row r="4" spans="2:10" x14ac:dyDescent="0.25">
      <c r="B4" s="108"/>
      <c r="C4" s="109"/>
      <c r="D4" s="109"/>
      <c r="E4" s="109"/>
      <c r="F4" s="109"/>
      <c r="G4" s="110"/>
      <c r="H4" s="109"/>
      <c r="I4" s="109"/>
      <c r="J4" s="111"/>
    </row>
    <row r="5" spans="2:10" x14ac:dyDescent="0.25"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3" t="s">
        <v>6</v>
      </c>
      <c r="H5" s="4" t="s">
        <v>7</v>
      </c>
      <c r="I5" s="5" t="s">
        <v>8</v>
      </c>
      <c r="J5" s="5" t="s">
        <v>9</v>
      </c>
    </row>
    <row r="6" spans="2:10" x14ac:dyDescent="0.25">
      <c r="B6" s="6"/>
      <c r="C6" s="7"/>
      <c r="D6" s="7"/>
      <c r="E6" s="7"/>
      <c r="F6" s="8"/>
      <c r="G6" s="9"/>
      <c r="H6" s="10"/>
      <c r="I6" s="10"/>
      <c r="J6" s="11"/>
    </row>
    <row r="7" spans="2:10" x14ac:dyDescent="0.25">
      <c r="B7" s="6"/>
      <c r="C7" s="7"/>
      <c r="D7" s="7"/>
      <c r="E7" s="7"/>
      <c r="F7" s="8"/>
      <c r="G7" s="9"/>
      <c r="H7" s="10"/>
      <c r="I7" s="10"/>
      <c r="J7" s="11"/>
    </row>
  </sheetData>
  <mergeCells count="1">
    <mergeCell ref="B3:J4"/>
  </mergeCells>
  <hyperlinks>
    <hyperlink ref="B3:J4" r:id="rId1" display="CUENTA CORRIENTE GENERAL" xr:uid="{00000000-0004-0000-0000-000000000000}"/>
    <hyperlink ref="G5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4"/>
  <sheetViews>
    <sheetView workbookViewId="0">
      <selection activeCell="D10" sqref="D10"/>
    </sheetView>
  </sheetViews>
  <sheetFormatPr baseColWidth="10" defaultColWidth="11.5703125" defaultRowHeight="15" x14ac:dyDescent="0.25"/>
  <cols>
    <col min="1" max="1" width="2.7109375" customWidth="1"/>
  </cols>
  <sheetData>
    <row r="3" spans="2:21" ht="89.25" x14ac:dyDescent="0.25">
      <c r="B3" s="12" t="s">
        <v>11</v>
      </c>
      <c r="C3" s="12" t="s">
        <v>12</v>
      </c>
      <c r="D3" s="12" t="s">
        <v>13</v>
      </c>
      <c r="E3" s="13" t="s">
        <v>14</v>
      </c>
      <c r="F3" s="12" t="s">
        <v>15</v>
      </c>
      <c r="G3" s="12" t="s">
        <v>16</v>
      </c>
      <c r="H3" s="14" t="s">
        <v>17</v>
      </c>
      <c r="I3" s="14" t="s">
        <v>18</v>
      </c>
      <c r="J3" s="14" t="s">
        <v>19</v>
      </c>
      <c r="K3" s="12" t="s">
        <v>20</v>
      </c>
      <c r="L3" s="15" t="s">
        <v>21</v>
      </c>
      <c r="M3" s="12" t="s">
        <v>7</v>
      </c>
      <c r="N3" s="12" t="s">
        <v>8</v>
      </c>
      <c r="O3" s="12" t="s">
        <v>9</v>
      </c>
      <c r="P3" s="12" t="s">
        <v>22</v>
      </c>
      <c r="Q3" s="16" t="s">
        <v>5</v>
      </c>
      <c r="R3" s="12" t="s">
        <v>23</v>
      </c>
      <c r="S3" s="12" t="s">
        <v>24</v>
      </c>
      <c r="T3" s="17" t="s">
        <v>25</v>
      </c>
      <c r="U3" s="18"/>
    </row>
    <row r="4" spans="2:21" x14ac:dyDescent="0.25">
      <c r="B4" s="19" t="s">
        <v>26</v>
      </c>
      <c r="C4" s="19"/>
      <c r="D4" s="19" t="s">
        <v>27</v>
      </c>
      <c r="E4" s="20" t="s">
        <v>28</v>
      </c>
      <c r="F4" s="21">
        <v>9496123</v>
      </c>
      <c r="G4" s="21" t="s">
        <v>29</v>
      </c>
      <c r="H4" s="21" t="s">
        <v>30</v>
      </c>
      <c r="I4" s="22">
        <v>270</v>
      </c>
      <c r="J4" s="23">
        <v>45492</v>
      </c>
      <c r="K4" s="23">
        <v>45512</v>
      </c>
      <c r="L4" s="24">
        <v>203</v>
      </c>
      <c r="M4" s="25">
        <v>48368</v>
      </c>
      <c r="N4" s="26">
        <v>9189.92</v>
      </c>
      <c r="O4" s="26">
        <v>57760.92</v>
      </c>
      <c r="P4" s="27" t="s">
        <v>31</v>
      </c>
      <c r="Q4" s="28"/>
      <c r="R4" s="29"/>
      <c r="S4" s="30" t="s">
        <v>32</v>
      </c>
      <c r="T4" s="31"/>
      <c r="U4" s="18"/>
    </row>
  </sheetData>
  <conditionalFormatting sqref="F4">
    <cfRule type="duplicateValues" dxfId="40" priority="1"/>
  </conditionalFormatting>
  <dataValidations count="1">
    <dataValidation allowBlank="1" showDropDown="1" showInputMessage="1" showErrorMessage="1" sqref="P3:P4" xr:uid="{00000000-0002-0000-0100-000000000000}"/>
  </dataValidations>
  <hyperlinks>
    <hyperlink ref="E3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15"/>
  <sheetViews>
    <sheetView workbookViewId="0">
      <selection activeCell="F23" sqref="F23"/>
    </sheetView>
  </sheetViews>
  <sheetFormatPr baseColWidth="10" defaultRowHeight="15" x14ac:dyDescent="0.25"/>
  <cols>
    <col min="2" max="2" width="31.7109375" bestFit="1" customWidth="1"/>
    <col min="3" max="3" width="12.85546875" bestFit="1" customWidth="1"/>
    <col min="4" max="7" width="11.85546875" bestFit="1" customWidth="1"/>
    <col min="8" max="9" width="10.28515625" bestFit="1" customWidth="1"/>
    <col min="10" max="10" width="11.85546875" bestFit="1" customWidth="1"/>
    <col min="11" max="14" width="8.7109375" bestFit="1" customWidth="1"/>
    <col min="15" max="15" width="12.85546875" bestFit="1" customWidth="1"/>
  </cols>
  <sheetData>
    <row r="3" spans="2:15" x14ac:dyDescent="0.25">
      <c r="B3" s="112" t="s">
        <v>33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4"/>
    </row>
    <row r="4" spans="2:15" x14ac:dyDescent="0.25"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7"/>
    </row>
    <row r="5" spans="2:15" ht="49.5" x14ac:dyDescent="0.25">
      <c r="B5" s="32" t="s">
        <v>34</v>
      </c>
      <c r="C5" s="33" t="s">
        <v>35</v>
      </c>
      <c r="D5" s="33" t="s">
        <v>36</v>
      </c>
      <c r="E5" s="34" t="s">
        <v>37</v>
      </c>
      <c r="F5" s="34" t="s">
        <v>38</v>
      </c>
      <c r="G5" s="34" t="s">
        <v>39</v>
      </c>
      <c r="H5" s="34" t="s">
        <v>40</v>
      </c>
      <c r="I5" s="34" t="s">
        <v>26</v>
      </c>
      <c r="J5" s="34" t="s">
        <v>41</v>
      </c>
      <c r="K5" s="34" t="s">
        <v>42</v>
      </c>
      <c r="L5" s="34" t="s">
        <v>43</v>
      </c>
      <c r="M5" s="34" t="s">
        <v>44</v>
      </c>
      <c r="N5" s="34" t="s">
        <v>45</v>
      </c>
      <c r="O5" s="35" t="s">
        <v>9</v>
      </c>
    </row>
    <row r="6" spans="2:15" x14ac:dyDescent="0.25">
      <c r="B6" s="36" t="s">
        <v>46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8">
        <f>SUM(C6:N6)</f>
        <v>0</v>
      </c>
    </row>
    <row r="7" spans="2:15" x14ac:dyDescent="0.25">
      <c r="B7" s="36" t="s">
        <v>47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8">
        <f t="shared" ref="O7:O14" si="0">SUM(C7:N7)</f>
        <v>0</v>
      </c>
    </row>
    <row r="8" spans="2:15" x14ac:dyDescent="0.25">
      <c r="B8" s="39" t="s">
        <v>48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8">
        <f t="shared" si="0"/>
        <v>0</v>
      </c>
    </row>
    <row r="9" spans="2:15" x14ac:dyDescent="0.25">
      <c r="B9" s="36" t="s">
        <v>21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8">
        <f>SUM(C9:N9)</f>
        <v>0</v>
      </c>
    </row>
    <row r="10" spans="2:15" x14ac:dyDescent="0.25">
      <c r="B10" s="40" t="s">
        <v>49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8">
        <f t="shared" si="0"/>
        <v>0</v>
      </c>
    </row>
    <row r="11" spans="2:15" x14ac:dyDescent="0.25">
      <c r="B11" s="40" t="s">
        <v>50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8">
        <f t="shared" si="0"/>
        <v>0</v>
      </c>
    </row>
    <row r="12" spans="2:15" x14ac:dyDescent="0.25">
      <c r="B12" s="40" t="s">
        <v>51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8">
        <f t="shared" si="0"/>
        <v>0</v>
      </c>
    </row>
    <row r="13" spans="2:15" x14ac:dyDescent="0.25">
      <c r="B13" s="40" t="s">
        <v>52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8">
        <f>SUM(C13:N13)</f>
        <v>0</v>
      </c>
    </row>
    <row r="14" spans="2:15" x14ac:dyDescent="0.25">
      <c r="B14" s="40" t="s">
        <v>53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8">
        <f t="shared" si="0"/>
        <v>0</v>
      </c>
    </row>
    <row r="15" spans="2:15" x14ac:dyDescent="0.25">
      <c r="B15" s="41" t="s">
        <v>54</v>
      </c>
      <c r="C15" s="42">
        <f>SUM(C6:C14)</f>
        <v>0</v>
      </c>
      <c r="D15" s="42">
        <f t="shared" ref="D15:O15" si="1">SUM(D6:D14)</f>
        <v>0</v>
      </c>
      <c r="E15" s="42">
        <f t="shared" si="1"/>
        <v>0</v>
      </c>
      <c r="F15" s="42">
        <f t="shared" si="1"/>
        <v>0</v>
      </c>
      <c r="G15" s="42">
        <f t="shared" si="1"/>
        <v>0</v>
      </c>
      <c r="H15" s="42">
        <f t="shared" si="1"/>
        <v>0</v>
      </c>
      <c r="I15" s="42">
        <f t="shared" si="1"/>
        <v>0</v>
      </c>
      <c r="J15" s="42">
        <f t="shared" si="1"/>
        <v>0</v>
      </c>
      <c r="K15" s="42">
        <f t="shared" si="1"/>
        <v>0</v>
      </c>
      <c r="L15" s="42">
        <f t="shared" si="1"/>
        <v>0</v>
      </c>
      <c r="M15" s="42">
        <f t="shared" si="1"/>
        <v>0</v>
      </c>
      <c r="N15" s="42">
        <f t="shared" si="1"/>
        <v>0</v>
      </c>
      <c r="O15" s="43">
        <f t="shared" si="1"/>
        <v>0</v>
      </c>
    </row>
  </sheetData>
  <mergeCells count="1">
    <mergeCell ref="B3:O4"/>
  </mergeCells>
  <hyperlinks>
    <hyperlink ref="B8" r:id="rId1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Q10"/>
  <sheetViews>
    <sheetView workbookViewId="0">
      <selection activeCell="K17" sqref="K17"/>
    </sheetView>
  </sheetViews>
  <sheetFormatPr baseColWidth="10" defaultColWidth="7.140625" defaultRowHeight="15" x14ac:dyDescent="0.25"/>
  <cols>
    <col min="2" max="2" width="8.140625" bestFit="1" customWidth="1"/>
    <col min="3" max="3" width="15.28515625" bestFit="1" customWidth="1"/>
    <col min="4" max="4" width="25.85546875" bestFit="1" customWidth="1"/>
    <col min="5" max="16" width="4.5703125" bestFit="1" customWidth="1"/>
  </cols>
  <sheetData>
    <row r="4" spans="2:17" ht="55.5" x14ac:dyDescent="0.25">
      <c r="B4" s="12" t="s">
        <v>5</v>
      </c>
      <c r="C4" s="12" t="s">
        <v>55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26</v>
      </c>
      <c r="L4" s="12" t="s">
        <v>41</v>
      </c>
      <c r="M4" s="12" t="s">
        <v>42</v>
      </c>
      <c r="N4" s="12" t="s">
        <v>43</v>
      </c>
      <c r="O4" s="12" t="s">
        <v>44</v>
      </c>
      <c r="P4" s="12" t="s">
        <v>45</v>
      </c>
      <c r="Q4" s="44"/>
    </row>
    <row r="5" spans="2:17" x14ac:dyDescent="0.25">
      <c r="B5" s="47">
        <v>45302</v>
      </c>
      <c r="C5" s="48" t="s">
        <v>56</v>
      </c>
      <c r="D5" s="49" t="s">
        <v>57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2:17" x14ac:dyDescent="0.25">
      <c r="B6" s="50">
        <v>45303</v>
      </c>
      <c r="C6" s="51" t="s">
        <v>56</v>
      </c>
      <c r="D6" s="52" t="s">
        <v>57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6"/>
    </row>
    <row r="7" spans="2:17" x14ac:dyDescent="0.25">
      <c r="B7" s="47">
        <v>45306</v>
      </c>
      <c r="C7" s="48" t="s">
        <v>56</v>
      </c>
      <c r="D7" s="49" t="s">
        <v>58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</row>
    <row r="8" spans="2:17" x14ac:dyDescent="0.25">
      <c r="B8" s="50">
        <v>45321</v>
      </c>
      <c r="C8" s="51" t="s">
        <v>56</v>
      </c>
      <c r="D8" s="52" t="s">
        <v>59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</row>
    <row r="9" spans="2:17" x14ac:dyDescent="0.25">
      <c r="B9" s="53">
        <v>45321</v>
      </c>
      <c r="C9" s="54" t="s">
        <v>60</v>
      </c>
      <c r="D9" s="55" t="s">
        <v>61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</row>
    <row r="10" spans="2:17" x14ac:dyDescent="0.25">
      <c r="B10" s="56">
        <v>45321</v>
      </c>
      <c r="C10" s="57" t="s">
        <v>60</v>
      </c>
      <c r="D10" s="58" t="s">
        <v>62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16"/>
  <sheetViews>
    <sheetView workbookViewId="0">
      <selection activeCell="L18" sqref="L18"/>
    </sheetView>
  </sheetViews>
  <sheetFormatPr baseColWidth="10" defaultColWidth="10.28515625" defaultRowHeight="14.25" x14ac:dyDescent="0.2"/>
  <cols>
    <col min="1" max="1" width="27" style="59" bestFit="1" customWidth="1"/>
    <col min="2" max="2" width="13.28515625" style="59" bestFit="1" customWidth="1"/>
    <col min="3" max="3" width="11.5703125" style="59" bestFit="1" customWidth="1"/>
    <col min="4" max="7" width="13.28515625" style="59" bestFit="1" customWidth="1"/>
    <col min="8" max="8" width="14.42578125" style="59" bestFit="1" customWidth="1"/>
    <col min="9" max="11" width="13.28515625" style="59" bestFit="1" customWidth="1"/>
    <col min="12" max="12" width="11.5703125" style="59" bestFit="1" customWidth="1"/>
    <col min="13" max="13" width="15" style="59" customWidth="1"/>
    <col min="14" max="14" width="15.140625" style="59" bestFit="1" customWidth="1"/>
    <col min="15" max="16384" width="10.28515625" style="59"/>
  </cols>
  <sheetData>
    <row r="2" spans="1:14" ht="18" x14ac:dyDescent="0.25">
      <c r="A2" s="118" t="s">
        <v>63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 spans="1:14" x14ac:dyDescent="0.2">
      <c r="A3" s="60" t="s">
        <v>64</v>
      </c>
      <c r="B3" s="61" t="s">
        <v>65</v>
      </c>
      <c r="C3" s="61" t="s">
        <v>66</v>
      </c>
      <c r="D3" s="61" t="s">
        <v>67</v>
      </c>
      <c r="E3" s="61" t="s">
        <v>68</v>
      </c>
      <c r="F3" s="61" t="s">
        <v>69</v>
      </c>
      <c r="G3" s="61" t="s">
        <v>70</v>
      </c>
      <c r="H3" s="61" t="s">
        <v>71</v>
      </c>
      <c r="I3" s="61" t="s">
        <v>72</v>
      </c>
      <c r="J3" s="61" t="s">
        <v>73</v>
      </c>
      <c r="K3" s="61" t="s">
        <v>74</v>
      </c>
      <c r="L3" s="61" t="s">
        <v>75</v>
      </c>
      <c r="M3" s="61" t="s">
        <v>76</v>
      </c>
      <c r="N3" s="62" t="s">
        <v>77</v>
      </c>
    </row>
    <row r="4" spans="1:14" x14ac:dyDescent="0.2">
      <c r="A4" s="63" t="s">
        <v>78</v>
      </c>
      <c r="B4" s="64"/>
      <c r="C4" s="64"/>
      <c r="D4" s="64">
        <v>2137500</v>
      </c>
      <c r="E4" s="65">
        <v>665000</v>
      </c>
      <c r="F4" s="65"/>
      <c r="G4" s="65"/>
      <c r="H4" s="64"/>
      <c r="I4" s="64"/>
      <c r="J4" s="64"/>
      <c r="K4" s="64"/>
      <c r="L4" s="64"/>
      <c r="M4" s="64"/>
      <c r="N4" s="66">
        <f>SUM(Tabla1[[#This Row],[Ene.]:[Dic.]])</f>
        <v>2802500</v>
      </c>
    </row>
    <row r="5" spans="1:14" x14ac:dyDescent="0.2">
      <c r="A5" s="63" t="s">
        <v>79</v>
      </c>
      <c r="B5" s="67"/>
      <c r="C5" s="68"/>
      <c r="D5" s="68"/>
      <c r="E5" s="67">
        <v>4579895</v>
      </c>
      <c r="F5" s="67"/>
      <c r="G5" s="67"/>
      <c r="H5" s="67">
        <v>6359265</v>
      </c>
      <c r="I5" s="67"/>
      <c r="J5" s="67"/>
      <c r="K5" s="67"/>
      <c r="L5" s="67"/>
      <c r="M5" s="67"/>
      <c r="N5" s="66">
        <f>SUM(Tabla1[[#This Row],[Ene.]:[Dic.]])</f>
        <v>10939160</v>
      </c>
    </row>
    <row r="6" spans="1:14" x14ac:dyDescent="0.2">
      <c r="A6" s="69" t="s">
        <v>80</v>
      </c>
      <c r="B6" s="67"/>
      <c r="C6" s="68"/>
      <c r="D6" s="68"/>
      <c r="E6" s="68"/>
      <c r="F6" s="68"/>
      <c r="G6" s="68"/>
      <c r="H6" s="67"/>
      <c r="I6" s="67"/>
      <c r="J6" s="67"/>
      <c r="K6" s="67"/>
      <c r="L6" s="67"/>
      <c r="M6" s="67"/>
      <c r="N6" s="66">
        <f>SUM(Tabla1[[#This Row],[Ene.]:[Dic.]])</f>
        <v>0</v>
      </c>
    </row>
    <row r="7" spans="1:14" x14ac:dyDescent="0.2">
      <c r="A7" s="69" t="s">
        <v>81</v>
      </c>
      <c r="B7" s="67"/>
      <c r="C7" s="67"/>
      <c r="D7" s="67"/>
      <c r="E7" s="67">
        <v>385000</v>
      </c>
      <c r="F7" s="67"/>
      <c r="G7" s="67"/>
      <c r="H7" s="67">
        <v>455000</v>
      </c>
      <c r="I7" s="67"/>
      <c r="J7" s="67"/>
      <c r="K7" s="67"/>
      <c r="L7" s="67"/>
      <c r="M7" s="67"/>
      <c r="N7" s="66">
        <f>SUM(Tabla1[[#This Row],[Ene.]:[Dic.]])</f>
        <v>840000</v>
      </c>
    </row>
    <row r="8" spans="1:14" x14ac:dyDescent="0.2">
      <c r="A8" s="69" t="s">
        <v>82</v>
      </c>
      <c r="B8" s="67"/>
      <c r="C8" s="67"/>
      <c r="D8" s="67"/>
      <c r="E8" s="67"/>
      <c r="F8" s="67">
        <v>1587300</v>
      </c>
      <c r="G8" s="67">
        <v>2228100</v>
      </c>
      <c r="H8" s="67">
        <v>2197800</v>
      </c>
      <c r="I8" s="67"/>
      <c r="J8" s="67"/>
      <c r="K8" s="67"/>
      <c r="L8" s="67"/>
      <c r="M8" s="67"/>
      <c r="N8" s="66">
        <f>SUM(Tabla1[[#This Row],[Ene.]:[Dic.]])</f>
        <v>6013200</v>
      </c>
    </row>
    <row r="9" spans="1:14" x14ac:dyDescent="0.2">
      <c r="A9" s="69" t="s">
        <v>83</v>
      </c>
      <c r="B9" s="67"/>
      <c r="C9" s="68"/>
      <c r="D9" s="68"/>
      <c r="E9" s="68"/>
      <c r="F9" s="68"/>
      <c r="G9" s="68"/>
      <c r="H9" s="67"/>
      <c r="I9" s="67">
        <v>3432200</v>
      </c>
      <c r="J9" s="67"/>
      <c r="K9" s="67"/>
      <c r="L9" s="67"/>
      <c r="M9" s="67"/>
      <c r="N9" s="66">
        <f>SUM(Tabla1[[#This Row],[Ene.]:[Dic.]])</f>
        <v>3432200</v>
      </c>
    </row>
    <row r="10" spans="1:14" x14ac:dyDescent="0.2">
      <c r="A10" s="69" t="s">
        <v>84</v>
      </c>
      <c r="B10" s="67"/>
      <c r="C10" s="68"/>
      <c r="D10" s="68"/>
      <c r="E10" s="68"/>
      <c r="F10" s="68"/>
      <c r="G10" s="68"/>
      <c r="H10" s="67"/>
      <c r="I10" s="67"/>
      <c r="J10" s="67"/>
      <c r="K10" s="67"/>
      <c r="L10" s="67"/>
      <c r="M10" s="67"/>
      <c r="N10" s="66">
        <f>SUM(Tabla1[[#This Row],[Ene.]:[Dic.]])</f>
        <v>0</v>
      </c>
    </row>
    <row r="11" spans="1:14" x14ac:dyDescent="0.2">
      <c r="A11" s="69" t="s">
        <v>85</v>
      </c>
      <c r="B11" s="67"/>
      <c r="C11" s="67"/>
      <c r="D11" s="67"/>
      <c r="E11" s="67"/>
      <c r="F11" s="67">
        <v>600000</v>
      </c>
      <c r="G11" s="67">
        <v>1275000</v>
      </c>
      <c r="H11" s="67">
        <v>1229000</v>
      </c>
      <c r="I11" s="67">
        <v>2030500</v>
      </c>
      <c r="J11" s="67"/>
      <c r="K11" s="67"/>
      <c r="L11" s="67"/>
      <c r="M11" s="67"/>
      <c r="N11" s="66">
        <f>SUM(Tabla1[[#This Row],[Ene.]:[Dic.]])</f>
        <v>5134500</v>
      </c>
    </row>
    <row r="12" spans="1:14" x14ac:dyDescent="0.2">
      <c r="A12" s="69" t="s">
        <v>86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6">
        <f>SUM(Tabla1[[#This Row],[Ene.]:[Dic.]])</f>
        <v>0</v>
      </c>
    </row>
    <row r="13" spans="1:14" ht="15" thickBot="1" x14ac:dyDescent="0.25">
      <c r="A13" s="70" t="s">
        <v>87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>
        <f>SUM(Tabla1[[#This Row],[Ene.]:[Dic.]])</f>
        <v>0</v>
      </c>
    </row>
    <row r="14" spans="1:14" ht="15.75" thickTop="1" thickBot="1" x14ac:dyDescent="0.25">
      <c r="A14" s="72" t="s">
        <v>88</v>
      </c>
      <c r="B14" s="73">
        <f>SUBTOTAL(109,B4:B13)</f>
        <v>0</v>
      </c>
      <c r="C14" s="73">
        <f t="shared" ref="C14:M14" si="0">SUBTOTAL(109,C4:C13)</f>
        <v>0</v>
      </c>
      <c r="D14" s="73">
        <f t="shared" si="0"/>
        <v>2137500</v>
      </c>
      <c r="E14" s="73">
        <f t="shared" si="0"/>
        <v>5629895</v>
      </c>
      <c r="F14" s="73">
        <f t="shared" si="0"/>
        <v>2187300</v>
      </c>
      <c r="G14" s="73">
        <f t="shared" si="0"/>
        <v>3503100</v>
      </c>
      <c r="H14" s="73">
        <f t="shared" si="0"/>
        <v>10241065</v>
      </c>
      <c r="I14" s="73">
        <f t="shared" si="0"/>
        <v>5462700</v>
      </c>
      <c r="J14" s="73">
        <f t="shared" si="0"/>
        <v>0</v>
      </c>
      <c r="K14" s="73">
        <f t="shared" si="0"/>
        <v>0</v>
      </c>
      <c r="L14" s="73">
        <f t="shared" si="0"/>
        <v>0</v>
      </c>
      <c r="M14" s="73">
        <f t="shared" si="0"/>
        <v>0</v>
      </c>
      <c r="N14" s="73">
        <f>SUM(Tabla1[[#This Row],[Ene.]:[Dic.]])</f>
        <v>29161560</v>
      </c>
    </row>
    <row r="15" spans="1:14" ht="15" thickTop="1" x14ac:dyDescent="0.2">
      <c r="A15" s="74" t="s">
        <v>89</v>
      </c>
      <c r="B15" s="67">
        <f>+'[1]TRABAJOS VARIOS'!D67</f>
        <v>1459752</v>
      </c>
      <c r="C15" s="67">
        <f>+'[1]TRABAJOS VARIOS'!E67</f>
        <v>951000</v>
      </c>
      <c r="D15" s="67">
        <f>+'[1]TRABAJOS VARIOS'!F67</f>
        <v>810000</v>
      </c>
      <c r="E15" s="67">
        <f>+'[1]TRABAJOS VARIOS'!G67</f>
        <v>795000</v>
      </c>
      <c r="F15" s="67">
        <f>+'[1]TRABAJOS VARIOS'!H67</f>
        <v>805000</v>
      </c>
      <c r="G15" s="67">
        <f>+'[1]TRABAJOS VARIOS'!I67</f>
        <v>1490000</v>
      </c>
      <c r="H15" s="67">
        <f>+'[1]TRABAJOS VARIOS'!J67</f>
        <v>2055000</v>
      </c>
      <c r="I15" s="67">
        <f>+'[1]TRABAJOS VARIOS'!K67</f>
        <v>1698000</v>
      </c>
      <c r="J15" s="67">
        <f>+'[1]TRABAJOS VARIOS'!L67</f>
        <v>0</v>
      </c>
      <c r="K15" s="67">
        <f>+'[1]TRABAJOS VARIOS'!M67</f>
        <v>0</v>
      </c>
      <c r="L15" s="67">
        <f>+'[1]TRABAJOS VARIOS'!N67</f>
        <v>0</v>
      </c>
      <c r="M15" s="67">
        <f>+'[1]TRABAJOS VARIOS'!O67</f>
        <v>0</v>
      </c>
      <c r="N15" s="66">
        <f>SUM(Tabla1[[#This Row],[Ene.]:[Dic.]])</f>
        <v>10063752</v>
      </c>
    </row>
    <row r="16" spans="1:14" ht="42" customHeight="1" x14ac:dyDescent="0.25">
      <c r="A16" s="75" t="s">
        <v>90</v>
      </c>
      <c r="B16" s="76">
        <f>SUBTOTAL(109,Tabla1[Ene.])</f>
        <v>1459752</v>
      </c>
      <c r="C16" s="76">
        <f>SUBTOTAL(109,Tabla1[Feb.])</f>
        <v>951000</v>
      </c>
      <c r="D16" s="76">
        <f>SUBTOTAL(109,Tabla1[Mar.])</f>
        <v>2947500</v>
      </c>
      <c r="E16" s="76">
        <f>SUBTOTAL(109,Tabla1[Abr.])</f>
        <v>6424895</v>
      </c>
      <c r="F16" s="76">
        <f>SUBTOTAL(109,Tabla1[Mayo])</f>
        <v>2992300</v>
      </c>
      <c r="G16" s="76">
        <f>SUBTOTAL(109,Tabla1[Jun.])</f>
        <v>4993100</v>
      </c>
      <c r="H16" s="76">
        <f>SUBTOTAL(109,Tabla1[Jul.])</f>
        <v>12296065</v>
      </c>
      <c r="I16" s="76">
        <f>SUBTOTAL(109,Tabla1[Ago.])</f>
        <v>7160700</v>
      </c>
      <c r="J16" s="76">
        <f>SUBTOTAL(109,Tabla1[Sep.])</f>
        <v>0</v>
      </c>
      <c r="K16" s="76">
        <f>SUBTOTAL(109,Tabla1[Oct.])</f>
        <v>0</v>
      </c>
      <c r="L16" s="76">
        <f>SUBTOTAL(109,Tabla1[Nov.])</f>
        <v>0</v>
      </c>
      <c r="M16" s="76">
        <f>SUBTOTAL(109,Tabla1[Dic.])</f>
        <v>0</v>
      </c>
      <c r="N16" s="76">
        <f>SUM(Tabla1[[#Totals],[Ene.]:[Dic.]])</f>
        <v>39225312</v>
      </c>
    </row>
  </sheetData>
  <mergeCells count="1">
    <mergeCell ref="A2:M2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M20"/>
  <sheetViews>
    <sheetView tabSelected="1" workbookViewId="0">
      <selection activeCell="N13" sqref="N13"/>
    </sheetView>
  </sheetViews>
  <sheetFormatPr baseColWidth="10" defaultRowHeight="15" x14ac:dyDescent="0.25"/>
  <cols>
    <col min="5" max="5" width="14.42578125" bestFit="1" customWidth="1"/>
    <col min="11" max="11" width="12.5703125" customWidth="1"/>
    <col min="12" max="12" width="15.28515625" customWidth="1"/>
  </cols>
  <sheetData>
    <row r="3" spans="2:13" x14ac:dyDescent="0.25">
      <c r="B3" s="119" t="s">
        <v>91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2:13" x14ac:dyDescent="0.25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2:13" x14ac:dyDescent="0.25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</row>
    <row r="6" spans="2:13" x14ac:dyDescent="0.25">
      <c r="B6" s="77"/>
      <c r="C6" s="78"/>
      <c r="D6" s="79"/>
      <c r="E6" s="80"/>
      <c r="F6" s="80"/>
      <c r="G6" s="79"/>
      <c r="H6" s="80"/>
      <c r="I6" s="80"/>
      <c r="J6" s="80"/>
      <c r="K6" s="80"/>
      <c r="L6" s="80"/>
      <c r="M6" s="81"/>
    </row>
    <row r="7" spans="2:13" ht="38.25" x14ac:dyDescent="0.25">
      <c r="B7" s="82" t="s">
        <v>92</v>
      </c>
      <c r="C7" s="82" t="s">
        <v>93</v>
      </c>
      <c r="D7" s="82" t="s">
        <v>94</v>
      </c>
      <c r="E7" s="82" t="s">
        <v>95</v>
      </c>
      <c r="F7" s="82" t="s">
        <v>96</v>
      </c>
      <c r="G7" s="82" t="s">
        <v>97</v>
      </c>
      <c r="H7" s="82" t="s">
        <v>98</v>
      </c>
      <c r="I7" s="83" t="s">
        <v>99</v>
      </c>
      <c r="J7" s="83" t="s">
        <v>100</v>
      </c>
      <c r="K7" s="84" t="s">
        <v>101</v>
      </c>
      <c r="L7" s="85" t="s">
        <v>102</v>
      </c>
      <c r="M7" s="86" t="s">
        <v>103</v>
      </c>
    </row>
    <row r="14" spans="2:13" x14ac:dyDescent="0.25">
      <c r="B14" s="119" t="s">
        <v>104</v>
      </c>
      <c r="C14" s="119"/>
      <c r="D14" s="119"/>
      <c r="E14" s="119"/>
      <c r="F14" s="119"/>
      <c r="G14" s="119"/>
      <c r="H14" s="119"/>
      <c r="I14" s="119"/>
      <c r="J14" s="119"/>
      <c r="K14" s="87"/>
      <c r="L14" s="88"/>
    </row>
    <row r="15" spans="2:13" ht="23.25" x14ac:dyDescent="0.35">
      <c r="B15" s="119"/>
      <c r="C15" s="119"/>
      <c r="D15" s="119"/>
      <c r="E15" s="119"/>
      <c r="F15" s="119"/>
      <c r="G15" s="119"/>
      <c r="H15" s="119"/>
      <c r="I15" s="119"/>
      <c r="J15" s="119"/>
      <c r="K15" s="89"/>
      <c r="L15" s="88"/>
    </row>
    <row r="16" spans="2:13" x14ac:dyDescent="0.25">
      <c r="B16" s="120"/>
      <c r="C16" s="120"/>
      <c r="D16" s="120"/>
      <c r="E16" s="120"/>
      <c r="F16" s="120"/>
      <c r="G16" s="120"/>
      <c r="H16" s="120"/>
      <c r="I16" s="120"/>
      <c r="J16" s="120"/>
      <c r="K16" s="87"/>
      <c r="L16" s="90"/>
    </row>
    <row r="17" spans="2:12" x14ac:dyDescent="0.25">
      <c r="B17" s="91" t="s">
        <v>105</v>
      </c>
      <c r="C17" s="91" t="s">
        <v>92</v>
      </c>
      <c r="D17" s="91" t="s">
        <v>98</v>
      </c>
      <c r="E17" s="92" t="s">
        <v>106</v>
      </c>
      <c r="F17" s="92" t="s">
        <v>94</v>
      </c>
      <c r="G17" s="92" t="s">
        <v>95</v>
      </c>
      <c r="H17" s="92" t="s">
        <v>99</v>
      </c>
      <c r="I17" s="93" t="s">
        <v>107</v>
      </c>
      <c r="J17" s="94" t="s">
        <v>108</v>
      </c>
      <c r="K17" s="95" t="s">
        <v>109</v>
      </c>
      <c r="L17" s="96" t="s">
        <v>23</v>
      </c>
    </row>
    <row r="18" spans="2:12" x14ac:dyDescent="0.25">
      <c r="B18" s="97">
        <v>2024</v>
      </c>
      <c r="C18" s="97" t="s">
        <v>38</v>
      </c>
      <c r="D18" s="98">
        <v>45407</v>
      </c>
      <c r="E18" s="99" t="s">
        <v>110</v>
      </c>
      <c r="F18" s="100" t="s">
        <v>10</v>
      </c>
      <c r="G18" s="100" t="s">
        <v>111</v>
      </c>
      <c r="H18" s="100">
        <v>1</v>
      </c>
      <c r="I18" s="101">
        <v>400</v>
      </c>
      <c r="J18" s="102">
        <v>125</v>
      </c>
      <c r="K18" s="103">
        <f>+J18*I18</f>
        <v>50000</v>
      </c>
      <c r="L18" s="104" t="s">
        <v>112</v>
      </c>
    </row>
    <row r="19" spans="2:12" x14ac:dyDescent="0.25">
      <c r="B19" s="97">
        <v>2024</v>
      </c>
      <c r="C19" s="97" t="s">
        <v>38</v>
      </c>
      <c r="D19" s="98">
        <v>45407</v>
      </c>
      <c r="E19" s="99" t="s">
        <v>110</v>
      </c>
      <c r="F19" s="100" t="s">
        <v>10</v>
      </c>
      <c r="G19" s="100" t="s">
        <v>111</v>
      </c>
      <c r="H19" s="100">
        <v>1</v>
      </c>
      <c r="I19" s="101">
        <v>400</v>
      </c>
      <c r="J19" s="102">
        <v>125</v>
      </c>
      <c r="K19" s="103">
        <f>+J19*I19</f>
        <v>50000</v>
      </c>
      <c r="L19" s="104" t="s">
        <v>112</v>
      </c>
    </row>
    <row r="20" spans="2:12" x14ac:dyDescent="0.25">
      <c r="B20" s="97">
        <v>2024</v>
      </c>
      <c r="C20" s="97" t="s">
        <v>38</v>
      </c>
      <c r="D20" s="98">
        <v>45408</v>
      </c>
      <c r="E20" s="99" t="s">
        <v>110</v>
      </c>
      <c r="F20" s="100" t="s">
        <v>10</v>
      </c>
      <c r="G20" s="100" t="s">
        <v>111</v>
      </c>
      <c r="H20" s="100">
        <v>3</v>
      </c>
      <c r="I20" s="101">
        <v>100</v>
      </c>
      <c r="J20" s="102">
        <v>1200</v>
      </c>
      <c r="K20" s="103">
        <f>+J20*I20</f>
        <v>120000</v>
      </c>
      <c r="L20" s="104" t="s">
        <v>112</v>
      </c>
    </row>
  </sheetData>
  <mergeCells count="2">
    <mergeCell ref="B3:M5"/>
    <mergeCell ref="B14:J16"/>
  </mergeCells>
  <conditionalFormatting sqref="K18:K20 J17:K17">
    <cfRule type="cellIs" dxfId="3" priority="3" stopIfTrue="1" operator="lessThan">
      <formula>0</formula>
    </cfRule>
  </conditionalFormatting>
  <conditionalFormatting sqref="I20">
    <cfRule type="expression" dxfId="2" priority="4">
      <formula>#REF!="Compra"</formula>
    </cfRule>
  </conditionalFormatting>
  <conditionalFormatting sqref="I18">
    <cfRule type="expression" dxfId="1" priority="2">
      <formula>#REF!="Compra"</formula>
    </cfRule>
  </conditionalFormatting>
  <conditionalFormatting sqref="I19">
    <cfRule type="expression" dxfId="0" priority="1">
      <formula>#REF!="Compra"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PROVEEDORES</vt:lpstr>
      <vt:lpstr>COSTOS DIRECTO</vt:lpstr>
      <vt:lpstr>COSTOS INDIRECTO</vt:lpstr>
      <vt:lpstr>PAGOS SEMANALES</vt:lpstr>
      <vt:lpstr>VENTA EXPORT. Y  NACIONAL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Caty</dc:creator>
  <cp:lastModifiedBy>patricio molina</cp:lastModifiedBy>
  <dcterms:created xsi:type="dcterms:W3CDTF">2024-09-06T18:59:24Z</dcterms:created>
  <dcterms:modified xsi:type="dcterms:W3CDTF">2024-09-15T00:42:31Z</dcterms:modified>
</cp:coreProperties>
</file>