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320" windowHeight="7710"/>
  </bookViews>
  <sheets>
    <sheet name="Resumen" sheetId="1" r:id="rId1"/>
    <sheet name="Variación" sheetId="8" r:id="rId2"/>
    <sheet name="YTD" sheetId="3" r:id="rId3"/>
    <sheet name="YTG 100%" sheetId="4" r:id="rId4"/>
    <sheet name="YTG Ponderado" sheetId="5" r:id="rId5"/>
    <sheet name="Opps perdidas" sheetId="6" r:id="rId6"/>
    <sheet name="Evol pipeline 2013" sheetId="7" r:id="rId7"/>
  </sheets>
  <definedNames>
    <definedName name="_xlnm._FilterDatabase" localSheetId="5" hidden="1">'Opps perdidas'!$B$4:$K$13</definedName>
    <definedName name="_xlnm._FilterDatabase" localSheetId="1" hidden="1">Variación!$B$5:$U$38</definedName>
    <definedName name="_xlnm._FilterDatabase" localSheetId="2" hidden="1">YTD!$B$4:$K$4</definedName>
    <definedName name="_xlnm._FilterDatabase" localSheetId="3" hidden="1">'YTG 100%'!$B$4:$L$38</definedName>
    <definedName name="_xlnm._FilterDatabase" localSheetId="4" hidden="1">'YTG Ponderado'!$B$4:$N$61</definedName>
  </definedNames>
  <calcPr calcId="124519"/>
</workbook>
</file>

<file path=xl/calcChain.xml><?xml version="1.0" encoding="utf-8"?>
<calcChain xmlns="http://schemas.openxmlformats.org/spreadsheetml/2006/main">
  <c r="U18" i="8"/>
  <c r="U26"/>
  <c r="U27"/>
  <c r="U39"/>
  <c r="Q39"/>
  <c r="Q26"/>
  <c r="R18"/>
  <c r="R36"/>
  <c r="R26"/>
  <c r="R23" l="1"/>
  <c r="R16"/>
  <c r="R8"/>
  <c r="R7"/>
  <c r="R6"/>
  <c r="R15"/>
  <c r="S25"/>
  <c r="R25"/>
  <c r="R19"/>
  <c r="S27"/>
  <c r="Q23"/>
  <c r="R11"/>
  <c r="R12"/>
  <c r="R13"/>
  <c r="R14"/>
  <c r="R10"/>
  <c r="S35" l="1"/>
  <c r="U35" s="1"/>
  <c r="Q8"/>
  <c r="Q16"/>
  <c r="Q6"/>
  <c r="Q7"/>
  <c r="U7" l="1"/>
  <c r="U8"/>
  <c r="U16"/>
  <c r="U6"/>
  <c r="U23"/>
  <c r="U11"/>
  <c r="U15"/>
  <c r="U14"/>
  <c r="U13"/>
  <c r="U12"/>
  <c r="U10"/>
  <c r="S9"/>
  <c r="U9" s="1"/>
  <c r="S30"/>
  <c r="S22"/>
  <c r="I3" i="4"/>
  <c r="S24" i="8" l="1"/>
  <c r="U24" s="1"/>
  <c r="U25"/>
  <c r="S17"/>
  <c r="U17" s="1"/>
  <c r="S28"/>
  <c r="U28" s="1"/>
  <c r="S21"/>
  <c r="U21" s="1"/>
  <c r="U22"/>
  <c r="S29"/>
  <c r="U29" s="1"/>
  <c r="S37"/>
  <c r="U37" s="1"/>
  <c r="S38"/>
  <c r="U38" s="1"/>
  <c r="S20"/>
  <c r="U20" s="1"/>
  <c r="U30"/>
  <c r="S32"/>
  <c r="U32" s="1"/>
  <c r="S33"/>
  <c r="U33" s="1"/>
  <c r="S34"/>
  <c r="U34" s="1"/>
  <c r="S31"/>
  <c r="U31" s="1"/>
  <c r="U36"/>
  <c r="R3" l="1"/>
  <c r="U19"/>
  <c r="T3"/>
  <c r="Q3"/>
  <c r="S3" l="1"/>
  <c r="U3"/>
  <c r="L3"/>
  <c r="D3" i="6" l="1"/>
  <c r="D3" i="5"/>
  <c r="D3" i="4"/>
  <c r="E9" i="7" l="1"/>
  <c r="E11" s="1"/>
  <c r="E13" s="1"/>
  <c r="J3" i="5" l="1"/>
  <c r="D13" i="1" s="1"/>
  <c r="H3" i="3"/>
  <c r="O9" i="7"/>
  <c r="O11" s="1"/>
  <c r="O13" s="1"/>
  <c r="N9"/>
  <c r="N11" s="1"/>
  <c r="N13" s="1"/>
  <c r="M9"/>
  <c r="M11" s="1"/>
  <c r="M13" s="1"/>
  <c r="L9"/>
  <c r="L11" s="1"/>
  <c r="L13" s="1"/>
  <c r="K9"/>
  <c r="K11" s="1"/>
  <c r="K13" s="1"/>
  <c r="J9"/>
  <c r="J11" s="1"/>
  <c r="J13" s="1"/>
  <c r="I9"/>
  <c r="I11" s="1"/>
  <c r="I13" s="1"/>
  <c r="H9"/>
  <c r="H11" s="1"/>
  <c r="H13" s="1"/>
  <c r="G9"/>
  <c r="G11" s="1"/>
  <c r="G13" s="1"/>
  <c r="F9"/>
  <c r="F11" s="1"/>
  <c r="F13" s="1"/>
  <c r="D9"/>
  <c r="D11" s="1"/>
  <c r="D13" s="1"/>
  <c r="F15" i="1" l="1"/>
  <c r="K13"/>
  <c r="K12"/>
  <c r="E5"/>
  <c r="K14" l="1"/>
  <c r="D11"/>
  <c r="F13" l="1"/>
  <c r="L10"/>
  <c r="I13"/>
  <c r="J13"/>
  <c r="L13" s="1"/>
  <c r="L11"/>
  <c r="F11"/>
  <c r="I11"/>
  <c r="D10"/>
  <c r="D12" s="1"/>
  <c r="F10" l="1"/>
  <c r="I12"/>
  <c r="D14"/>
  <c r="F12"/>
  <c r="J12"/>
  <c r="L12" s="1"/>
  <c r="I10"/>
  <c r="D16" l="1"/>
  <c r="F14"/>
  <c r="I14"/>
  <c r="J14"/>
  <c r="L14" s="1"/>
</calcChain>
</file>

<file path=xl/sharedStrings.xml><?xml version="1.0" encoding="utf-8"?>
<sst xmlns="http://schemas.openxmlformats.org/spreadsheetml/2006/main" count="868" uniqueCount="285">
  <si>
    <t>Título de oportunidad</t>
  </si>
  <si>
    <t>Vinculado a</t>
  </si>
  <si>
    <t>Fase de venta</t>
  </si>
  <si>
    <t>Código</t>
  </si>
  <si>
    <t>Ingresos previstos</t>
  </si>
  <si>
    <t>Probabilidad</t>
  </si>
  <si>
    <t>Fecha de cierre</t>
  </si>
  <si>
    <t>Valor total</t>
  </si>
  <si>
    <t>Propymes - Planeamiento Táctico - fecha 2</t>
  </si>
  <si>
    <t>Techint, Grupo</t>
  </si>
  <si>
    <t>Cerrada y perdida</t>
  </si>
  <si>
    <t>Curso de TD Estratégicas</t>
  </si>
  <si>
    <t>Turner Internacional</t>
  </si>
  <si>
    <t>Curso analisis de Riesgo</t>
  </si>
  <si>
    <t>Total</t>
  </si>
  <si>
    <t>Diseño de Plan de Cambio hacia Orientación al cliente</t>
  </si>
  <si>
    <t>Servipag (Chile)</t>
  </si>
  <si>
    <t>Programa de capacitación (Guatemala)</t>
  </si>
  <si>
    <t>Escuela de Capacitación para Emprendedores</t>
  </si>
  <si>
    <t>Curso de Negociación</t>
  </si>
  <si>
    <t>Holcim (Mx)</t>
  </si>
  <si>
    <t>Cerrada y lograda</t>
  </si>
  <si>
    <t>Programa: Abierto Decisiones de Negocios</t>
  </si>
  <si>
    <t>Torcuato Di Tella, Universidad</t>
  </si>
  <si>
    <t>2 - Propuesta final enviada</t>
  </si>
  <si>
    <t>TD Estratégicas 15-16/7</t>
  </si>
  <si>
    <t>Gestión Compartida</t>
  </si>
  <si>
    <t>TD Efectivas 21-22/5</t>
  </si>
  <si>
    <t>Capacitación 2014</t>
  </si>
  <si>
    <t>Banco Industrial</t>
  </si>
  <si>
    <t>Conferencia TD en contexto de crisis</t>
  </si>
  <si>
    <t>Administración Nacional de Aviación Civil</t>
  </si>
  <si>
    <t>Codelco</t>
  </si>
  <si>
    <t>Modelo de Gestión comercial - asesoramiento en diseño</t>
  </si>
  <si>
    <t>Quilmes</t>
  </si>
  <si>
    <t>Coca-Cola Andina Arg</t>
  </si>
  <si>
    <t>Metodologías de Gestión - Implementacion</t>
  </si>
  <si>
    <t>YPF S.A.</t>
  </si>
  <si>
    <t>Desarrollo de Equipos Naturales</t>
  </si>
  <si>
    <t>TRANSPORTADORA DE GAS DEL SUR S.A.</t>
  </si>
  <si>
    <t>Capacitación en Competencias de Gestión: Líderes y Analistas.</t>
  </si>
  <si>
    <t>Programa Líderes</t>
  </si>
  <si>
    <t xml:space="preserve">Capacitación: Lídezago para lìderes. </t>
  </si>
  <si>
    <t>Dimensionamiento gerencia de construcción de Pozos</t>
  </si>
  <si>
    <t>Petrobras</t>
  </si>
  <si>
    <t>Plan Estratégico 2020</t>
  </si>
  <si>
    <t>Fertilizar</t>
  </si>
  <si>
    <t>LAG Customer Factory: Design</t>
  </si>
  <si>
    <t>Coca-Cola LAG (Latin America Group)</t>
  </si>
  <si>
    <t>Taller TD con Directores</t>
  </si>
  <si>
    <t>MAKRO</t>
  </si>
  <si>
    <t>Licitación Cursos</t>
  </si>
  <si>
    <t>TENARIS</t>
  </si>
  <si>
    <t>Governance: Jugos de Coca-Cola Company</t>
  </si>
  <si>
    <t>Coca-Cola de México</t>
  </si>
  <si>
    <t>Programa Formación de Gerentes</t>
  </si>
  <si>
    <t>Assiste Card</t>
  </si>
  <si>
    <t>3 - Propuesta borrador</t>
  </si>
  <si>
    <t>Propymes - Planeamiento Táctico - fecha 1</t>
  </si>
  <si>
    <t>Optimización de procesos formativos – piloto</t>
  </si>
  <si>
    <t xml:space="preserve">Curso Gestión de la info. Para analistas </t>
  </si>
  <si>
    <t>METROGAS S.A.</t>
  </si>
  <si>
    <t>LAG Customer Factory: Deployment (2014)</t>
  </si>
  <si>
    <t>Programa de TD</t>
  </si>
  <si>
    <t>AACREA</t>
  </si>
  <si>
    <t>Taller TD</t>
  </si>
  <si>
    <t>IBO</t>
  </si>
  <si>
    <t>4 - Oportunidad</t>
  </si>
  <si>
    <t>Pan American Energy</t>
  </si>
  <si>
    <t>Taller de Planeamiento Estratégico</t>
  </si>
  <si>
    <t>Banco Hipotecario</t>
  </si>
  <si>
    <t>Management Development Program (MDP) 5ta Edicion 2014</t>
  </si>
  <si>
    <t>Management Development Program (MDP) 4ta Edicion 2014</t>
  </si>
  <si>
    <t>Taller de Negociación</t>
  </si>
  <si>
    <t>Siemens</t>
  </si>
  <si>
    <t>Programa Directivo</t>
  </si>
  <si>
    <t>Red Link</t>
  </si>
  <si>
    <t>Prudential (Mx)</t>
  </si>
  <si>
    <t>Programa Integral para Gerentes</t>
  </si>
  <si>
    <t>NOVARTIS</t>
  </si>
  <si>
    <t>Cursos TD</t>
  </si>
  <si>
    <t>LOS GROBO INVERSORA S.A.</t>
  </si>
  <si>
    <t>Métodos y Cultura de TD</t>
  </si>
  <si>
    <t>GRUPO PEÑAFLOR S.A.</t>
  </si>
  <si>
    <t>Gerencia Comercial - TD</t>
  </si>
  <si>
    <t>CableVisión</t>
  </si>
  <si>
    <t>Alineamiento estratégico</t>
  </si>
  <si>
    <t>ALSEA</t>
  </si>
  <si>
    <t>ACINDAR INDUSTRIA ARGENTINA DE ACEROS S.A.</t>
  </si>
  <si>
    <t>TD para GED 2014 Día 3</t>
  </si>
  <si>
    <t>UBA - FADU</t>
  </si>
  <si>
    <t>1 - Aprobado</t>
  </si>
  <si>
    <t>TD para GED 2014 Día 2</t>
  </si>
  <si>
    <t>TD para GED 2014 Día 1</t>
  </si>
  <si>
    <t>TD para Quilmes (JPs de ABInBev)</t>
  </si>
  <si>
    <t>Udesa</t>
  </si>
  <si>
    <t xml:space="preserve">Programa ejecutivo: TD 2° edición </t>
  </si>
  <si>
    <t>CEMA</t>
  </si>
  <si>
    <t>Programa ejecutivo: TD 1° edición</t>
  </si>
  <si>
    <t>La Caja</t>
  </si>
  <si>
    <t>Piloto Lajas</t>
  </si>
  <si>
    <t>TD para YPF (dia 1, dia 2)</t>
  </si>
  <si>
    <t>Management Development Program (MDP) 3era Edicion 2014</t>
  </si>
  <si>
    <t>Management Development Program (MDP) 2da Edicion 2014</t>
  </si>
  <si>
    <t>Management Development Program (MDP) 1er Edicion 2014</t>
  </si>
  <si>
    <t>TD para mandos medios 10/09</t>
  </si>
  <si>
    <t>Conferencias de Capacitación</t>
  </si>
  <si>
    <t>Nutrica Bago</t>
  </si>
  <si>
    <t>Efectividad de Gobierno LA (2014) 4 de 4</t>
  </si>
  <si>
    <t>Janssen Cilag</t>
  </si>
  <si>
    <t>Decisiones estratégicas en EP de petróleo y gas</t>
  </si>
  <si>
    <t>IAPG</t>
  </si>
  <si>
    <t>Metodologías de Análisis de Riesgo para Ingeniería de Reservorios</t>
  </si>
  <si>
    <t>Toma de Decisiones para contribuidores individuales</t>
  </si>
  <si>
    <t>Arcor</t>
  </si>
  <si>
    <t>Planeamiento Estratégico para supervisores y jefes</t>
  </si>
  <si>
    <t>Planeamiento Estratégico para gerentes</t>
  </si>
  <si>
    <t>Pipeline 2014</t>
  </si>
  <si>
    <t>Actualizado al</t>
  </si>
  <si>
    <t>Semana Actual</t>
  </si>
  <si>
    <t>Semana Anterior</t>
  </si>
  <si>
    <t>Variación</t>
  </si>
  <si>
    <t>Semana Año Anterior</t>
  </si>
  <si>
    <t>% sobre BP</t>
  </si>
  <si>
    <t>Gap en ponderado</t>
  </si>
  <si>
    <t>2014</t>
  </si>
  <si>
    <t>2013</t>
  </si>
  <si>
    <t xml:space="preserve"> </t>
  </si>
  <si>
    <t>YTD</t>
  </si>
  <si>
    <t>YTG 100%</t>
  </si>
  <si>
    <t>Total confirmado</t>
  </si>
  <si>
    <t>YTG ponderado</t>
  </si>
  <si>
    <t>Total proyectado</t>
  </si>
  <si>
    <t>BP</t>
  </si>
  <si>
    <t>Monto USD</t>
  </si>
  <si>
    <t>Fecha de ingreso a pipeline</t>
  </si>
  <si>
    <t>Oportunidades perdidas</t>
  </si>
  <si>
    <t>Monto en USD</t>
  </si>
  <si>
    <t>Fecha de Acción</t>
  </si>
  <si>
    <t>Resumen de oportunidades abiertas</t>
  </si>
  <si>
    <t>Status</t>
  </si>
  <si>
    <t>Evolución del pipeline 2013</t>
  </si>
  <si>
    <t>Gap a generar</t>
  </si>
  <si>
    <t>contactar</t>
  </si>
  <si>
    <t>Enviar Propuesta</t>
  </si>
  <si>
    <t>RRHH nos contacta por fechas</t>
  </si>
  <si>
    <t>Contactar</t>
  </si>
  <si>
    <t>To do comercial</t>
  </si>
  <si>
    <t>FE</t>
  </si>
  <si>
    <t>GF</t>
  </si>
  <si>
    <t>AP</t>
  </si>
  <si>
    <t>DH</t>
  </si>
  <si>
    <t>EW</t>
  </si>
  <si>
    <t>Responsable</t>
  </si>
  <si>
    <t>Fecha de envio de propuesta</t>
  </si>
  <si>
    <t>Variación 
semanal</t>
  </si>
  <si>
    <t>Columna1</t>
  </si>
  <si>
    <t>Columna2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</si>
  <si>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</si>
  <si>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</si>
  <si>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</si>
  <si>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</si>
  <si>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</si>
  <si>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</si>
  <si>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</si>
  <si>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</si>
  <si>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Columna52</t>
  </si>
  <si>
    <t>Fecha de envío de propuesta</t>
  </si>
  <si>
    <t>Axion Energy</t>
  </si>
  <si>
    <t>Pensamiento Estratégico 11-09</t>
  </si>
  <si>
    <t>Pensamiento Estratégico 16-06</t>
  </si>
  <si>
    <t>Pensamiento Estratégico 26-03</t>
  </si>
  <si>
    <t>Toma de Decisiones 09-10</t>
  </si>
  <si>
    <t>Toma de Decisiones 17-07</t>
  </si>
  <si>
    <t>Toma de Decisiones 24-04</t>
  </si>
  <si>
    <t>TD para Cablevisión</t>
  </si>
  <si>
    <t>TD para PDG 2014</t>
  </si>
  <si>
    <t>Provincia ART</t>
  </si>
  <si>
    <t>KIMBERLY - CLARK ARGENTINA S.A.</t>
  </si>
  <si>
    <t>Programa de TD y Control de Gestión</t>
  </si>
  <si>
    <t>Programa de TD para Mandos Medios</t>
  </si>
  <si>
    <t>Programa Integral para Líderes</t>
  </si>
  <si>
    <t>Detalle de Variación</t>
  </si>
  <si>
    <t>Totales</t>
  </si>
  <si>
    <t>Cuenta</t>
  </si>
  <si>
    <t>Oportunidad</t>
  </si>
  <si>
    <t>Resp</t>
  </si>
  <si>
    <t>Fase</t>
  </si>
  <si>
    <t>Monto</t>
  </si>
  <si>
    <t>Ponderado</t>
  </si>
  <si>
    <t>Variación vs semana anterior</t>
  </si>
  <si>
    <t>Actual</t>
  </si>
  <si>
    <t>Anterior</t>
  </si>
  <si>
    <t>YTG ponder</t>
  </si>
  <si>
    <t>TC</t>
  </si>
  <si>
    <t>Diferencia</t>
  </si>
  <si>
    <t>Taller de PE y TD para Managers</t>
  </si>
  <si>
    <t>Capacitación 2014 - cursos genéricos</t>
  </si>
  <si>
    <t>TD para mandos medios 26/06</t>
  </si>
  <si>
    <t>TD para mandos medios 10/04</t>
  </si>
  <si>
    <t>Importe en USD</t>
  </si>
  <si>
    <t>-</t>
  </si>
  <si>
    <t>Motivo de salida de pipeline</t>
  </si>
  <si>
    <t>Desapareció la necesidad o urgencia</t>
  </si>
  <si>
    <t>Otro</t>
  </si>
  <si>
    <t>TD para Ernst&amp;Young</t>
  </si>
  <si>
    <t>Diagnóstico EOD</t>
  </si>
  <si>
    <t>Conferencia</t>
  </si>
  <si>
    <t>Adidas</t>
  </si>
  <si>
    <t>Ownership para equipos IT</t>
  </si>
  <si>
    <t>Programa de Negociación</t>
  </si>
  <si>
    <t>Cardiff (MX)</t>
  </si>
  <si>
    <t>Mejora de gestión de desempeño</t>
  </si>
  <si>
    <t>Avon</t>
  </si>
  <si>
    <t>PFIZER S.R.L.</t>
  </si>
  <si>
    <t>Proyectos de Innovación</t>
  </si>
  <si>
    <t xml:space="preserve">Roles y responsabilidades </t>
  </si>
  <si>
    <t>Facilitación de decisiones estratégicas 2014</t>
  </si>
  <si>
    <t>Proceso de planeamiento</t>
  </si>
  <si>
    <t>Programa de Desarrollo 2°Edición - Grupo 1</t>
  </si>
  <si>
    <t xml:space="preserve">Programa de Desarrollo 2°Edición - Grupo 2,3 y 4 </t>
  </si>
  <si>
    <t>Planeamiento Estratégico para Price (Oracle)</t>
  </si>
  <si>
    <t>Coca-Cola Arg</t>
  </si>
  <si>
    <t>Programa de Desarrollo 1°Edición 2014 - Mayo</t>
  </si>
  <si>
    <t>Programa de Desarrollo 1°Edición 2014 - Junio</t>
  </si>
  <si>
    <t>Programa de Desarrollo 1°Edición 2014 - Abril</t>
  </si>
  <si>
    <t>Mejora de Efectividad PAC</t>
  </si>
  <si>
    <t>ICBC</t>
  </si>
  <si>
    <t>DIREC TV ARGENTINA S.A.</t>
  </si>
  <si>
    <t>Roles y Planning - Febrero</t>
  </si>
  <si>
    <t>Roles y Planning - Enero</t>
  </si>
  <si>
    <t>Fortalecimiento del Canal Tradicional - e-learning Febrero</t>
  </si>
  <si>
    <t>Programa Directivo - Relevamiento</t>
  </si>
  <si>
    <t>Proceso de Innovación - Febrero</t>
  </si>
  <si>
    <t>Efectividad Comité Ejecutivo</t>
  </si>
  <si>
    <t>Phoenix</t>
  </si>
  <si>
    <t>Innovación</t>
  </si>
  <si>
    <t>TD orientadas a la acción - analistas</t>
  </si>
  <si>
    <t>TD de calidad - mandos medios</t>
  </si>
  <si>
    <t>TD estrategicas - gerentes</t>
  </si>
  <si>
    <t>TD para AACREA</t>
  </si>
  <si>
    <t>TD para Gobierno de Salta</t>
  </si>
  <si>
    <t>Hospital Austral</t>
  </si>
  <si>
    <t>Efectividad de equipos clave. Piloto Insignia</t>
  </si>
  <si>
    <t>Programa de desarrollo Gerencial - Fase 1</t>
  </si>
  <si>
    <t>Efectividad Planificacion Comercial</t>
  </si>
  <si>
    <t>Gobierno Integrado Centro América</t>
  </si>
  <si>
    <t>Coca-Cola CA (Centro América)</t>
  </si>
  <si>
    <t>Fortalecimiento del Canal Tradicional - e-learning Abril</t>
  </si>
  <si>
    <t>Fortalecimiento del Canal Tradicional - e-learning Marzo</t>
  </si>
  <si>
    <t>Licitación cursos de formación – Gestión de la información</t>
  </si>
  <si>
    <t>Licitación cursos de formación – Toma de decisiones</t>
  </si>
  <si>
    <t>Proceso de Innovación - Marzo</t>
  </si>
  <si>
    <t>MOLINOS RIO DE LA PLATA</t>
  </si>
  <si>
    <t>HOSPITAL BRITANICO DE BUENOS AIRES</t>
  </si>
  <si>
    <t>Cordial Cía Financiera</t>
  </si>
  <si>
    <t>Talleres de TD para analistas y mandos medios</t>
  </si>
  <si>
    <t>Planning para YPF</t>
  </si>
  <si>
    <t>Curso Gestión de la info</t>
  </si>
  <si>
    <t>Programa de Liderazgo</t>
  </si>
  <si>
    <t>Convención Comercial</t>
  </si>
  <si>
    <t>Avon Mx</t>
  </si>
  <si>
    <t>Universidad de Palermo</t>
  </si>
  <si>
    <t>Programa Directivo - Marzo</t>
  </si>
  <si>
    <t>Taller TD para Cablevision</t>
  </si>
  <si>
    <t>TD para Willner</t>
  </si>
  <si>
    <t>Taller de Planning a Gtes de Venta Chile</t>
  </si>
  <si>
    <t>Planificacion Estratégica 2014-2019</t>
  </si>
  <si>
    <t>Comite Directivo Mx</t>
  </si>
  <si>
    <t>Programa Directivo - Abril</t>
  </si>
  <si>
    <t>Prorama de desarrollo Gerencial - Fase 2 Implementación</t>
  </si>
  <si>
    <t>Cursos de TD</t>
  </si>
  <si>
    <t>Implementación Nueva Estructura</t>
  </si>
  <si>
    <t>Integración CSDs + Stills (Comités Comerciales)</t>
  </si>
  <si>
    <t>Coca-Cola Latin Center</t>
  </si>
  <si>
    <t>Efectividad CCL Implementación</t>
  </si>
  <si>
    <t>Gobierno Integrado LC</t>
  </si>
  <si>
    <t>Comité Operativo Comercial</t>
  </si>
  <si>
    <t>Continuación Comité Ejecutivo</t>
  </si>
  <si>
    <t>Facilitación Convención Comercial</t>
  </si>
  <si>
    <t>Workshop Sensibilización Gerentes - 2014</t>
  </si>
  <si>
    <t>Taller a Rep de ventas de Sistema Nervioso Central</t>
  </si>
  <si>
    <t>Planificacion Estratégica</t>
  </si>
  <si>
    <t xml:space="preserve">Taller de Toma de Decisiones par gerentes de distrito </t>
  </si>
  <si>
    <t>Precio alto</t>
  </si>
</sst>
</file>

<file path=xl/styles.xml><?xml version="1.0" encoding="utf-8"?>
<styleSheet xmlns="http://schemas.openxmlformats.org/spreadsheetml/2006/main">
  <numFmts count="12">
    <numFmt numFmtId="6" formatCode="&quot;$&quot;\ #,##0;[Red]&quot;$&quot;\ \-#,##0"/>
    <numFmt numFmtId="8" formatCode="&quot;$&quot;\ #,##0.00;[Red]&quot;$&quot;\ \-#,##0.00"/>
    <numFmt numFmtId="44" formatCode="_ &quot;$&quot;\ * #,##0.00_ ;_ &quot;$&quot;\ * \-#,##0.00_ ;_ &quot;$&quot;\ * &quot;-&quot;??_ ;_ @_ "/>
    <numFmt numFmtId="43" formatCode="_ * #,##0.00_ ;_ * \-#,##0.00_ ;_ * &quot;-&quot;??_ ;_ @_ "/>
    <numFmt numFmtId="164" formatCode="[$-409]mmm\-yy;@"/>
    <numFmt numFmtId="165" formatCode="mm/dd/yy;@"/>
    <numFmt numFmtId="166" formatCode="_ * #,##0_ ;_ * \-#,##0_ ;_ * &quot;-&quot;??_ ;_ @_ "/>
    <numFmt numFmtId="167" formatCode="_ \ * #,##0_ ;_ \ * \(#,##0\)_ ;_ \ * &quot;-&quot;?_ ;_ @_ "/>
    <numFmt numFmtId="168" formatCode="_ \ * #,##0.0,_ ;_ \ * \(#,##0.0,\)_ ;_ \ * &quot;-&quot;?_ ;_ @_ "/>
    <numFmt numFmtId="169" formatCode="[$-409]mmmmm;@"/>
    <numFmt numFmtId="170" formatCode="_ \ * #,##0,_ ;_ \ * \(#,##0,\)_ ;_ \ * &quot;-&quot;?_ ;_ @_ "/>
    <numFmt numFmtId="171" formatCode="_ * #,##0.0_ ;_ * \-#,##0.0_ ;_ * &quot;-&quot;?_ ;_ @_ 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8"/>
      <color theme="0"/>
      <name val="Arial"/>
      <family val="2"/>
    </font>
    <font>
      <sz val="15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u val="singleAccounting"/>
      <sz val="8"/>
      <name val="Arial"/>
      <family val="2"/>
    </font>
    <font>
      <u val="singleAccounting"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6"/>
      <color theme="1"/>
      <name val="Calibri"/>
      <family val="2"/>
      <scheme val="minor"/>
    </font>
    <font>
      <sz val="36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164" fontId="2" fillId="0" borderId="0"/>
    <xf numFmtId="164" fontId="7" fillId="0" borderId="0"/>
    <xf numFmtId="164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16">
    <xf numFmtId="0" fontId="0" fillId="0" borderId="0" xfId="0"/>
    <xf numFmtId="3" fontId="0" fillId="0" borderId="0" xfId="0" applyNumberFormat="1"/>
    <xf numFmtId="8" fontId="0" fillId="0" borderId="0" xfId="0" applyNumberFormat="1"/>
    <xf numFmtId="0" fontId="1" fillId="0" borderId="0" xfId="0" applyFont="1"/>
    <xf numFmtId="164" fontId="3" fillId="0" borderId="0" xfId="1" applyFont="1" applyBorder="1"/>
    <xf numFmtId="164" fontId="3" fillId="0" borderId="0" xfId="1" applyFont="1"/>
    <xf numFmtId="164" fontId="4" fillId="0" borderId="0" xfId="1" applyFont="1" applyBorder="1"/>
    <xf numFmtId="14" fontId="4" fillId="0" borderId="0" xfId="1" applyNumberFormat="1" applyFont="1" applyBorder="1" applyAlignment="1">
      <alignment horizontal="left"/>
    </xf>
    <xf numFmtId="165" fontId="5" fillId="2" borderId="0" xfId="1" applyNumberFormat="1" applyFont="1" applyFill="1"/>
    <xf numFmtId="164" fontId="6" fillId="2" borderId="0" xfId="1" applyFont="1" applyFill="1"/>
    <xf numFmtId="164" fontId="3" fillId="2" borderId="0" xfId="1" applyFont="1" applyFill="1"/>
    <xf numFmtId="164" fontId="8" fillId="3" borderId="0" xfId="2" applyNumberFormat="1" applyFont="1" applyFill="1" applyBorder="1"/>
    <xf numFmtId="164" fontId="9" fillId="3" borderId="0" xfId="2" applyNumberFormat="1" applyFont="1" applyFill="1" applyBorder="1" applyAlignment="1">
      <alignment horizontal="centerContinuous" wrapText="1"/>
    </xf>
    <xf numFmtId="164" fontId="9" fillId="3" borderId="0" xfId="3" applyFont="1" applyFill="1" applyBorder="1" applyAlignment="1">
      <alignment horizontal="centerContinuous" wrapText="1"/>
    </xf>
    <xf numFmtId="164" fontId="9" fillId="3" borderId="0" xfId="2" applyNumberFormat="1" applyFont="1" applyFill="1" applyBorder="1" applyAlignment="1">
      <alignment horizontal="centerContinuous"/>
    </xf>
    <xf numFmtId="164" fontId="11" fillId="0" borderId="0" xfId="1" applyFont="1"/>
    <xf numFmtId="164" fontId="8" fillId="3" borderId="0" xfId="3" applyFont="1" applyFill="1" applyBorder="1" applyAlignment="1">
      <alignment vertical="center"/>
    </xf>
    <xf numFmtId="164" fontId="11" fillId="3" borderId="0" xfId="2" applyNumberFormat="1" applyFont="1" applyFill="1" applyBorder="1" applyAlignment="1">
      <alignment vertical="center"/>
    </xf>
    <xf numFmtId="164" fontId="8" fillId="0" borderId="0" xfId="3" applyFont="1" applyFill="1" applyBorder="1" applyAlignment="1">
      <alignment horizontal="left" vertical="center"/>
    </xf>
    <xf numFmtId="166" fontId="8" fillId="0" borderId="0" xfId="4" applyNumberFormat="1" applyFont="1" applyFill="1" applyBorder="1" applyAlignment="1">
      <alignment horizontal="right"/>
    </xf>
    <xf numFmtId="167" fontId="8" fillId="0" borderId="0" xfId="5" applyNumberFormat="1" applyFont="1" applyFill="1" applyBorder="1" applyAlignment="1">
      <alignment horizontal="right" vertical="center"/>
    </xf>
    <xf numFmtId="166" fontId="9" fillId="0" borderId="0" xfId="4" applyNumberFormat="1" applyFont="1" applyFill="1" applyBorder="1" applyAlignment="1">
      <alignment horizontal="right"/>
    </xf>
    <xf numFmtId="167" fontId="9" fillId="4" borderId="0" xfId="5" applyNumberFormat="1" applyFont="1" applyFill="1" applyBorder="1" applyAlignment="1">
      <alignment horizontal="right"/>
    </xf>
    <xf numFmtId="164" fontId="12" fillId="0" borderId="0" xfId="3" applyFont="1" applyFill="1" applyBorder="1" applyAlignment="1">
      <alignment horizontal="left" vertical="center"/>
    </xf>
    <xf numFmtId="166" fontId="12" fillId="0" borderId="0" xfId="4" applyNumberFormat="1" applyFont="1" applyFill="1" applyBorder="1" applyAlignment="1">
      <alignment horizontal="right"/>
    </xf>
    <xf numFmtId="167" fontId="12" fillId="0" borderId="0" xfId="5" applyNumberFormat="1" applyFont="1" applyFill="1" applyBorder="1" applyAlignment="1">
      <alignment horizontal="right" vertical="center"/>
    </xf>
    <xf numFmtId="167" fontId="9" fillId="0" borderId="0" xfId="5" applyNumberFormat="1" applyFont="1" applyFill="1" applyBorder="1" applyAlignment="1">
      <alignment horizontal="right"/>
    </xf>
    <xf numFmtId="164" fontId="12" fillId="0" borderId="0" xfId="3" applyFont="1" applyFill="1" applyAlignment="1">
      <alignment horizontal="left" vertical="center"/>
    </xf>
    <xf numFmtId="164" fontId="2" fillId="0" borderId="0" xfId="1" applyFont="1" applyBorder="1" applyAlignment="1">
      <alignment vertical="center"/>
    </xf>
    <xf numFmtId="164" fontId="7" fillId="0" borderId="0" xfId="2" applyNumberFormat="1"/>
    <xf numFmtId="168" fontId="2" fillId="0" borderId="0" xfId="1" applyNumberForma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4" fontId="14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 applyFont="1" applyAlignment="1">
      <alignment horizontal="center"/>
    </xf>
    <xf numFmtId="164" fontId="8" fillId="2" borderId="0" xfId="0" applyNumberFormat="1" applyFont="1" applyFill="1" applyBorder="1" applyAlignment="1">
      <alignment horizontal="left" indent="1"/>
    </xf>
    <xf numFmtId="166" fontId="9" fillId="4" borderId="0" xfId="4" applyNumberFormat="1" applyFont="1" applyFill="1" applyBorder="1" applyAlignment="1">
      <alignment horizontal="right"/>
    </xf>
    <xf numFmtId="164" fontId="12" fillId="0" borderId="0" xfId="0" applyNumberFormat="1" applyFont="1" applyBorder="1" applyAlignment="1">
      <alignment horizontal="left"/>
    </xf>
    <xf numFmtId="0" fontId="1" fillId="3" borderId="0" xfId="0" applyFont="1" applyFill="1" applyAlignment="1">
      <alignment horizontal="center"/>
    </xf>
    <xf numFmtId="8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right"/>
    </xf>
    <xf numFmtId="169" fontId="4" fillId="0" borderId="0" xfId="1" applyNumberFormat="1" applyFont="1" applyBorder="1"/>
    <xf numFmtId="169" fontId="0" fillId="0" borderId="0" xfId="0" applyNumberFormat="1" applyAlignment="1">
      <alignment horizontal="center"/>
    </xf>
    <xf numFmtId="9" fontId="8" fillId="0" borderId="0" xfId="8" applyFont="1" applyFill="1" applyBorder="1" applyAlignment="1">
      <alignment horizontal="right" vertical="center"/>
    </xf>
    <xf numFmtId="9" fontId="9" fillId="4" borderId="0" xfId="8" applyFont="1" applyFill="1" applyBorder="1" applyAlignment="1">
      <alignment horizontal="right"/>
    </xf>
    <xf numFmtId="9" fontId="12" fillId="0" borderId="0" xfId="8" applyFont="1" applyFill="1" applyBorder="1" applyAlignment="1">
      <alignment horizontal="right" vertical="center"/>
    </xf>
    <xf numFmtId="9" fontId="9" fillId="0" borderId="0" xfId="8" applyFont="1" applyFill="1" applyBorder="1" applyAlignment="1">
      <alignment horizontal="right"/>
    </xf>
    <xf numFmtId="164" fontId="10" fillId="3" borderId="0" xfId="2" applyNumberFormat="1" applyFont="1" applyFill="1" applyBorder="1" applyAlignment="1">
      <alignment horizontal="centerContinuous" wrapText="1"/>
    </xf>
    <xf numFmtId="164" fontId="9" fillId="3" borderId="0" xfId="2" quotePrefix="1" applyNumberFormat="1" applyFont="1" applyFill="1" applyBorder="1" applyAlignment="1">
      <alignment horizontal="centerContinuous" vertical="center"/>
    </xf>
    <xf numFmtId="164" fontId="11" fillId="3" borderId="0" xfId="2" quotePrefix="1" applyNumberFormat="1" applyFont="1" applyFill="1" applyBorder="1" applyAlignment="1">
      <alignment horizontal="centerContinuous" vertical="center"/>
    </xf>
    <xf numFmtId="164" fontId="8" fillId="0" borderId="0" xfId="0" applyNumberFormat="1" applyFont="1" applyFill="1" applyBorder="1" applyAlignment="1" applyProtection="1">
      <alignment horizontal="left" vertical="center"/>
    </xf>
    <xf numFmtId="0" fontId="8" fillId="0" borderId="0" xfId="0" applyFont="1" applyFill="1" applyBorder="1" applyAlignment="1">
      <alignment horizontal="right" vertical="center"/>
    </xf>
    <xf numFmtId="166" fontId="8" fillId="0" borderId="0" xfId="0" applyNumberFormat="1" applyFont="1" applyFill="1" applyBorder="1" applyAlignment="1">
      <alignment horizontal="right"/>
    </xf>
    <xf numFmtId="166" fontId="8" fillId="0" borderId="0" xfId="0" applyNumberFormat="1" applyFont="1" applyFill="1" applyBorder="1" applyAlignment="1">
      <alignment horizontal="right" vertical="center"/>
    </xf>
    <xf numFmtId="164" fontId="9" fillId="2" borderId="0" xfId="2" applyNumberFormat="1" applyFont="1" applyFill="1" applyBorder="1" applyAlignment="1">
      <alignment horizontal="centerContinuous" wrapText="1"/>
    </xf>
    <xf numFmtId="164" fontId="11" fillId="2" borderId="0" xfId="2" applyNumberFormat="1" applyFont="1" applyFill="1" applyBorder="1" applyAlignment="1">
      <alignment vertical="center"/>
    </xf>
    <xf numFmtId="166" fontId="8" fillId="2" borderId="0" xfId="0" applyNumberFormat="1" applyFont="1" applyFill="1" applyBorder="1" applyAlignment="1">
      <alignment horizontal="right" vertical="center"/>
    </xf>
    <xf numFmtId="167" fontId="8" fillId="2" borderId="0" xfId="5" applyNumberFormat="1" applyFont="1" applyFill="1" applyBorder="1" applyAlignment="1">
      <alignment horizontal="right" vertical="center"/>
    </xf>
    <xf numFmtId="167" fontId="9" fillId="2" borderId="0" xfId="5" applyNumberFormat="1" applyFont="1" applyFill="1" applyBorder="1" applyAlignment="1">
      <alignment horizontal="right"/>
    </xf>
    <xf numFmtId="167" fontId="12" fillId="2" borderId="0" xfId="5" applyNumberFormat="1" applyFont="1" applyFill="1" applyBorder="1" applyAlignment="1">
      <alignment horizontal="right" vertical="center"/>
    </xf>
    <xf numFmtId="0" fontId="0" fillId="2" borderId="0" xfId="0" applyFill="1"/>
    <xf numFmtId="164" fontId="9" fillId="3" borderId="0" xfId="2" applyNumberFormat="1" applyFont="1" applyFill="1" applyBorder="1" applyAlignment="1">
      <alignment horizontal="center" wrapText="1"/>
    </xf>
    <xf numFmtId="3" fontId="1" fillId="0" borderId="0" xfId="0" applyNumberFormat="1" applyFont="1" applyAlignment="1">
      <alignment horizontal="right"/>
    </xf>
    <xf numFmtId="0" fontId="1" fillId="2" borderId="0" xfId="0" applyFont="1" applyFill="1" applyAlignment="1"/>
    <xf numFmtId="14" fontId="0" fillId="0" borderId="0" xfId="0" applyNumberFormat="1" applyAlignment="1">
      <alignment horizontal="center"/>
    </xf>
    <xf numFmtId="0" fontId="1" fillId="3" borderId="0" xfId="0" applyFont="1" applyFill="1"/>
    <xf numFmtId="0" fontId="15" fillId="2" borderId="0" xfId="0" applyFont="1" applyFill="1" applyAlignment="1"/>
    <xf numFmtId="0" fontId="1" fillId="3" borderId="0" xfId="0" applyFont="1" applyFill="1" applyAlignment="1">
      <alignment horizontal="left"/>
    </xf>
    <xf numFmtId="6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wrapText="1"/>
    </xf>
    <xf numFmtId="164" fontId="16" fillId="0" borderId="0" xfId="1" applyFont="1" applyBorder="1"/>
    <xf numFmtId="9" fontId="0" fillId="0" borderId="0" xfId="0" applyNumberFormat="1"/>
    <xf numFmtId="164" fontId="17" fillId="0" borderId="0" xfId="3" applyFont="1" applyBorder="1" applyAlignment="1">
      <alignment horizontal="left" vertical="center"/>
    </xf>
    <xf numFmtId="166" fontId="18" fillId="2" borderId="0" xfId="5" applyNumberFormat="1" applyFont="1" applyFill="1" applyBorder="1" applyAlignment="1">
      <alignment vertical="center"/>
    </xf>
    <xf numFmtId="166" fontId="18" fillId="2" borderId="0" xfId="4" applyNumberFormat="1" applyFont="1" applyFill="1" applyBorder="1" applyAlignment="1">
      <alignment vertical="center"/>
    </xf>
    <xf numFmtId="166" fontId="2" fillId="2" borderId="0" xfId="1" applyNumberFormat="1" applyFill="1" applyBorder="1" applyAlignment="1">
      <alignment vertical="center"/>
    </xf>
    <xf numFmtId="168" fontId="2" fillId="0" borderId="0" xfId="1" applyNumberFormat="1" applyBorder="1" applyAlignment="1">
      <alignment vertical="center"/>
    </xf>
    <xf numFmtId="166" fontId="2" fillId="0" borderId="0" xfId="4" applyNumberFormat="1" applyFont="1" applyBorder="1" applyAlignment="1">
      <alignment vertical="center"/>
    </xf>
    <xf numFmtId="168" fontId="12" fillId="0" borderId="0" xfId="1" applyNumberFormat="1" applyFont="1" applyFill="1" applyBorder="1" applyAlignment="1">
      <alignment horizontal="right"/>
    </xf>
    <xf numFmtId="164" fontId="19" fillId="0" borderId="0" xfId="1" applyFont="1" applyFill="1" applyBorder="1"/>
    <xf numFmtId="9" fontId="11" fillId="0" borderId="0" xfId="1" applyNumberFormat="1" applyFont="1" applyFill="1" applyBorder="1" applyAlignment="1">
      <alignment horizontal="right"/>
    </xf>
    <xf numFmtId="164" fontId="9" fillId="3" borderId="0" xfId="1" applyFont="1" applyFill="1" applyBorder="1" applyAlignment="1">
      <alignment vertical="center" wrapText="1"/>
    </xf>
    <xf numFmtId="164" fontId="9" fillId="3" borderId="0" xfId="1" applyFont="1" applyFill="1" applyBorder="1" applyAlignment="1">
      <alignment horizontal="centerContinuous" vertical="center" wrapText="1"/>
    </xf>
    <xf numFmtId="164" fontId="20" fillId="2" borderId="0" xfId="1" applyFont="1" applyFill="1"/>
    <xf numFmtId="164" fontId="9" fillId="3" borderId="0" xfId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/>
    </xf>
    <xf numFmtId="0" fontId="0" fillId="3" borderId="0" xfId="0" applyFill="1"/>
    <xf numFmtId="164" fontId="11" fillId="3" borderId="0" xfId="1" applyFont="1" applyFill="1" applyBorder="1" applyAlignment="1"/>
    <xf numFmtId="164" fontId="11" fillId="3" borderId="0" xfId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170" fontId="8" fillId="2" borderId="0" xfId="9" applyNumberFormat="1" applyFont="1" applyFill="1" applyAlignment="1">
      <alignment horizontal="right"/>
    </xf>
    <xf numFmtId="170" fontId="12" fillId="0" borderId="0" xfId="1" applyNumberFormat="1" applyFont="1" applyFill="1" applyBorder="1" applyAlignment="1">
      <alignment horizontal="right"/>
    </xf>
    <xf numFmtId="170" fontId="8" fillId="2" borderId="0" xfId="9" applyNumberFormat="1" applyFont="1" applyFill="1" applyAlignment="1">
      <alignment horizontal="center"/>
    </xf>
    <xf numFmtId="164" fontId="9" fillId="3" borderId="0" xfId="1" applyFont="1" applyFill="1" applyBorder="1" applyAlignment="1">
      <alignment horizontal="left" vertical="center" wrapText="1"/>
    </xf>
    <xf numFmtId="14" fontId="0" fillId="0" borderId="0" xfId="0" applyNumberFormat="1"/>
    <xf numFmtId="6" fontId="0" fillId="0" borderId="0" xfId="0" applyNumberFormat="1"/>
    <xf numFmtId="170" fontId="0" fillId="0" borderId="0" xfId="0" applyNumberFormat="1"/>
    <xf numFmtId="3" fontId="1" fillId="2" borderId="0" xfId="0" applyNumberFormat="1" applyFont="1" applyFill="1" applyAlignment="1"/>
    <xf numFmtId="0" fontId="0" fillId="5" borderId="0" xfId="0" applyFill="1"/>
    <xf numFmtId="0" fontId="0" fillId="0" borderId="0" xfId="0" applyFill="1"/>
    <xf numFmtId="3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164" fontId="12" fillId="0" borderId="0" xfId="0" applyNumberFormat="1" applyFont="1" applyFill="1" applyBorder="1" applyAlignment="1" applyProtection="1">
      <alignment horizontal="left" vertical="center"/>
    </xf>
    <xf numFmtId="164" fontId="8" fillId="0" borderId="0" xfId="0" applyNumberFormat="1" applyFont="1" applyFill="1" applyBorder="1" applyAlignment="1" applyProtection="1">
      <alignment horizontal="right" vertical="center"/>
    </xf>
    <xf numFmtId="164" fontId="8" fillId="2" borderId="0" xfId="0" applyNumberFormat="1" applyFont="1" applyFill="1" applyBorder="1" applyAlignment="1" applyProtection="1">
      <alignment horizontal="right" vertical="center"/>
    </xf>
    <xf numFmtId="9" fontId="8" fillId="0" borderId="0" xfId="0" applyNumberFormat="1" applyFont="1" applyFill="1" applyBorder="1" applyAlignment="1" applyProtection="1">
      <alignment horizontal="right" vertical="center"/>
    </xf>
    <xf numFmtId="164" fontId="7" fillId="0" borderId="0" xfId="0" applyNumberFormat="1" applyFont="1" applyFill="1" applyBorder="1" applyAlignment="1" applyProtection="1"/>
    <xf numFmtId="171" fontId="0" fillId="0" borderId="0" xfId="0" applyNumberFormat="1"/>
    <xf numFmtId="9" fontId="0" fillId="0" borderId="0" xfId="0" applyNumberFormat="1" applyFill="1"/>
    <xf numFmtId="9" fontId="0" fillId="0" borderId="0" xfId="0" applyNumberFormat="1" applyAlignment="1">
      <alignment horizontal="right"/>
    </xf>
    <xf numFmtId="164" fontId="9" fillId="3" borderId="0" xfId="1" applyFont="1" applyFill="1" applyBorder="1" applyAlignment="1">
      <alignment horizontal="center" vertical="center" wrapText="1"/>
    </xf>
  </cellXfs>
  <cellStyles count="10">
    <cellStyle name="Millares 11" xfId="4"/>
    <cellStyle name="Millares 5" xfId="5"/>
    <cellStyle name="Moneda 2" xfId="9"/>
    <cellStyle name="Normal" xfId="0" builtinId="0"/>
    <cellStyle name="Normal 2" xfId="2"/>
    <cellStyle name="Normal 2 6" xfId="3"/>
    <cellStyle name="Normal 4" xfId="1"/>
    <cellStyle name="Porcentual" xfId="8" builtinId="5"/>
    <cellStyle name="Porcentual 2" xfId="6"/>
    <cellStyle name="Porcentual 3" xfId="7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-409]mmm\-yy;@"/>
      <fill>
        <patternFill patternType="none">
          <fgColor indexed="64"/>
          <bgColor indexed="65"/>
        </patternFill>
      </fill>
      <alignment horizontal="general" vertical="bottom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_ \ * #,##0_ ;_ \ * \(#,##0\)_ ;_ \ * &quot;-&quot;?_ ;_ @_ 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_ * #,##0_ ;_ * \-#,##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$-409]mmm\-yy;@"/>
      <fill>
        <patternFill patternType="solid">
          <fgColor indexed="64"/>
          <bgColor theme="0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_ \ * #,##0_ ;_ \ * \(#,##0\)_ ;_ \ * &quot;-&quot;?_ ;_ @_ "/>
      <fill>
        <patternFill patternType="solid">
          <fgColor indexed="64"/>
          <bgColor theme="0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7" formatCode="_ \ * #,##0_ ;_ \ * \(#,##0\)_ ;_ \ * &quot;-&quot;?_ ;_ @_ 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_ * #,##0_ ;_ * \-#,##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_ * #,##0_ ;_ * \-#,##0_ ;_ * &quot;-&quot;??_ ;_ @_ "/>
      <fill>
        <patternFill patternType="none">
          <fgColor indexed="64"/>
          <bgColor indexed="65"/>
        </patternFill>
      </fill>
      <alignment horizontal="righ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$-409]mmm\-yy;@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_ * #,##0_ ;_ * \-#,##0_ ;_ * &quot;-&quot;??_ ;_ @_ 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4" formatCode="[$-409]mmm\-yy;@"/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  <border diagonalUp="0" diagonalDown="0" outline="0">
        <left/>
        <right/>
        <top/>
        <bottom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166" formatCode="_ * #,##0_ ;_ * \-#,##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relativeIndent="0" justifyLastLine="0" shrinkToFit="0" mergeCell="0" readingOrder="0"/>
    </dxf>
    <dxf>
      <fill>
        <patternFill>
          <bgColor theme="0" tint="-4.9989318521683403E-2"/>
        </patternFill>
      </fill>
    </dxf>
  </dxfs>
  <tableStyles count="1" defaultTableStyle="TableStyleMedium9" defaultPivotStyle="PivotStyleLight16">
    <tableStyle name="Estilo de tabla 3" pivot="0" count="1">
      <tableStyleElement type="secondRowStripe" dxfId="27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285787</xdr:colOff>
      <xdr:row>3</xdr:row>
      <xdr:rowOff>266700</xdr:rowOff>
    </xdr:from>
    <xdr:to>
      <xdr:col>11</xdr:col>
      <xdr:colOff>749891</xdr:colOff>
      <xdr:row>4</xdr:row>
      <xdr:rowOff>192881</xdr:rowOff>
    </xdr:to>
    <xdr:pic>
      <xdr:nvPicPr>
        <xdr:cNvPr id="2" name="1 Imagen" descr="Tandem logo 15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27381" y="838200"/>
          <a:ext cx="2107166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20" displayName="Tabla20" ref="B9:L17" totalsRowCount="1" headerRowDxfId="26">
  <tableColumns count="11">
    <tableColumn id="1" name="Columna1" dataDxfId="25" totalsRowDxfId="24" dataCellStyle="Normal 2"/>
    <tableColumn id="2" name="Columna2" dataDxfId="23" totalsRowDxfId="22" dataCellStyle="Normal 2 6"/>
    <tableColumn id="3" name="Columna3" dataDxfId="21" totalsRowDxfId="20" dataCellStyle="Normal 4"/>
    <tableColumn id="4" name="Columna4" dataDxfId="19" totalsRowDxfId="18" dataCellStyle="Millares 11"/>
    <tableColumn id="5" name="Columna5" dataDxfId="17" totalsRowDxfId="16" dataCellStyle="Normal 4"/>
    <tableColumn id="13" name="Columna52" dataDxfId="15" totalsRowDxfId="14" dataCellStyle="Millares 5"/>
    <tableColumn id="6" name="Columna6" dataDxfId="13" totalsRowDxfId="12" dataCellStyle="Millares 11"/>
    <tableColumn id="7" name="Columna7" dataDxfId="11" totalsRowDxfId="10" dataCellStyle="Porcentual"/>
    <tableColumn id="8" name="Columna8" dataDxfId="9" totalsRowDxfId="8" dataCellStyle="Porcentual"/>
    <tableColumn id="9" name="Columna9" dataDxfId="7" totalsRowDxfId="6" dataCellStyle="Porcentual"/>
    <tableColumn id="10" name="Columna10" dataDxfId="5" totalsRowDxfId="4" dataCellStyle="Millares 5"/>
  </tableColumns>
  <tableStyleInfo name="Estilo de tabla 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32"/>
  <sheetViews>
    <sheetView showGridLines="0" tabSelected="1" zoomScale="80" zoomScaleNormal="80" workbookViewId="0">
      <selection activeCell="B47" sqref="B47"/>
    </sheetView>
  </sheetViews>
  <sheetFormatPr baseColWidth="10" defaultRowHeight="15"/>
  <cols>
    <col min="1" max="1" width="3.5703125" customWidth="1"/>
    <col min="2" max="2" width="53" bestFit="1" customWidth="1"/>
    <col min="3" max="3" width="15.42578125" bestFit="1" customWidth="1"/>
    <col min="6" max="6" width="13.140625" bestFit="1" customWidth="1"/>
    <col min="7" max="7" width="3.140625" customWidth="1"/>
    <col min="10" max="10" width="13.140625" bestFit="1" customWidth="1"/>
  </cols>
  <sheetData>
    <row r="4" spans="2:14" ht="44.25">
      <c r="B4" s="72" t="s">
        <v>117</v>
      </c>
      <c r="C4" s="4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2:14" ht="18">
      <c r="B5" s="6" t="s">
        <v>118</v>
      </c>
      <c r="C5" s="7">
        <v>41722</v>
      </c>
      <c r="D5" s="43"/>
      <c r="E5" s="8">
        <f>+C5-7</f>
        <v>41715</v>
      </c>
      <c r="F5" s="5"/>
      <c r="G5" s="5"/>
      <c r="H5" s="5"/>
      <c r="I5" s="5"/>
      <c r="J5" s="5"/>
      <c r="K5" s="5"/>
      <c r="L5" s="5"/>
      <c r="M5" s="5"/>
      <c r="N5" s="5"/>
    </row>
    <row r="6" spans="2:14" ht="18.75">
      <c r="B6" s="9"/>
      <c r="C6" s="5"/>
      <c r="D6" s="5"/>
      <c r="E6" s="5"/>
      <c r="F6" s="5"/>
      <c r="G6" s="5"/>
      <c r="H6" s="5"/>
      <c r="I6" s="5"/>
      <c r="J6" s="5"/>
      <c r="K6" s="5"/>
      <c r="L6" s="5"/>
      <c r="M6" s="10"/>
      <c r="N6" s="10"/>
    </row>
    <row r="7" spans="2:14" ht="27">
      <c r="B7" s="11"/>
      <c r="C7" s="11"/>
      <c r="D7" s="12" t="s">
        <v>119</v>
      </c>
      <c r="E7" s="13" t="s">
        <v>120</v>
      </c>
      <c r="F7" s="63" t="s">
        <v>155</v>
      </c>
      <c r="G7" s="56"/>
      <c r="H7" s="12" t="s">
        <v>122</v>
      </c>
      <c r="I7" s="14" t="s">
        <v>121</v>
      </c>
      <c r="J7" s="14" t="s">
        <v>123</v>
      </c>
      <c r="K7" s="14"/>
      <c r="L7" s="49" t="s">
        <v>124</v>
      </c>
      <c r="M7" s="15"/>
      <c r="N7" s="15"/>
    </row>
    <row r="8" spans="2:14">
      <c r="B8" s="16"/>
      <c r="C8" s="11"/>
      <c r="D8" s="17"/>
      <c r="E8" s="17"/>
      <c r="F8" s="17"/>
      <c r="G8" s="57"/>
      <c r="H8" s="17"/>
      <c r="I8" s="17"/>
      <c r="J8" s="50" t="s">
        <v>125</v>
      </c>
      <c r="K8" s="50" t="s">
        <v>126</v>
      </c>
      <c r="L8" s="51" t="s">
        <v>127</v>
      </c>
      <c r="M8" s="15"/>
      <c r="N8" s="15"/>
    </row>
    <row r="9" spans="2:14" hidden="1">
      <c r="B9" s="52" t="s">
        <v>156</v>
      </c>
      <c r="C9" s="53" t="s">
        <v>157</v>
      </c>
      <c r="D9" s="54" t="s">
        <v>158</v>
      </c>
      <c r="E9" s="55" t="s">
        <v>159</v>
      </c>
      <c r="F9" s="55" t="s">
        <v>160</v>
      </c>
      <c r="G9" s="58" t="s">
        <v>166</v>
      </c>
      <c r="H9" s="55" t="s">
        <v>161</v>
      </c>
      <c r="I9" s="55" t="s">
        <v>162</v>
      </c>
      <c r="J9" s="55" t="s">
        <v>163</v>
      </c>
      <c r="K9" s="55" t="s">
        <v>164</v>
      </c>
      <c r="L9" s="55" t="s">
        <v>165</v>
      </c>
      <c r="M9" s="15"/>
      <c r="N9" s="15"/>
    </row>
    <row r="10" spans="2:14">
      <c r="B10" s="18" t="s">
        <v>128</v>
      </c>
      <c r="C10" s="18"/>
      <c r="D10" s="19">
        <f>+YTD!H3/1000</f>
        <v>1373.682</v>
      </c>
      <c r="E10" s="19">
        <v>895.44200000000001</v>
      </c>
      <c r="F10" s="20">
        <f t="shared" ref="F10:F15" si="0">+D10-E10</f>
        <v>478.24</v>
      </c>
      <c r="G10" s="59"/>
      <c r="H10" s="19">
        <v>907</v>
      </c>
      <c r="I10" s="45">
        <f>+(Tabla20[[#This Row],[Columna3]]/Tabla20[[#This Row],[Columna6]]-1)</f>
        <v>0.51453362734288866</v>
      </c>
      <c r="J10" s="45"/>
      <c r="K10" s="45"/>
      <c r="L10" s="20">
        <f>(J10-K10)*$D$13</f>
        <v>0</v>
      </c>
      <c r="M10" s="15"/>
      <c r="N10" s="15"/>
    </row>
    <row r="11" spans="2:14" ht="16.5">
      <c r="B11" s="18" t="s">
        <v>129</v>
      </c>
      <c r="C11" s="18"/>
      <c r="D11" s="21">
        <f>+'YTG 100%'!I3/1000</f>
        <v>3793.328</v>
      </c>
      <c r="E11" s="21">
        <v>3699.9450000000002</v>
      </c>
      <c r="F11" s="22">
        <f t="shared" si="0"/>
        <v>93.382999999999811</v>
      </c>
      <c r="G11" s="60"/>
      <c r="H11" s="38">
        <v>1711</v>
      </c>
      <c r="I11" s="46">
        <f>+(Tabla20[[#This Row],[Columna3]]/Tabla20[[#This Row],[Columna6]]-1)</f>
        <v>1.2170239625949737</v>
      </c>
      <c r="J11" s="46"/>
      <c r="K11" s="46"/>
      <c r="L11" s="22">
        <f>(J11-K11)*$D$13</f>
        <v>0</v>
      </c>
      <c r="M11" s="15"/>
      <c r="N11" s="15"/>
    </row>
    <row r="12" spans="2:14">
      <c r="B12" s="23" t="s">
        <v>130</v>
      </c>
      <c r="C12" s="23"/>
      <c r="D12" s="24">
        <f>+D10+D11</f>
        <v>5167.01</v>
      </c>
      <c r="E12" s="24">
        <v>4595.3870000000006</v>
      </c>
      <c r="F12" s="25">
        <f t="shared" si="0"/>
        <v>571.62299999999959</v>
      </c>
      <c r="G12" s="61"/>
      <c r="H12" s="24">
        <v>2618</v>
      </c>
      <c r="I12" s="47">
        <f>+(Tabla20[[#This Row],[Columna3]]/Tabla20[[#This Row],[Columna6]]-1)</f>
        <v>0.97364782276546991</v>
      </c>
      <c r="J12" s="47">
        <f>+D12/$D15</f>
        <v>0.39746230769230773</v>
      </c>
      <c r="K12" s="47">
        <f>+Tabla20[[#This Row],[Columna6]]/H15</f>
        <v>0.308</v>
      </c>
      <c r="L12" s="25">
        <f>(J12-K12)*$D$13</f>
        <v>490.53847306615404</v>
      </c>
      <c r="M12" s="15"/>
      <c r="N12" s="15"/>
    </row>
    <row r="13" spans="2:14" ht="16.5">
      <c r="B13" s="18" t="s">
        <v>131</v>
      </c>
      <c r="C13" s="18"/>
      <c r="D13" s="21">
        <f>+'YTG Ponderado'!J3/1000</f>
        <v>5483.1859999999997</v>
      </c>
      <c r="E13" s="21">
        <v>5270.0609999999997</v>
      </c>
      <c r="F13" s="26">
        <f t="shared" si="0"/>
        <v>213.125</v>
      </c>
      <c r="G13" s="60"/>
      <c r="H13" s="38">
        <v>3491</v>
      </c>
      <c r="I13" s="48">
        <f>+(Tabla20[[#This Row],[Columna3]]/Tabla20[[#This Row],[Columna6]]-1)</f>
        <v>0.57066342022343153</v>
      </c>
      <c r="J13" s="48">
        <f>+D13/$D15</f>
        <v>0.42178353846153843</v>
      </c>
      <c r="K13" s="48">
        <f>+Tabla20[[#This Row],[Columna6]]/H15</f>
        <v>0.4107058823529412</v>
      </c>
      <c r="L13" s="26">
        <f>(J13-K13)*$D$13</f>
        <v>60.740848887474826</v>
      </c>
      <c r="M13" s="15"/>
      <c r="N13" s="15"/>
    </row>
    <row r="14" spans="2:14">
      <c r="B14" s="23" t="s">
        <v>132</v>
      </c>
      <c r="C14" s="23"/>
      <c r="D14" s="24">
        <f>+D12+D13</f>
        <v>10650.196</v>
      </c>
      <c r="E14" s="24">
        <v>9865.4480000000003</v>
      </c>
      <c r="F14" s="25">
        <f t="shared" si="0"/>
        <v>784.74799999999959</v>
      </c>
      <c r="G14" s="61"/>
      <c r="H14" s="24">
        <v>6109</v>
      </c>
      <c r="I14" s="47">
        <f>+(Tabla20[[#This Row],[Columna3]]/Tabla20[[#This Row],[Columna6]]-1)</f>
        <v>0.74336159764282206</v>
      </c>
      <c r="J14" s="47">
        <f>+D14/$D15</f>
        <v>0.8192458461538461</v>
      </c>
      <c r="K14" s="47">
        <f>+Tabla20[[#This Row],[Columna6]]/H15</f>
        <v>0.71870588235294119</v>
      </c>
      <c r="L14" s="25">
        <f>(J14-K14)*$D$13</f>
        <v>551.2793219536286</v>
      </c>
      <c r="M14" s="28"/>
      <c r="N14" s="15"/>
    </row>
    <row r="15" spans="2:14" ht="16.5">
      <c r="B15" s="27" t="s">
        <v>133</v>
      </c>
      <c r="C15" s="27"/>
      <c r="D15" s="21">
        <v>13000</v>
      </c>
      <c r="E15" s="21">
        <v>13000</v>
      </c>
      <c r="F15" s="26">
        <f t="shared" si="0"/>
        <v>0</v>
      </c>
      <c r="G15" s="60"/>
      <c r="H15" s="38">
        <v>8500</v>
      </c>
      <c r="I15" s="48"/>
      <c r="J15" s="48"/>
      <c r="K15" s="48"/>
      <c r="L15" s="26"/>
      <c r="M15" s="28"/>
      <c r="N15" s="28"/>
    </row>
    <row r="16" spans="2:14">
      <c r="B16" s="27"/>
      <c r="C16" s="27"/>
      <c r="D16" s="24">
        <f>+D15-D14</f>
        <v>2349.8040000000001</v>
      </c>
      <c r="E16" s="24">
        <v>3134.5519999999997</v>
      </c>
      <c r="F16" s="25"/>
      <c r="G16" s="61"/>
      <c r="H16" s="24">
        <v>3891</v>
      </c>
      <c r="I16" s="47"/>
      <c r="J16" s="47"/>
      <c r="K16" s="47"/>
      <c r="L16" s="25"/>
      <c r="M16" s="29"/>
      <c r="N16" s="30"/>
    </row>
    <row r="17" spans="2:12">
      <c r="B17" s="107"/>
      <c r="C17" s="108"/>
      <c r="D17" s="108"/>
      <c r="E17" s="108"/>
      <c r="F17" s="108"/>
      <c r="G17" s="109"/>
      <c r="H17" s="108"/>
      <c r="I17" s="110"/>
      <c r="J17" s="110"/>
      <c r="K17" s="110"/>
      <c r="L17" s="111"/>
    </row>
    <row r="18" spans="2:12">
      <c r="G18" s="62"/>
    </row>
    <row r="32" spans="2:12">
      <c r="F32" s="2"/>
      <c r="G32" s="2"/>
    </row>
  </sheetData>
  <conditionalFormatting sqref="M16">
    <cfRule type="iconSet" priority="8">
      <iconSet iconSet="3ArrowsGray">
        <cfvo type="percent" val="0"/>
        <cfvo type="percent" val="33"/>
        <cfvo type="percent" val="67"/>
      </iconSet>
    </cfRule>
    <cfRule type="iconSet" priority="9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M16">
    <cfRule type="iconSet" priority="7">
      <iconSet iconSet="3Arrows">
        <cfvo type="percent" val="0"/>
        <cfvo type="num" val="0"/>
        <cfvo type="num" val="0"/>
      </iconSet>
    </cfRule>
  </conditionalFormatting>
  <conditionalFormatting sqref="L17">
    <cfRule type="iconSet" priority="5">
      <iconSet iconSet="3ArrowsGray">
        <cfvo type="percent" val="0"/>
        <cfvo type="percent" val="33"/>
        <cfvo type="percent" val="67"/>
      </iconSet>
    </cfRule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L17">
    <cfRule type="iconSet" priority="4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U48"/>
  <sheetViews>
    <sheetView showGridLines="0" zoomScale="85" zoomScaleNormal="85" workbookViewId="0">
      <selection activeCell="H61" sqref="H61"/>
    </sheetView>
  </sheetViews>
  <sheetFormatPr baseColWidth="10" defaultRowHeight="15"/>
  <cols>
    <col min="1" max="1" width="1.28515625" customWidth="1"/>
    <col min="2" max="2" width="25.140625" customWidth="1"/>
    <col min="3" max="3" width="23.85546875" customWidth="1"/>
    <col min="4" max="4" width="9.5703125" bestFit="1" customWidth="1"/>
    <col min="5" max="5" width="7.5703125" customWidth="1"/>
    <col min="6" max="6" width="13.28515625" customWidth="1"/>
    <col min="7" max="7" width="9.7109375" customWidth="1"/>
    <col min="8" max="8" width="8.5703125" customWidth="1"/>
    <col min="9" max="9" width="8.42578125" customWidth="1"/>
    <col min="10" max="10" width="8.140625" customWidth="1"/>
    <col min="11" max="11" width="8" customWidth="1"/>
    <col min="13" max="13" width="9.42578125" customWidth="1"/>
    <col min="14" max="14" width="13.140625" customWidth="1"/>
    <col min="15" max="15" width="10.85546875" customWidth="1"/>
    <col min="16" max="16" width="1.28515625" customWidth="1"/>
    <col min="17" max="17" width="8.85546875" customWidth="1"/>
    <col min="18" max="18" width="9.85546875" customWidth="1"/>
    <col min="19" max="19" width="10.28515625" customWidth="1"/>
    <col min="21" max="21" width="9.28515625" customWidth="1"/>
  </cols>
  <sheetData>
    <row r="1" spans="2:21">
      <c r="O1" s="98"/>
    </row>
    <row r="2" spans="2:21" ht="15.75">
      <c r="B2" s="74" t="s">
        <v>182</v>
      </c>
      <c r="M2" s="112"/>
      <c r="Q2" s="98"/>
      <c r="R2" s="98"/>
    </row>
    <row r="3" spans="2:21">
      <c r="B3" s="81" t="s">
        <v>183</v>
      </c>
      <c r="C3" s="75"/>
      <c r="D3" s="75"/>
      <c r="E3" s="76"/>
      <c r="F3" s="76"/>
      <c r="G3" s="77"/>
      <c r="H3" s="78"/>
      <c r="I3" s="28"/>
      <c r="J3" s="28"/>
      <c r="K3" s="28"/>
      <c r="L3" s="79" t="e">
        <f>+SUM(#REF!)-#REF!</f>
        <v>#REF!</v>
      </c>
      <c r="M3" s="28"/>
      <c r="N3" s="28"/>
      <c r="O3" s="4"/>
      <c r="P3" s="4"/>
      <c r="Q3" s="93">
        <f>SUM(Q6:Q1595)</f>
        <v>478240</v>
      </c>
      <c r="R3" s="93">
        <f>SUM(R6:R1595)</f>
        <v>93383</v>
      </c>
      <c r="S3" s="93">
        <f>SUM(S6:S1595)</f>
        <v>213125</v>
      </c>
      <c r="T3" s="80">
        <f>SUM(T6:T1595)</f>
        <v>0</v>
      </c>
      <c r="U3" s="93">
        <f>SUM(U6:U1595)</f>
        <v>784748</v>
      </c>
    </row>
    <row r="4" spans="2:21">
      <c r="B4" s="88"/>
      <c r="C4" s="89"/>
      <c r="D4" s="89"/>
      <c r="E4" s="90"/>
      <c r="F4" s="115" t="s">
        <v>187</v>
      </c>
      <c r="G4" s="115"/>
      <c r="H4" s="115" t="s">
        <v>5</v>
      </c>
      <c r="I4" s="115"/>
      <c r="J4" s="115" t="s">
        <v>200</v>
      </c>
      <c r="K4" s="115"/>
      <c r="L4" s="115" t="s">
        <v>188</v>
      </c>
      <c r="M4" s="115"/>
      <c r="N4" s="115" t="s">
        <v>189</v>
      </c>
      <c r="O4" s="115"/>
      <c r="P4" s="82"/>
      <c r="Q4" s="84" t="s">
        <v>190</v>
      </c>
      <c r="R4" s="84"/>
      <c r="S4" s="84"/>
      <c r="T4" s="84"/>
      <c r="U4" s="84"/>
    </row>
    <row r="5" spans="2:21" ht="16.5">
      <c r="B5" s="83" t="s">
        <v>184</v>
      </c>
      <c r="C5" s="83" t="s">
        <v>185</v>
      </c>
      <c r="D5" s="83" t="s">
        <v>3</v>
      </c>
      <c r="E5" s="95" t="s">
        <v>186</v>
      </c>
      <c r="F5" s="86" t="s">
        <v>191</v>
      </c>
      <c r="G5" s="86" t="s">
        <v>192</v>
      </c>
      <c r="H5" s="86" t="s">
        <v>191</v>
      </c>
      <c r="I5" s="86" t="s">
        <v>192</v>
      </c>
      <c r="J5" s="86" t="s">
        <v>191</v>
      </c>
      <c r="K5" s="86" t="s">
        <v>192</v>
      </c>
      <c r="L5" s="86" t="s">
        <v>191</v>
      </c>
      <c r="M5" s="86" t="s">
        <v>192</v>
      </c>
      <c r="N5" s="86" t="s">
        <v>191</v>
      </c>
      <c r="O5" s="86" t="s">
        <v>192</v>
      </c>
      <c r="P5" s="85"/>
      <c r="Q5" s="86" t="s">
        <v>128</v>
      </c>
      <c r="R5" s="86" t="s">
        <v>129</v>
      </c>
      <c r="S5" s="86" t="s">
        <v>193</v>
      </c>
      <c r="T5" s="86" t="s">
        <v>194</v>
      </c>
      <c r="U5" s="86" t="s">
        <v>195</v>
      </c>
    </row>
    <row r="6" spans="2:21">
      <c r="B6" s="101" t="s">
        <v>99</v>
      </c>
      <c r="C6" s="101" t="s">
        <v>252</v>
      </c>
      <c r="D6" s="102">
        <v>13084</v>
      </c>
      <c r="E6" s="31" t="s">
        <v>148</v>
      </c>
      <c r="F6" t="s">
        <v>21</v>
      </c>
      <c r="G6" t="s">
        <v>91</v>
      </c>
      <c r="H6" s="73">
        <v>1</v>
      </c>
      <c r="I6" s="73">
        <v>1</v>
      </c>
      <c r="J6" s="94">
        <v>0</v>
      </c>
      <c r="K6" s="94">
        <v>0</v>
      </c>
      <c r="L6" s="105">
        <v>45000</v>
      </c>
      <c r="M6" s="105">
        <v>45000</v>
      </c>
      <c r="N6" s="105">
        <v>45000</v>
      </c>
      <c r="O6" s="105">
        <v>45000</v>
      </c>
      <c r="Q6" s="92">
        <f>N6</f>
        <v>45000</v>
      </c>
      <c r="R6" s="92">
        <f>-O6</f>
        <v>-45000</v>
      </c>
      <c r="S6" s="94">
        <v>0</v>
      </c>
      <c r="T6" s="94">
        <v>0</v>
      </c>
      <c r="U6" s="94">
        <f t="shared" ref="U6:U17" si="0">+SUM(Q6:T6)</f>
        <v>0</v>
      </c>
    </row>
    <row r="7" spans="2:21">
      <c r="B7" s="101" t="s">
        <v>76</v>
      </c>
      <c r="C7" s="101" t="s">
        <v>75</v>
      </c>
      <c r="D7" s="102">
        <v>13132</v>
      </c>
      <c r="E7" s="31" t="s">
        <v>149</v>
      </c>
      <c r="F7" t="s">
        <v>21</v>
      </c>
      <c r="G7" t="s">
        <v>91</v>
      </c>
      <c r="H7" s="73">
        <v>1</v>
      </c>
      <c r="I7" s="73">
        <v>1</v>
      </c>
      <c r="J7" s="94">
        <v>0</v>
      </c>
      <c r="K7" s="94">
        <v>0</v>
      </c>
      <c r="L7" s="105">
        <v>60000</v>
      </c>
      <c r="M7" s="105">
        <v>60000</v>
      </c>
      <c r="N7" s="105">
        <v>60000</v>
      </c>
      <c r="O7" s="105">
        <v>60000</v>
      </c>
      <c r="P7">
        <v>2014</v>
      </c>
      <c r="Q7" s="92">
        <f>N7</f>
        <v>60000</v>
      </c>
      <c r="R7" s="92">
        <f>-O7</f>
        <v>-60000</v>
      </c>
      <c r="S7" s="94">
        <v>0</v>
      </c>
      <c r="T7" s="94">
        <v>0</v>
      </c>
      <c r="U7" s="94">
        <f t="shared" si="0"/>
        <v>0</v>
      </c>
    </row>
    <row r="8" spans="2:21">
      <c r="B8" s="101" t="s">
        <v>23</v>
      </c>
      <c r="C8" s="101" t="s">
        <v>101</v>
      </c>
      <c r="D8" s="102">
        <v>13154</v>
      </c>
      <c r="E8" s="31" t="s">
        <v>148</v>
      </c>
      <c r="F8" t="s">
        <v>21</v>
      </c>
      <c r="G8" t="s">
        <v>91</v>
      </c>
      <c r="H8" s="73">
        <v>1</v>
      </c>
      <c r="I8" s="73">
        <v>1</v>
      </c>
      <c r="J8" s="94">
        <v>0</v>
      </c>
      <c r="K8" s="94">
        <v>0</v>
      </c>
      <c r="L8" s="105">
        <v>5920</v>
      </c>
      <c r="M8" s="105">
        <v>5920</v>
      </c>
      <c r="N8" s="105">
        <v>5920</v>
      </c>
      <c r="O8" s="105">
        <v>5920</v>
      </c>
      <c r="Q8" s="92">
        <f>N8</f>
        <v>5920</v>
      </c>
      <c r="R8" s="92">
        <f>-O8</f>
        <v>-5920</v>
      </c>
      <c r="S8" s="94">
        <v>0</v>
      </c>
      <c r="T8" s="94">
        <v>0</v>
      </c>
      <c r="U8" s="94">
        <f t="shared" si="0"/>
        <v>0</v>
      </c>
    </row>
    <row r="9" spans="2:21">
      <c r="B9" t="s">
        <v>44</v>
      </c>
      <c r="C9" t="s">
        <v>43</v>
      </c>
      <c r="D9" s="32">
        <v>14004</v>
      </c>
      <c r="E9" s="31" t="s">
        <v>151</v>
      </c>
      <c r="F9" t="s">
        <v>10</v>
      </c>
      <c r="G9" t="s">
        <v>24</v>
      </c>
      <c r="H9" s="94" t="s">
        <v>201</v>
      </c>
      <c r="I9" s="73">
        <v>0.3</v>
      </c>
      <c r="J9" s="42">
        <v>75500</v>
      </c>
      <c r="K9" s="42">
        <v>75500</v>
      </c>
      <c r="L9" s="42">
        <v>604000</v>
      </c>
      <c r="M9" s="42">
        <v>604000</v>
      </c>
      <c r="N9" s="92">
        <v>0</v>
      </c>
      <c r="O9" s="42">
        <v>181200</v>
      </c>
      <c r="Q9" s="92">
        <v>0</v>
      </c>
      <c r="R9" s="94">
        <v>0</v>
      </c>
      <c r="S9" s="94">
        <f>+N9-O9</f>
        <v>-181200</v>
      </c>
      <c r="T9" s="94">
        <v>0</v>
      </c>
      <c r="U9" s="94">
        <f t="shared" si="0"/>
        <v>-181200</v>
      </c>
    </row>
    <row r="10" spans="2:21">
      <c r="B10" t="s">
        <v>168</v>
      </c>
      <c r="C10" t="s">
        <v>169</v>
      </c>
      <c r="D10" s="32">
        <v>14023</v>
      </c>
      <c r="E10" s="31" t="s">
        <v>150</v>
      </c>
      <c r="F10" t="s">
        <v>91</v>
      </c>
      <c r="G10" t="s">
        <v>91</v>
      </c>
      <c r="H10" s="73">
        <v>1</v>
      </c>
      <c r="I10" s="73">
        <v>1</v>
      </c>
      <c r="J10" s="94">
        <v>0</v>
      </c>
      <c r="K10" s="94">
        <v>0</v>
      </c>
      <c r="L10" s="42">
        <v>37088</v>
      </c>
      <c r="M10" s="1">
        <v>38000</v>
      </c>
      <c r="N10" s="42">
        <v>37088</v>
      </c>
      <c r="O10" s="1">
        <v>38000</v>
      </c>
      <c r="Q10" s="92">
        <v>0</v>
      </c>
      <c r="R10" s="92">
        <f t="shared" ref="R10:R15" si="1">(N10-O10)</f>
        <v>-912</v>
      </c>
      <c r="S10" s="92">
        <v>0</v>
      </c>
      <c r="T10" s="94">
        <v>0</v>
      </c>
      <c r="U10" s="94">
        <f t="shared" si="0"/>
        <v>-912</v>
      </c>
    </row>
    <row r="11" spans="2:21">
      <c r="B11" t="s">
        <v>168</v>
      </c>
      <c r="C11" t="s">
        <v>170</v>
      </c>
      <c r="D11" s="32">
        <v>14023</v>
      </c>
      <c r="E11" s="31" t="s">
        <v>150</v>
      </c>
      <c r="F11" t="s">
        <v>91</v>
      </c>
      <c r="G11" t="s">
        <v>91</v>
      </c>
      <c r="H11" s="73">
        <v>1</v>
      </c>
      <c r="I11" s="73">
        <v>1</v>
      </c>
      <c r="J11" s="94">
        <v>0</v>
      </c>
      <c r="K11" s="94">
        <v>0</v>
      </c>
      <c r="L11" s="42">
        <v>37088</v>
      </c>
      <c r="M11" s="1">
        <v>38000</v>
      </c>
      <c r="N11" s="42">
        <v>37088</v>
      </c>
      <c r="O11" s="1">
        <v>38000</v>
      </c>
      <c r="Q11" s="92">
        <v>0</v>
      </c>
      <c r="R11" s="92">
        <f t="shared" si="1"/>
        <v>-912</v>
      </c>
      <c r="S11" s="92">
        <v>0</v>
      </c>
      <c r="T11" s="94">
        <v>0</v>
      </c>
      <c r="U11" s="94">
        <f t="shared" si="0"/>
        <v>-912</v>
      </c>
    </row>
    <row r="12" spans="2:21">
      <c r="B12" t="s">
        <v>168</v>
      </c>
      <c r="C12" t="s">
        <v>172</v>
      </c>
      <c r="D12" s="32">
        <v>14023</v>
      </c>
      <c r="E12" s="31" t="s">
        <v>150</v>
      </c>
      <c r="F12" t="s">
        <v>91</v>
      </c>
      <c r="G12" t="s">
        <v>91</v>
      </c>
      <c r="H12" s="73">
        <v>1</v>
      </c>
      <c r="I12" s="73">
        <v>1</v>
      </c>
      <c r="J12" s="94">
        <v>0</v>
      </c>
      <c r="K12" s="94">
        <v>0</v>
      </c>
      <c r="L12" s="42">
        <v>37088</v>
      </c>
      <c r="M12" s="1">
        <v>38000</v>
      </c>
      <c r="N12" s="42">
        <v>37088</v>
      </c>
      <c r="O12" s="1">
        <v>38000</v>
      </c>
      <c r="Q12" s="92">
        <v>0</v>
      </c>
      <c r="R12" s="92">
        <f t="shared" si="1"/>
        <v>-912</v>
      </c>
      <c r="S12" s="92">
        <v>0</v>
      </c>
      <c r="T12" s="94">
        <v>0</v>
      </c>
      <c r="U12" s="94">
        <f t="shared" si="0"/>
        <v>-912</v>
      </c>
    </row>
    <row r="13" spans="2:21">
      <c r="B13" t="s">
        <v>168</v>
      </c>
      <c r="C13" t="s">
        <v>173</v>
      </c>
      <c r="D13" s="32">
        <v>14023</v>
      </c>
      <c r="E13" s="31" t="s">
        <v>150</v>
      </c>
      <c r="F13" t="s">
        <v>91</v>
      </c>
      <c r="G13" t="s">
        <v>91</v>
      </c>
      <c r="H13" s="73">
        <v>1</v>
      </c>
      <c r="I13" s="73">
        <v>1</v>
      </c>
      <c r="J13" s="94">
        <v>0</v>
      </c>
      <c r="K13" s="94">
        <v>0</v>
      </c>
      <c r="L13" s="42">
        <v>37088</v>
      </c>
      <c r="M13" s="1">
        <v>38000</v>
      </c>
      <c r="N13" s="42">
        <v>37088</v>
      </c>
      <c r="O13" s="1">
        <v>38000</v>
      </c>
      <c r="Q13" s="92">
        <v>0</v>
      </c>
      <c r="R13" s="92">
        <f t="shared" si="1"/>
        <v>-912</v>
      </c>
      <c r="S13" s="92">
        <v>0</v>
      </c>
      <c r="T13" s="94">
        <v>0</v>
      </c>
      <c r="U13" s="94">
        <f t="shared" si="0"/>
        <v>-912</v>
      </c>
    </row>
    <row r="14" spans="2:21">
      <c r="B14" t="s">
        <v>168</v>
      </c>
      <c r="C14" t="s">
        <v>174</v>
      </c>
      <c r="D14" s="32">
        <v>14023</v>
      </c>
      <c r="E14" s="31" t="s">
        <v>150</v>
      </c>
      <c r="F14" t="s">
        <v>91</v>
      </c>
      <c r="G14" t="s">
        <v>91</v>
      </c>
      <c r="H14" s="73">
        <v>1</v>
      </c>
      <c r="I14" s="73">
        <v>1</v>
      </c>
      <c r="J14" s="94">
        <v>0</v>
      </c>
      <c r="K14" s="94">
        <v>0</v>
      </c>
      <c r="L14" s="42">
        <v>37088</v>
      </c>
      <c r="M14" s="1">
        <v>38000</v>
      </c>
      <c r="N14" s="42">
        <v>37088</v>
      </c>
      <c r="O14" s="1">
        <v>38000</v>
      </c>
      <c r="Q14" s="92">
        <v>0</v>
      </c>
      <c r="R14" s="92">
        <f t="shared" si="1"/>
        <v>-912</v>
      </c>
      <c r="S14" s="92">
        <v>0</v>
      </c>
      <c r="T14" s="94">
        <v>0</v>
      </c>
      <c r="U14" s="94">
        <f t="shared" si="0"/>
        <v>-912</v>
      </c>
    </row>
    <row r="15" spans="2:21">
      <c r="B15" t="s">
        <v>168</v>
      </c>
      <c r="C15" t="s">
        <v>171</v>
      </c>
      <c r="D15" s="32">
        <v>14023</v>
      </c>
      <c r="E15" s="31" t="s">
        <v>150</v>
      </c>
      <c r="F15" t="s">
        <v>91</v>
      </c>
      <c r="G15" s="101" t="s">
        <v>91</v>
      </c>
      <c r="H15" s="73">
        <v>1</v>
      </c>
      <c r="I15" s="73">
        <v>1</v>
      </c>
      <c r="J15" s="94">
        <v>0</v>
      </c>
      <c r="K15" s="94">
        <v>0</v>
      </c>
      <c r="L15" s="42">
        <v>37088</v>
      </c>
      <c r="M15" s="1">
        <v>38000</v>
      </c>
      <c r="N15" s="42">
        <v>37088</v>
      </c>
      <c r="O15" s="1">
        <v>38000</v>
      </c>
      <c r="Q15" s="92">
        <v>0</v>
      </c>
      <c r="R15" s="92">
        <f t="shared" si="1"/>
        <v>-912</v>
      </c>
      <c r="S15" s="92">
        <v>0</v>
      </c>
      <c r="T15" s="94">
        <v>0</v>
      </c>
      <c r="U15" s="94">
        <f t="shared" si="0"/>
        <v>-912</v>
      </c>
    </row>
    <row r="16" spans="2:21">
      <c r="B16" s="101" t="s">
        <v>222</v>
      </c>
      <c r="C16" s="101" t="s">
        <v>249</v>
      </c>
      <c r="D16" s="102">
        <v>14030</v>
      </c>
      <c r="E16" s="31" t="s">
        <v>148</v>
      </c>
      <c r="F16" t="s">
        <v>21</v>
      </c>
      <c r="G16" s="101" t="s">
        <v>91</v>
      </c>
      <c r="H16" s="73">
        <v>1</v>
      </c>
      <c r="I16" s="73">
        <v>1</v>
      </c>
      <c r="J16" s="94">
        <v>0</v>
      </c>
      <c r="K16" s="94">
        <v>0</v>
      </c>
      <c r="L16" s="105">
        <v>180000</v>
      </c>
      <c r="M16" s="105">
        <v>180000</v>
      </c>
      <c r="N16" s="105">
        <v>180000</v>
      </c>
      <c r="O16" s="105">
        <v>180000</v>
      </c>
      <c r="Q16" s="92">
        <f>N16</f>
        <v>180000</v>
      </c>
      <c r="R16" s="92">
        <f>-O16</f>
        <v>-180000</v>
      </c>
      <c r="S16" s="94">
        <v>0</v>
      </c>
      <c r="T16" s="94">
        <v>0</v>
      </c>
      <c r="U16" s="94">
        <f t="shared" si="0"/>
        <v>0</v>
      </c>
    </row>
    <row r="17" spans="2:21">
      <c r="B17" t="s">
        <v>214</v>
      </c>
      <c r="C17" t="s">
        <v>283</v>
      </c>
      <c r="D17" s="32">
        <v>14041</v>
      </c>
      <c r="E17" s="31" t="s">
        <v>148</v>
      </c>
      <c r="F17" t="s">
        <v>24</v>
      </c>
      <c r="G17" s="101" t="s">
        <v>67</v>
      </c>
      <c r="H17" s="73">
        <v>0.7</v>
      </c>
      <c r="I17" s="73">
        <v>0.2</v>
      </c>
      <c r="J17" s="94">
        <v>0</v>
      </c>
      <c r="K17" s="94">
        <v>0</v>
      </c>
      <c r="L17" s="42">
        <v>45000</v>
      </c>
      <c r="M17" s="42">
        <v>150000</v>
      </c>
      <c r="N17" s="42">
        <v>31500</v>
      </c>
      <c r="O17" s="42">
        <v>30000</v>
      </c>
      <c r="Q17" s="92">
        <v>0</v>
      </c>
      <c r="R17" s="92">
        <v>0</v>
      </c>
      <c r="S17" s="94">
        <f>+N17-O17</f>
        <v>1500</v>
      </c>
      <c r="T17" s="94">
        <v>0</v>
      </c>
      <c r="U17" s="94">
        <f t="shared" si="0"/>
        <v>1500</v>
      </c>
    </row>
    <row r="18" spans="2:21">
      <c r="B18" t="s">
        <v>23</v>
      </c>
      <c r="C18" t="s">
        <v>241</v>
      </c>
      <c r="D18" s="32">
        <v>14047</v>
      </c>
      <c r="E18" s="31" t="s">
        <v>148</v>
      </c>
      <c r="F18" t="s">
        <v>91</v>
      </c>
      <c r="G18" t="s">
        <v>91</v>
      </c>
      <c r="H18" s="73">
        <v>1</v>
      </c>
      <c r="I18" s="87" t="s">
        <v>201</v>
      </c>
      <c r="J18" s="94">
        <v>0</v>
      </c>
      <c r="K18" s="94">
        <v>0</v>
      </c>
      <c r="L18" s="1">
        <v>7400</v>
      </c>
      <c r="M18" s="1">
        <v>13125</v>
      </c>
      <c r="N18" s="1">
        <v>7400</v>
      </c>
      <c r="O18" s="1">
        <v>13125</v>
      </c>
      <c r="Q18" s="94">
        <v>0</v>
      </c>
      <c r="R18" s="92">
        <f>N18-O18</f>
        <v>-5725</v>
      </c>
      <c r="S18" s="92"/>
      <c r="T18" s="94">
        <v>0</v>
      </c>
      <c r="U18" s="94">
        <f>R18</f>
        <v>-5725</v>
      </c>
    </row>
    <row r="19" spans="2:21">
      <c r="B19" t="s">
        <v>254</v>
      </c>
      <c r="C19" t="s">
        <v>267</v>
      </c>
      <c r="D19" s="32">
        <v>14050</v>
      </c>
      <c r="E19" s="31" t="s">
        <v>149</v>
      </c>
      <c r="F19" t="s">
        <v>91</v>
      </c>
      <c r="G19" s="113" t="s">
        <v>67</v>
      </c>
      <c r="H19" s="73">
        <v>1</v>
      </c>
      <c r="I19" s="73">
        <v>0.5</v>
      </c>
      <c r="J19" s="42">
        <v>65000</v>
      </c>
      <c r="K19" s="94">
        <v>0</v>
      </c>
      <c r="L19" s="42">
        <v>520000</v>
      </c>
      <c r="M19" s="42">
        <v>200000</v>
      </c>
      <c r="N19" s="42">
        <v>520000</v>
      </c>
      <c r="O19" s="42">
        <v>100000</v>
      </c>
      <c r="Q19" s="92">
        <v>0</v>
      </c>
      <c r="R19" s="92">
        <f>N19</f>
        <v>520000</v>
      </c>
      <c r="S19" s="94">
        <v>-100000</v>
      </c>
      <c r="T19" s="94">
        <v>0</v>
      </c>
      <c r="U19" s="94">
        <f t="shared" ref="U19:U39" si="2">+SUM(Q19:T19)</f>
        <v>420000</v>
      </c>
    </row>
    <row r="20" spans="2:21">
      <c r="B20" t="s">
        <v>242</v>
      </c>
      <c r="C20" t="s">
        <v>282</v>
      </c>
      <c r="D20" s="32">
        <v>14051</v>
      </c>
      <c r="E20" s="31" t="s">
        <v>149</v>
      </c>
      <c r="F20" t="s">
        <v>24</v>
      </c>
      <c r="G20" s="101" t="s">
        <v>67</v>
      </c>
      <c r="H20" s="73">
        <v>0.2</v>
      </c>
      <c r="I20" s="73">
        <v>0.2</v>
      </c>
      <c r="J20" s="42">
        <v>120000</v>
      </c>
      <c r="K20" s="94">
        <v>0</v>
      </c>
      <c r="L20" s="42">
        <v>960000</v>
      </c>
      <c r="M20" s="42">
        <v>500000</v>
      </c>
      <c r="N20" s="42">
        <v>192000</v>
      </c>
      <c r="O20" s="42">
        <v>100000</v>
      </c>
      <c r="Q20" s="92">
        <v>0</v>
      </c>
      <c r="R20" s="92">
        <v>0</v>
      </c>
      <c r="S20" s="94">
        <f>+N20-O20</f>
        <v>92000</v>
      </c>
      <c r="T20" s="94">
        <v>0</v>
      </c>
      <c r="U20" s="94">
        <f t="shared" si="2"/>
        <v>92000</v>
      </c>
    </row>
    <row r="21" spans="2:21">
      <c r="B21" t="s">
        <v>255</v>
      </c>
      <c r="C21" t="s">
        <v>243</v>
      </c>
      <c r="D21" s="32">
        <v>14052</v>
      </c>
      <c r="E21" s="31" t="s">
        <v>149</v>
      </c>
      <c r="F21" t="s">
        <v>24</v>
      </c>
      <c r="G21" s="101" t="s">
        <v>24</v>
      </c>
      <c r="H21" s="73">
        <v>0.2</v>
      </c>
      <c r="I21" s="73">
        <v>0.5</v>
      </c>
      <c r="J21" s="94">
        <v>0</v>
      </c>
      <c r="K21" s="94">
        <v>0</v>
      </c>
      <c r="L21" s="42">
        <v>150000</v>
      </c>
      <c r="M21" s="42">
        <v>230000</v>
      </c>
      <c r="N21" s="42">
        <v>30000</v>
      </c>
      <c r="O21" s="42">
        <v>115000</v>
      </c>
      <c r="Q21" s="92">
        <v>0</v>
      </c>
      <c r="R21" s="92">
        <v>0</v>
      </c>
      <c r="S21" s="94">
        <f>+N21-O21</f>
        <v>-85000</v>
      </c>
      <c r="T21" s="94">
        <v>0</v>
      </c>
      <c r="U21" s="94">
        <f t="shared" si="2"/>
        <v>-85000</v>
      </c>
    </row>
    <row r="22" spans="2:21">
      <c r="B22" t="s">
        <v>255</v>
      </c>
      <c r="C22" t="s">
        <v>244</v>
      </c>
      <c r="D22" s="32">
        <v>14053</v>
      </c>
      <c r="E22" s="31" t="s">
        <v>149</v>
      </c>
      <c r="F22" t="s">
        <v>24</v>
      </c>
      <c r="G22" s="101" t="s">
        <v>24</v>
      </c>
      <c r="H22" s="73">
        <v>0.2</v>
      </c>
      <c r="I22" s="73">
        <v>0.8</v>
      </c>
      <c r="J22" s="94">
        <v>0</v>
      </c>
      <c r="K22" s="94">
        <v>0</v>
      </c>
      <c r="L22" s="42">
        <v>120000</v>
      </c>
      <c r="M22" s="42">
        <v>120000</v>
      </c>
      <c r="N22" s="42">
        <v>24000</v>
      </c>
      <c r="O22" s="42">
        <v>96000</v>
      </c>
      <c r="Q22" s="92">
        <v>0</v>
      </c>
      <c r="R22" s="92">
        <v>0</v>
      </c>
      <c r="S22" s="94">
        <f>+N22-O22</f>
        <v>-72000</v>
      </c>
      <c r="T22" s="94">
        <v>0</v>
      </c>
      <c r="U22" s="94">
        <f t="shared" si="2"/>
        <v>-72000</v>
      </c>
    </row>
    <row r="23" spans="2:21">
      <c r="B23" s="101" t="s">
        <v>247</v>
      </c>
      <c r="C23" s="101" t="s">
        <v>246</v>
      </c>
      <c r="D23" s="102">
        <v>14055</v>
      </c>
      <c r="E23" s="31" t="s">
        <v>149</v>
      </c>
      <c r="F23" t="s">
        <v>21</v>
      </c>
      <c r="G23" s="101" t="s">
        <v>91</v>
      </c>
      <c r="H23" s="73">
        <v>1</v>
      </c>
      <c r="I23" s="73">
        <v>1</v>
      </c>
      <c r="J23" s="1">
        <v>15000</v>
      </c>
      <c r="K23" s="1">
        <v>15000</v>
      </c>
      <c r="L23" s="42">
        <v>184500</v>
      </c>
      <c r="M23" s="42">
        <v>184500</v>
      </c>
      <c r="N23" s="42">
        <v>184500</v>
      </c>
      <c r="O23" s="42">
        <v>184500</v>
      </c>
      <c r="Q23" s="92">
        <f>N23</f>
        <v>184500</v>
      </c>
      <c r="R23" s="92">
        <f>-O23</f>
        <v>-184500</v>
      </c>
      <c r="S23" s="94">
        <v>0</v>
      </c>
      <c r="T23" s="94">
        <v>0</v>
      </c>
      <c r="U23" s="94">
        <f t="shared" si="2"/>
        <v>0</v>
      </c>
    </row>
    <row r="24" spans="2:21">
      <c r="B24" t="s">
        <v>253</v>
      </c>
      <c r="C24" t="s">
        <v>256</v>
      </c>
      <c r="D24" s="32">
        <v>14057</v>
      </c>
      <c r="E24" s="31" t="s">
        <v>148</v>
      </c>
      <c r="F24" t="s">
        <v>24</v>
      </c>
      <c r="G24" s="73" t="s">
        <v>24</v>
      </c>
      <c r="H24" s="73">
        <v>0.9</v>
      </c>
      <c r="I24" s="73">
        <v>0.6</v>
      </c>
      <c r="J24" s="94">
        <v>0</v>
      </c>
      <c r="K24" s="94">
        <v>0</v>
      </c>
      <c r="L24" s="42">
        <v>60000</v>
      </c>
      <c r="M24" s="42">
        <v>60000</v>
      </c>
      <c r="N24" s="42">
        <v>54000</v>
      </c>
      <c r="O24" s="42">
        <v>36000</v>
      </c>
      <c r="Q24" s="92">
        <v>0</v>
      </c>
      <c r="R24" s="92">
        <v>0</v>
      </c>
      <c r="S24" s="94">
        <f>+N24-O24</f>
        <v>18000</v>
      </c>
      <c r="T24" s="94">
        <v>0</v>
      </c>
      <c r="U24" s="94">
        <f t="shared" si="2"/>
        <v>18000</v>
      </c>
    </row>
    <row r="25" spans="2:21">
      <c r="B25" t="s">
        <v>214</v>
      </c>
      <c r="C25" t="s">
        <v>266</v>
      </c>
      <c r="D25" s="32">
        <v>14058</v>
      </c>
      <c r="E25" s="31" t="s">
        <v>148</v>
      </c>
      <c r="F25" t="s">
        <v>91</v>
      </c>
      <c r="G25" s="101" t="s">
        <v>24</v>
      </c>
      <c r="H25" s="73">
        <v>1</v>
      </c>
      <c r="I25" s="73">
        <v>0.4</v>
      </c>
      <c r="J25" s="42">
        <v>6000</v>
      </c>
      <c r="K25" s="42">
        <v>10000</v>
      </c>
      <c r="L25" s="42">
        <v>60000</v>
      </c>
      <c r="M25" s="42">
        <v>123000</v>
      </c>
      <c r="N25" s="42">
        <v>60000</v>
      </c>
      <c r="O25" s="42">
        <v>49200</v>
      </c>
      <c r="Q25" s="92">
        <v>0</v>
      </c>
      <c r="R25" s="92">
        <f>N25</f>
        <v>60000</v>
      </c>
      <c r="S25" s="94">
        <f>-O25</f>
        <v>-49200</v>
      </c>
      <c r="T25" s="94">
        <v>0</v>
      </c>
      <c r="U25" s="94">
        <f t="shared" si="2"/>
        <v>10800</v>
      </c>
    </row>
    <row r="26" spans="2:21">
      <c r="B26" s="101" t="s">
        <v>23</v>
      </c>
      <c r="C26" t="s">
        <v>257</v>
      </c>
      <c r="D26" s="32">
        <v>14059</v>
      </c>
      <c r="E26" s="31" t="s">
        <v>148</v>
      </c>
      <c r="F26" t="s">
        <v>21</v>
      </c>
      <c r="G26" s="101" t="s">
        <v>91</v>
      </c>
      <c r="H26" s="73">
        <v>1</v>
      </c>
      <c r="I26" s="73">
        <v>1</v>
      </c>
      <c r="J26" s="94">
        <v>0</v>
      </c>
      <c r="K26" s="94">
        <v>0</v>
      </c>
      <c r="L26" s="1">
        <v>5920</v>
      </c>
      <c r="M26" s="1">
        <v>10500</v>
      </c>
      <c r="N26" s="1">
        <v>5920</v>
      </c>
      <c r="O26" s="1">
        <v>10500</v>
      </c>
      <c r="Q26" s="92">
        <f>N26</f>
        <v>5920</v>
      </c>
      <c r="R26" s="92">
        <f>-O26</f>
        <v>-10500</v>
      </c>
      <c r="S26" s="94">
        <v>0</v>
      </c>
      <c r="T26" s="94">
        <v>0</v>
      </c>
      <c r="U26" s="94">
        <f t="shared" si="2"/>
        <v>-4580</v>
      </c>
    </row>
    <row r="27" spans="2:21">
      <c r="B27" t="s">
        <v>214</v>
      </c>
      <c r="C27" t="s">
        <v>281</v>
      </c>
      <c r="D27" s="32">
        <v>14060</v>
      </c>
      <c r="E27" s="31" t="s">
        <v>148</v>
      </c>
      <c r="F27" s="73" t="s">
        <v>24</v>
      </c>
      <c r="G27" s="101"/>
      <c r="H27" s="73">
        <v>0.4</v>
      </c>
      <c r="I27" s="87" t="s">
        <v>201</v>
      </c>
      <c r="J27" s="94">
        <v>0</v>
      </c>
      <c r="K27" s="94">
        <v>0</v>
      </c>
      <c r="L27" s="42">
        <v>40000</v>
      </c>
      <c r="M27" s="92">
        <v>0</v>
      </c>
      <c r="N27" s="42">
        <v>16000</v>
      </c>
      <c r="O27" s="92">
        <v>0</v>
      </c>
      <c r="Q27" s="94">
        <v>0</v>
      </c>
      <c r="R27" s="92">
        <v>0</v>
      </c>
      <c r="S27" s="94">
        <f t="shared" ref="S27:S35" si="3">+N27-O27</f>
        <v>16000</v>
      </c>
      <c r="T27" s="94">
        <v>0</v>
      </c>
      <c r="U27" s="94">
        <f t="shared" si="2"/>
        <v>16000</v>
      </c>
    </row>
    <row r="28" spans="2:21">
      <c r="B28" t="s">
        <v>255</v>
      </c>
      <c r="C28" t="s">
        <v>260</v>
      </c>
      <c r="D28" s="32">
        <v>14061</v>
      </c>
      <c r="E28" s="31" t="s">
        <v>149</v>
      </c>
      <c r="F28" t="s">
        <v>10</v>
      </c>
      <c r="G28" s="101" t="s">
        <v>24</v>
      </c>
      <c r="H28" s="114" t="s">
        <v>201</v>
      </c>
      <c r="I28" s="73">
        <v>0.4</v>
      </c>
      <c r="J28" s="94">
        <v>0</v>
      </c>
      <c r="K28" s="94">
        <v>0</v>
      </c>
      <c r="L28" s="42">
        <v>60000</v>
      </c>
      <c r="M28" s="42">
        <v>60000</v>
      </c>
      <c r="N28" s="92">
        <v>0</v>
      </c>
      <c r="O28" s="42">
        <v>24000</v>
      </c>
      <c r="Q28" s="92">
        <v>0</v>
      </c>
      <c r="R28" s="94">
        <v>0</v>
      </c>
      <c r="S28" s="94">
        <f t="shared" si="3"/>
        <v>-24000</v>
      </c>
      <c r="T28" s="94">
        <v>0</v>
      </c>
      <c r="U28" s="94">
        <f t="shared" si="2"/>
        <v>-24000</v>
      </c>
    </row>
    <row r="29" spans="2:21">
      <c r="B29" t="s">
        <v>255</v>
      </c>
      <c r="C29" t="s">
        <v>280</v>
      </c>
      <c r="D29" s="32">
        <v>14062</v>
      </c>
      <c r="E29" s="31" t="s">
        <v>149</v>
      </c>
      <c r="F29" t="s">
        <v>24</v>
      </c>
      <c r="G29" s="101"/>
      <c r="H29" s="73">
        <v>0.8</v>
      </c>
      <c r="I29" s="87" t="s">
        <v>201</v>
      </c>
      <c r="J29" s="94">
        <v>0</v>
      </c>
      <c r="K29" s="94">
        <v>0</v>
      </c>
      <c r="L29" s="42">
        <v>50000</v>
      </c>
      <c r="M29" s="92">
        <v>0</v>
      </c>
      <c r="N29" s="42">
        <v>40000</v>
      </c>
      <c r="O29" s="92">
        <v>0</v>
      </c>
      <c r="Q29" s="92">
        <v>0</v>
      </c>
      <c r="R29" s="94">
        <v>0</v>
      </c>
      <c r="S29" s="94">
        <f t="shared" si="3"/>
        <v>40000</v>
      </c>
      <c r="T29" s="94">
        <v>0</v>
      </c>
      <c r="U29" s="94">
        <f t="shared" si="2"/>
        <v>40000</v>
      </c>
    </row>
    <row r="30" spans="2:21">
      <c r="B30" t="s">
        <v>247</v>
      </c>
      <c r="C30" t="s">
        <v>278</v>
      </c>
      <c r="D30" s="32">
        <v>14063</v>
      </c>
      <c r="E30" s="31" t="s">
        <v>149</v>
      </c>
      <c r="F30" t="s">
        <v>57</v>
      </c>
      <c r="G30" s="101"/>
      <c r="H30" s="73">
        <v>0.5</v>
      </c>
      <c r="I30" s="87" t="s">
        <v>201</v>
      </c>
      <c r="J30" s="42">
        <v>10000</v>
      </c>
      <c r="K30" s="94">
        <v>0</v>
      </c>
      <c r="L30" s="42">
        <v>118000</v>
      </c>
      <c r="M30" s="92">
        <v>0</v>
      </c>
      <c r="N30" s="42">
        <v>59000</v>
      </c>
      <c r="O30" s="92">
        <v>0</v>
      </c>
      <c r="P30" s="94"/>
      <c r="Q30" s="94">
        <v>0</v>
      </c>
      <c r="R30" s="94">
        <v>0</v>
      </c>
      <c r="S30" s="94">
        <f t="shared" si="3"/>
        <v>59000</v>
      </c>
      <c r="T30" s="94">
        <v>0</v>
      </c>
      <c r="U30" s="94">
        <f t="shared" si="2"/>
        <v>59000</v>
      </c>
    </row>
    <row r="31" spans="2:21">
      <c r="B31" t="s">
        <v>247</v>
      </c>
      <c r="C31" t="s">
        <v>277</v>
      </c>
      <c r="D31" s="32">
        <v>14064</v>
      </c>
      <c r="E31" s="31" t="s">
        <v>149</v>
      </c>
      <c r="F31" t="s">
        <v>67</v>
      </c>
      <c r="G31" s="94" t="s">
        <v>201</v>
      </c>
      <c r="H31" s="73">
        <v>0.5</v>
      </c>
      <c r="I31" s="87" t="s">
        <v>201</v>
      </c>
      <c r="J31" s="42">
        <v>15000</v>
      </c>
      <c r="K31" s="94">
        <v>0</v>
      </c>
      <c r="L31" s="42">
        <v>177000</v>
      </c>
      <c r="M31" s="92">
        <v>0</v>
      </c>
      <c r="N31" s="42">
        <v>88500</v>
      </c>
      <c r="O31" s="92">
        <v>0</v>
      </c>
      <c r="Q31" s="92">
        <v>0</v>
      </c>
      <c r="R31" s="94">
        <v>0</v>
      </c>
      <c r="S31" s="94">
        <f t="shared" si="3"/>
        <v>88500</v>
      </c>
      <c r="T31" s="94">
        <v>0</v>
      </c>
      <c r="U31" s="94">
        <f t="shared" si="2"/>
        <v>88500</v>
      </c>
    </row>
    <row r="32" spans="2:21">
      <c r="B32" t="s">
        <v>274</v>
      </c>
      <c r="C32" t="s">
        <v>276</v>
      </c>
      <c r="D32" s="32">
        <v>14065</v>
      </c>
      <c r="E32" s="31" t="s">
        <v>149</v>
      </c>
      <c r="F32" t="s">
        <v>67</v>
      </c>
      <c r="G32" s="94" t="s">
        <v>201</v>
      </c>
      <c r="H32" s="73">
        <v>0.2</v>
      </c>
      <c r="I32" s="87" t="s">
        <v>201</v>
      </c>
      <c r="J32" s="42">
        <v>20000</v>
      </c>
      <c r="K32" s="94">
        <v>0</v>
      </c>
      <c r="L32" s="42">
        <v>236000</v>
      </c>
      <c r="M32" s="92">
        <v>0</v>
      </c>
      <c r="N32" s="42">
        <v>47200</v>
      </c>
      <c r="O32" s="92">
        <v>0</v>
      </c>
      <c r="Q32" s="92">
        <v>0</v>
      </c>
      <c r="R32" s="94">
        <v>0</v>
      </c>
      <c r="S32" s="94">
        <f t="shared" si="3"/>
        <v>47200</v>
      </c>
      <c r="T32" s="94">
        <v>0</v>
      </c>
      <c r="U32" s="94">
        <f t="shared" si="2"/>
        <v>47200</v>
      </c>
    </row>
    <row r="33" spans="2:21">
      <c r="B33" t="s">
        <v>274</v>
      </c>
      <c r="C33" t="s">
        <v>275</v>
      </c>
      <c r="D33" s="32">
        <v>14066</v>
      </c>
      <c r="E33" s="31" t="s">
        <v>149</v>
      </c>
      <c r="F33" t="s">
        <v>67</v>
      </c>
      <c r="G33" s="94" t="s">
        <v>201</v>
      </c>
      <c r="H33" s="73">
        <v>0.2</v>
      </c>
      <c r="I33" s="87" t="s">
        <v>201</v>
      </c>
      <c r="J33" s="42">
        <v>15000</v>
      </c>
      <c r="K33" s="94">
        <v>0</v>
      </c>
      <c r="L33" s="42">
        <v>177000</v>
      </c>
      <c r="M33" s="92">
        <v>0</v>
      </c>
      <c r="N33" s="42">
        <v>35400</v>
      </c>
      <c r="O33" s="92">
        <v>0</v>
      </c>
      <c r="Q33" s="92">
        <v>0</v>
      </c>
      <c r="R33" s="94">
        <v>0</v>
      </c>
      <c r="S33" s="94">
        <f t="shared" si="3"/>
        <v>35400</v>
      </c>
      <c r="T33" s="94">
        <v>0</v>
      </c>
      <c r="U33" s="94">
        <f t="shared" si="2"/>
        <v>35400</v>
      </c>
    </row>
    <row r="34" spans="2:21">
      <c r="B34" t="s">
        <v>54</v>
      </c>
      <c r="C34" t="s">
        <v>273</v>
      </c>
      <c r="D34" s="32">
        <v>14067</v>
      </c>
      <c r="E34" s="31" t="s">
        <v>149</v>
      </c>
      <c r="F34" t="s">
        <v>67</v>
      </c>
      <c r="G34" s="94" t="s">
        <v>201</v>
      </c>
      <c r="H34" s="73">
        <v>0.15</v>
      </c>
      <c r="I34" s="87" t="s">
        <v>201</v>
      </c>
      <c r="J34" s="42">
        <v>150000</v>
      </c>
      <c r="K34" s="94">
        <v>0</v>
      </c>
      <c r="L34" s="42">
        <v>1770000</v>
      </c>
      <c r="M34" s="92">
        <v>0</v>
      </c>
      <c r="N34" s="42">
        <v>265500</v>
      </c>
      <c r="O34" s="92">
        <v>0</v>
      </c>
      <c r="Q34" s="92">
        <v>0</v>
      </c>
      <c r="R34" s="94">
        <v>0</v>
      </c>
      <c r="S34" s="94">
        <f t="shared" si="3"/>
        <v>265500</v>
      </c>
      <c r="T34" s="94">
        <v>0</v>
      </c>
      <c r="U34" s="94">
        <f t="shared" si="2"/>
        <v>265500</v>
      </c>
    </row>
    <row r="35" spans="2:21">
      <c r="B35" t="s">
        <v>44</v>
      </c>
      <c r="C35" t="s">
        <v>272</v>
      </c>
      <c r="D35" s="32">
        <v>14068</v>
      </c>
      <c r="E35" s="31" t="s">
        <v>149</v>
      </c>
      <c r="F35" s="73" t="s">
        <v>67</v>
      </c>
      <c r="G35" s="94" t="s">
        <v>201</v>
      </c>
      <c r="H35" s="73">
        <v>0.1</v>
      </c>
      <c r="I35" s="87" t="s">
        <v>201</v>
      </c>
      <c r="J35" s="94">
        <v>0</v>
      </c>
      <c r="K35" s="94">
        <v>0</v>
      </c>
      <c r="L35" s="42">
        <v>164250</v>
      </c>
      <c r="M35" s="92">
        <v>0</v>
      </c>
      <c r="N35" s="42">
        <v>16425</v>
      </c>
      <c r="O35" s="92">
        <v>0</v>
      </c>
      <c r="Q35" s="94">
        <v>0</v>
      </c>
      <c r="R35" s="94">
        <v>0</v>
      </c>
      <c r="S35" s="94">
        <f t="shared" si="3"/>
        <v>16425</v>
      </c>
      <c r="T35" s="94">
        <v>0</v>
      </c>
      <c r="U35" s="94">
        <f t="shared" si="2"/>
        <v>16425</v>
      </c>
    </row>
    <row r="36" spans="2:21">
      <c r="B36" t="s">
        <v>95</v>
      </c>
      <c r="C36" t="s">
        <v>265</v>
      </c>
      <c r="D36" s="32">
        <v>14069</v>
      </c>
      <c r="E36" s="31" t="s">
        <v>148</v>
      </c>
      <c r="F36" t="s">
        <v>91</v>
      </c>
      <c r="G36" s="94" t="s">
        <v>201</v>
      </c>
      <c r="H36" s="73">
        <v>1</v>
      </c>
      <c r="I36" s="87" t="s">
        <v>201</v>
      </c>
      <c r="J36" s="94">
        <v>0</v>
      </c>
      <c r="K36" s="94">
        <v>0</v>
      </c>
      <c r="L36" s="42">
        <v>10500</v>
      </c>
      <c r="M36" s="92">
        <v>0</v>
      </c>
      <c r="N36" s="42">
        <v>10500</v>
      </c>
      <c r="O36" s="92">
        <v>0</v>
      </c>
      <c r="Q36" s="94">
        <v>0</v>
      </c>
      <c r="R36" s="92">
        <f>N36</f>
        <v>10500</v>
      </c>
      <c r="S36" s="94">
        <v>0</v>
      </c>
      <c r="T36" s="94">
        <v>0</v>
      </c>
      <c r="U36" s="94">
        <f t="shared" si="2"/>
        <v>10500</v>
      </c>
    </row>
    <row r="37" spans="2:21">
      <c r="B37" t="s">
        <v>255</v>
      </c>
      <c r="C37" t="s">
        <v>279</v>
      </c>
      <c r="D37" s="32">
        <v>14072</v>
      </c>
      <c r="E37" s="31" t="s">
        <v>149</v>
      </c>
      <c r="F37" t="s">
        <v>24</v>
      </c>
      <c r="H37" s="73">
        <v>0.5</v>
      </c>
      <c r="I37" s="87" t="s">
        <v>201</v>
      </c>
      <c r="J37" s="94">
        <v>0</v>
      </c>
      <c r="K37" s="94">
        <v>0</v>
      </c>
      <c r="L37" s="42">
        <v>50000</v>
      </c>
      <c r="M37" s="92">
        <v>0</v>
      </c>
      <c r="N37" s="42">
        <v>25000</v>
      </c>
      <c r="O37" s="92">
        <v>0</v>
      </c>
      <c r="Q37" s="94">
        <v>0</v>
      </c>
      <c r="R37" s="92">
        <v>0</v>
      </c>
      <c r="S37" s="94">
        <f>+N37-O37</f>
        <v>25000</v>
      </c>
      <c r="T37" s="94">
        <v>0</v>
      </c>
      <c r="U37" s="94">
        <f t="shared" si="2"/>
        <v>25000</v>
      </c>
    </row>
    <row r="38" spans="2:21">
      <c r="B38" t="s">
        <v>255</v>
      </c>
      <c r="C38" t="s">
        <v>270</v>
      </c>
      <c r="D38" s="32">
        <v>14073</v>
      </c>
      <c r="E38" s="31" t="s">
        <v>149</v>
      </c>
      <c r="F38" t="s">
        <v>67</v>
      </c>
      <c r="G38" s="94" t="s">
        <v>201</v>
      </c>
      <c r="H38" s="73">
        <v>0.1</v>
      </c>
      <c r="I38" s="87" t="s">
        <v>201</v>
      </c>
      <c r="J38" s="94">
        <v>0</v>
      </c>
      <c r="K38" s="94">
        <v>0</v>
      </c>
      <c r="L38" s="42">
        <v>200000</v>
      </c>
      <c r="M38" s="92">
        <v>0</v>
      </c>
      <c r="N38" s="42">
        <v>20000</v>
      </c>
      <c r="O38" s="92">
        <v>0</v>
      </c>
      <c r="Q38" s="94">
        <v>0</v>
      </c>
      <c r="R38" s="92">
        <v>0</v>
      </c>
      <c r="S38" s="94">
        <f>+N38-O38</f>
        <v>20000</v>
      </c>
      <c r="T38" s="94">
        <v>0</v>
      </c>
      <c r="U38" s="94">
        <f t="shared" si="2"/>
        <v>20000</v>
      </c>
    </row>
    <row r="39" spans="2:21">
      <c r="B39" s="101" t="s">
        <v>23</v>
      </c>
      <c r="C39" t="s">
        <v>221</v>
      </c>
      <c r="D39" s="102">
        <v>14044</v>
      </c>
      <c r="E39" s="31" t="s">
        <v>148</v>
      </c>
      <c r="F39" t="s">
        <v>21</v>
      </c>
      <c r="G39" t="s">
        <v>21</v>
      </c>
      <c r="H39" s="114" t="s">
        <v>201</v>
      </c>
      <c r="L39" s="42">
        <v>7400</v>
      </c>
      <c r="M39" s="42">
        <v>10500</v>
      </c>
      <c r="N39" s="42">
        <v>7400</v>
      </c>
      <c r="O39" s="42">
        <v>10500</v>
      </c>
      <c r="Q39" s="92">
        <f>N39-O39</f>
        <v>-3100</v>
      </c>
      <c r="R39" s="92">
        <v>0</v>
      </c>
      <c r="S39" s="92">
        <v>0</v>
      </c>
      <c r="T39" s="92">
        <v>0</v>
      </c>
      <c r="U39" s="94">
        <f t="shared" si="2"/>
        <v>-3100</v>
      </c>
    </row>
    <row r="40" spans="2:21">
      <c r="B40" s="101"/>
      <c r="C40" s="101"/>
      <c r="D40" s="102"/>
      <c r="E40" s="103"/>
      <c r="F40" s="101"/>
      <c r="G40" s="104"/>
      <c r="H40" s="101"/>
      <c r="I40" s="105"/>
      <c r="J40" s="101"/>
    </row>
    <row r="41" spans="2:21">
      <c r="B41" s="101"/>
      <c r="C41" s="101"/>
      <c r="D41" s="102"/>
      <c r="E41" s="103"/>
      <c r="F41" s="101"/>
      <c r="G41" s="104"/>
      <c r="H41" s="101"/>
      <c r="I41" s="105"/>
      <c r="J41" s="101"/>
      <c r="M41" s="66"/>
    </row>
    <row r="42" spans="2:21">
      <c r="B42" s="101"/>
      <c r="C42" s="101"/>
      <c r="D42" s="102"/>
      <c r="E42" s="101"/>
      <c r="F42" s="101"/>
      <c r="G42" s="104"/>
      <c r="H42" s="101"/>
      <c r="I42" s="42"/>
      <c r="J42" s="101"/>
      <c r="K42" s="105"/>
      <c r="L42" s="101"/>
    </row>
    <row r="43" spans="2:21">
      <c r="B43" s="101"/>
      <c r="D43" s="32"/>
      <c r="F43" s="101"/>
      <c r="G43" s="104"/>
      <c r="H43" s="42"/>
      <c r="I43" s="1"/>
      <c r="J43" s="101"/>
    </row>
    <row r="47" spans="2:21">
      <c r="B47" s="101"/>
      <c r="C47" s="101"/>
      <c r="D47" s="102"/>
      <c r="E47" s="101"/>
      <c r="F47" s="101"/>
      <c r="G47" s="101"/>
      <c r="H47" s="101"/>
      <c r="I47" s="101"/>
      <c r="J47" s="101"/>
      <c r="K47" s="106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</sheetData>
  <autoFilter ref="B5:U38">
    <sortState ref="B6:U26">
      <sortCondition ref="D5:D38"/>
    </sortState>
  </autoFilter>
  <mergeCells count="5">
    <mergeCell ref="F4:G4"/>
    <mergeCell ref="J4:K4"/>
    <mergeCell ref="L4:M4"/>
    <mergeCell ref="N4:O4"/>
    <mergeCell ref="H4:I4"/>
  </mergeCells>
  <conditionalFormatting sqref="P4">
    <cfRule type="iconSet" priority="149">
      <iconSet iconSet="3ArrowsGray">
        <cfvo type="percent" val="0"/>
        <cfvo type="percent" val="33"/>
        <cfvo type="percent" val="67"/>
      </iconSet>
    </cfRule>
    <cfRule type="iconSet" priority="150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4">
    <cfRule type="iconSet" priority="148">
      <iconSet iconSet="3Arrows">
        <cfvo type="percent" val="0"/>
        <cfvo type="num" val="0"/>
        <cfvo type="num" val="0"/>
      </iconSet>
    </cfRule>
  </conditionalFormatting>
  <conditionalFormatting sqref="P3:P5">
    <cfRule type="iconSet" priority="154">
      <iconSet iconSet="3ArrowsGray">
        <cfvo type="percent" val="0"/>
        <cfvo type="percent" val="33"/>
        <cfvo type="percent" val="67"/>
      </iconSet>
    </cfRule>
    <cfRule type="iconSet" priority="15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P3:P5">
    <cfRule type="iconSet" priority="156">
      <iconSet iconSet="3Arrows">
        <cfvo type="percent" val="0"/>
        <cfvo type="num" val="0"/>
        <cfvo type="num" val="0"/>
      </iconSet>
    </cfRule>
  </conditionalFormatting>
  <conditionalFormatting sqref="N38 M12:M13 O12:O13 J21:K21 M17:M22 J9 L37:O37 L38 L23:M23 N26:N36 I40:I43 K42 L24:L36 O17:O25 M24:N25 H40:H41">
    <cfRule type="cellIs" dxfId="3" priority="14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26"/>
  <sheetViews>
    <sheetView showGridLines="0" zoomScale="80" zoomScaleNormal="80" workbookViewId="0">
      <selection activeCell="F61" sqref="F61"/>
    </sheetView>
  </sheetViews>
  <sheetFormatPr baseColWidth="10" defaultRowHeight="15"/>
  <cols>
    <col min="1" max="1" width="3.28515625" customWidth="1"/>
    <col min="2" max="2" width="20" customWidth="1"/>
    <col min="3" max="3" width="40.85546875" customWidth="1"/>
    <col min="4" max="4" width="12" customWidth="1"/>
    <col min="5" max="5" width="14.7109375" customWidth="1"/>
    <col min="6" max="6" width="18.140625" customWidth="1"/>
    <col min="7" max="7" width="18.5703125" customWidth="1"/>
    <col min="8" max="8" width="19.5703125" customWidth="1"/>
    <col min="9" max="9" width="26.85546875" customWidth="1"/>
    <col min="10" max="10" width="18.85546875" customWidth="1"/>
    <col min="11" max="11" width="18.7109375" customWidth="1"/>
  </cols>
  <sheetData>
    <row r="2" spans="2:16" ht="21">
      <c r="B2" s="68" t="s">
        <v>128</v>
      </c>
      <c r="C2" s="65"/>
      <c r="D2" s="65"/>
      <c r="E2" s="65"/>
      <c r="F2" s="65"/>
      <c r="G2" s="65"/>
      <c r="H2" s="65"/>
      <c r="I2" s="65"/>
      <c r="J2" s="65"/>
      <c r="K2" s="65"/>
      <c r="L2" s="65"/>
    </row>
    <row r="3" spans="2:16">
      <c r="H3" s="64">
        <f>SUM(H5:H170)</f>
        <v>1373682</v>
      </c>
    </row>
    <row r="4" spans="2:16">
      <c r="B4" s="67" t="s">
        <v>1</v>
      </c>
      <c r="C4" s="67" t="s">
        <v>0</v>
      </c>
      <c r="D4" s="69" t="s">
        <v>3</v>
      </c>
      <c r="E4" s="67" t="s">
        <v>153</v>
      </c>
      <c r="F4" s="67" t="s">
        <v>2</v>
      </c>
      <c r="G4" s="69" t="s">
        <v>134</v>
      </c>
      <c r="H4" s="69" t="s">
        <v>4</v>
      </c>
      <c r="I4" s="69" t="s">
        <v>135</v>
      </c>
      <c r="J4" s="69" t="s">
        <v>167</v>
      </c>
      <c r="K4" s="69" t="s">
        <v>6</v>
      </c>
    </row>
    <row r="5" spans="2:16">
      <c r="B5" s="101" t="s">
        <v>247</v>
      </c>
      <c r="C5" t="s">
        <v>246</v>
      </c>
      <c r="D5" s="102">
        <v>14055</v>
      </c>
      <c r="E5" t="s">
        <v>149</v>
      </c>
      <c r="F5" t="s">
        <v>21</v>
      </c>
      <c r="G5">
        <v>15000</v>
      </c>
      <c r="H5" s="42">
        <v>184500</v>
      </c>
      <c r="I5" s="66">
        <v>41703</v>
      </c>
      <c r="K5" s="66">
        <v>41710</v>
      </c>
      <c r="M5" s="2"/>
      <c r="N5" s="2"/>
      <c r="P5">
        <v>2014</v>
      </c>
    </row>
    <row r="6" spans="2:16">
      <c r="B6" s="101" t="s">
        <v>222</v>
      </c>
      <c r="C6" t="s">
        <v>231</v>
      </c>
      <c r="D6" s="102">
        <v>14030</v>
      </c>
      <c r="E6" t="s">
        <v>148</v>
      </c>
      <c r="F6" t="s">
        <v>21</v>
      </c>
      <c r="G6">
        <v>0</v>
      </c>
      <c r="H6" s="42">
        <v>180000</v>
      </c>
      <c r="I6" s="66"/>
      <c r="K6" s="66">
        <v>41705</v>
      </c>
      <c r="M6" s="2"/>
      <c r="N6" s="2"/>
      <c r="P6">
        <v>2014</v>
      </c>
    </row>
    <row r="7" spans="2:16">
      <c r="B7" s="101" t="s">
        <v>222</v>
      </c>
      <c r="C7" t="s">
        <v>249</v>
      </c>
      <c r="D7" s="102">
        <v>14030</v>
      </c>
      <c r="E7" t="s">
        <v>148</v>
      </c>
      <c r="F7" t="s">
        <v>21</v>
      </c>
      <c r="G7">
        <v>0</v>
      </c>
      <c r="H7" s="42">
        <v>180000</v>
      </c>
      <c r="I7" s="66">
        <v>41634</v>
      </c>
      <c r="J7" s="66">
        <v>41662</v>
      </c>
      <c r="K7" s="66">
        <v>41680</v>
      </c>
      <c r="M7" s="2"/>
      <c r="N7" s="2"/>
      <c r="P7">
        <v>2014</v>
      </c>
    </row>
    <row r="8" spans="2:16">
      <c r="B8" s="101" t="s">
        <v>37</v>
      </c>
      <c r="C8" t="s">
        <v>112</v>
      </c>
      <c r="D8" s="102">
        <v>13124</v>
      </c>
      <c r="E8" t="s">
        <v>149</v>
      </c>
      <c r="F8" t="s">
        <v>21</v>
      </c>
      <c r="G8">
        <v>24050</v>
      </c>
      <c r="H8" s="42">
        <v>134680</v>
      </c>
      <c r="I8" s="66"/>
      <c r="K8" s="66">
        <v>41682</v>
      </c>
      <c r="M8" s="2"/>
      <c r="N8" s="2"/>
      <c r="P8">
        <v>2014</v>
      </c>
    </row>
    <row r="9" spans="2:16">
      <c r="B9" s="101" t="s">
        <v>52</v>
      </c>
      <c r="C9" t="s">
        <v>104</v>
      </c>
      <c r="D9" s="32">
        <v>13007</v>
      </c>
      <c r="E9" t="s">
        <v>149</v>
      </c>
      <c r="F9" t="s">
        <v>21</v>
      </c>
      <c r="G9">
        <v>0</v>
      </c>
      <c r="H9" s="42">
        <v>125000</v>
      </c>
      <c r="I9" s="66">
        <v>41281</v>
      </c>
      <c r="K9" s="66">
        <v>41696</v>
      </c>
      <c r="M9" s="2"/>
      <c r="N9" s="2"/>
      <c r="P9">
        <v>2014</v>
      </c>
    </row>
    <row r="10" spans="2:16">
      <c r="B10" s="101" t="s">
        <v>228</v>
      </c>
      <c r="C10" t="s">
        <v>229</v>
      </c>
      <c r="D10" s="102">
        <v>13158</v>
      </c>
      <c r="E10" t="s">
        <v>149</v>
      </c>
      <c r="F10" t="s">
        <v>21</v>
      </c>
      <c r="G10">
        <v>0</v>
      </c>
      <c r="H10" s="42">
        <v>110000</v>
      </c>
      <c r="I10" s="66">
        <v>41621</v>
      </c>
      <c r="K10" s="66"/>
      <c r="M10" s="2"/>
      <c r="N10" s="2"/>
      <c r="P10">
        <v>2014</v>
      </c>
    </row>
    <row r="11" spans="2:16">
      <c r="B11" s="101" t="s">
        <v>228</v>
      </c>
      <c r="C11" t="s">
        <v>230</v>
      </c>
      <c r="D11" s="102">
        <v>13158</v>
      </c>
      <c r="E11" t="s">
        <v>149</v>
      </c>
      <c r="F11" t="s">
        <v>21</v>
      </c>
      <c r="G11">
        <v>0</v>
      </c>
      <c r="H11" s="42">
        <v>110000</v>
      </c>
      <c r="I11" s="66">
        <v>41621</v>
      </c>
      <c r="K11" s="66"/>
      <c r="M11" s="2"/>
      <c r="N11" s="2"/>
      <c r="P11">
        <v>2014</v>
      </c>
    </row>
    <row r="12" spans="2:16">
      <c r="B12" s="101" t="s">
        <v>109</v>
      </c>
      <c r="C12" t="s">
        <v>108</v>
      </c>
      <c r="D12" s="102">
        <v>13099</v>
      </c>
      <c r="E12" t="s">
        <v>149</v>
      </c>
      <c r="F12" t="s">
        <v>21</v>
      </c>
      <c r="G12">
        <v>11813</v>
      </c>
      <c r="H12" s="42">
        <v>89120</v>
      </c>
      <c r="I12" s="66"/>
      <c r="K12" s="66">
        <v>41655</v>
      </c>
      <c r="M12" s="2"/>
      <c r="N12" s="2"/>
      <c r="P12">
        <v>2014</v>
      </c>
    </row>
    <row r="13" spans="2:16">
      <c r="B13" s="101" t="s">
        <v>76</v>
      </c>
      <c r="C13" t="s">
        <v>263</v>
      </c>
      <c r="D13" s="102">
        <v>13132</v>
      </c>
      <c r="E13" t="s">
        <v>149</v>
      </c>
      <c r="F13" t="s">
        <v>21</v>
      </c>
      <c r="G13">
        <v>0</v>
      </c>
      <c r="H13" s="42">
        <v>60000</v>
      </c>
      <c r="I13" s="66">
        <v>41527</v>
      </c>
      <c r="K13" s="66">
        <v>41655</v>
      </c>
      <c r="M13" s="2"/>
      <c r="N13" s="2"/>
      <c r="P13">
        <v>2014</v>
      </c>
    </row>
    <row r="14" spans="2:16">
      <c r="B14" s="101" t="s">
        <v>37</v>
      </c>
      <c r="C14" t="s">
        <v>100</v>
      </c>
      <c r="D14" s="102">
        <v>13124</v>
      </c>
      <c r="E14" t="s">
        <v>149</v>
      </c>
      <c r="F14" t="s">
        <v>21</v>
      </c>
      <c r="G14">
        <v>8536</v>
      </c>
      <c r="H14" s="42">
        <v>47802</v>
      </c>
      <c r="I14" s="66">
        <v>41590</v>
      </c>
      <c r="K14" s="66">
        <v>41655</v>
      </c>
      <c r="M14" s="2"/>
      <c r="N14" s="2"/>
      <c r="P14">
        <v>2014</v>
      </c>
    </row>
    <row r="15" spans="2:16">
      <c r="B15" s="101" t="s">
        <v>99</v>
      </c>
      <c r="C15" t="s">
        <v>233</v>
      </c>
      <c r="D15" s="32">
        <v>13084</v>
      </c>
      <c r="E15" t="s">
        <v>148</v>
      </c>
      <c r="F15" t="s">
        <v>21</v>
      </c>
      <c r="G15">
        <v>0</v>
      </c>
      <c r="H15" s="42">
        <v>45000</v>
      </c>
      <c r="I15" s="66"/>
      <c r="K15" s="66">
        <v>41658</v>
      </c>
      <c r="L15" s="96"/>
      <c r="M15" s="2"/>
      <c r="N15" s="2"/>
      <c r="P15">
        <v>2014</v>
      </c>
    </row>
    <row r="16" spans="2:16">
      <c r="B16" s="101" t="s">
        <v>99</v>
      </c>
      <c r="C16" t="s">
        <v>252</v>
      </c>
      <c r="D16" s="102">
        <v>13084</v>
      </c>
      <c r="E16" t="s">
        <v>148</v>
      </c>
      <c r="F16" t="s">
        <v>21</v>
      </c>
      <c r="G16">
        <v>0</v>
      </c>
      <c r="H16" s="42">
        <v>45000</v>
      </c>
      <c r="I16" s="66"/>
      <c r="K16" s="66">
        <v>41682</v>
      </c>
      <c r="M16" s="2"/>
      <c r="N16" s="2"/>
      <c r="P16">
        <v>2014</v>
      </c>
    </row>
    <row r="17" spans="2:16">
      <c r="B17" s="101" t="s">
        <v>76</v>
      </c>
      <c r="C17" t="s">
        <v>232</v>
      </c>
      <c r="D17" s="102">
        <v>13132</v>
      </c>
      <c r="E17" t="s">
        <v>149</v>
      </c>
      <c r="F17" t="s">
        <v>21</v>
      </c>
      <c r="G17">
        <v>0</v>
      </c>
      <c r="H17" s="42">
        <v>22000</v>
      </c>
      <c r="I17" s="66">
        <v>41527</v>
      </c>
      <c r="K17" s="66">
        <v>41655</v>
      </c>
      <c r="L17" s="96"/>
      <c r="M17" s="2"/>
      <c r="N17" s="2"/>
      <c r="P17">
        <v>2014</v>
      </c>
    </row>
    <row r="18" spans="2:16">
      <c r="B18" s="101" t="s">
        <v>20</v>
      </c>
      <c r="C18" t="s">
        <v>19</v>
      </c>
      <c r="D18" s="102">
        <v>14008</v>
      </c>
      <c r="E18" t="s">
        <v>152</v>
      </c>
      <c r="F18" t="s">
        <v>21</v>
      </c>
      <c r="G18">
        <v>2200</v>
      </c>
      <c r="H18" s="42">
        <v>21340</v>
      </c>
      <c r="I18" s="66">
        <v>41648</v>
      </c>
      <c r="J18" s="66"/>
      <c r="K18" s="66">
        <v>41656</v>
      </c>
      <c r="L18" s="96"/>
      <c r="M18" s="2"/>
      <c r="N18" s="2"/>
      <c r="P18">
        <v>2014</v>
      </c>
    </row>
    <row r="19" spans="2:16">
      <c r="B19" s="101" t="s">
        <v>23</v>
      </c>
      <c r="C19" t="s">
        <v>221</v>
      </c>
      <c r="D19" s="102">
        <v>14044</v>
      </c>
      <c r="E19" t="s">
        <v>148</v>
      </c>
      <c r="F19" t="s">
        <v>21</v>
      </c>
      <c r="G19">
        <v>0</v>
      </c>
      <c r="H19" s="42">
        <v>7400</v>
      </c>
      <c r="I19" s="66">
        <v>41694</v>
      </c>
      <c r="K19" s="66">
        <v>41701</v>
      </c>
      <c r="M19" s="2"/>
      <c r="N19" s="2"/>
      <c r="P19">
        <v>2014</v>
      </c>
    </row>
    <row r="20" spans="2:16">
      <c r="B20" s="101" t="s">
        <v>23</v>
      </c>
      <c r="C20" t="s">
        <v>101</v>
      </c>
      <c r="D20" s="102">
        <v>13154</v>
      </c>
      <c r="E20" t="s">
        <v>148</v>
      </c>
      <c r="F20" t="s">
        <v>21</v>
      </c>
      <c r="G20">
        <v>0</v>
      </c>
      <c r="H20" s="42">
        <v>5920</v>
      </c>
      <c r="I20" s="66">
        <v>41614</v>
      </c>
      <c r="K20" s="66">
        <v>41655</v>
      </c>
      <c r="L20" s="96"/>
      <c r="N20" s="2"/>
      <c r="P20">
        <v>2014</v>
      </c>
    </row>
    <row r="21" spans="2:16">
      <c r="B21" s="101" t="s">
        <v>23</v>
      </c>
      <c r="C21" t="s">
        <v>257</v>
      </c>
      <c r="D21" s="102">
        <v>14059</v>
      </c>
      <c r="E21" t="s">
        <v>148</v>
      </c>
      <c r="F21" t="s">
        <v>21</v>
      </c>
      <c r="G21">
        <v>0</v>
      </c>
      <c r="H21" s="42">
        <v>5920</v>
      </c>
      <c r="I21" s="66">
        <v>41708</v>
      </c>
      <c r="K21" s="66">
        <v>41715</v>
      </c>
      <c r="N21" s="2"/>
      <c r="P21">
        <v>2014</v>
      </c>
    </row>
    <row r="26" spans="2:16">
      <c r="G26" s="1"/>
    </row>
  </sheetData>
  <autoFilter ref="B4:K4">
    <sortState ref="B5:K21">
      <sortCondition descending="1" ref="H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2"/>
  <sheetViews>
    <sheetView showGridLines="0" zoomScale="80" zoomScaleNormal="80" workbookViewId="0">
      <selection activeCell="I77" sqref="I77"/>
    </sheetView>
  </sheetViews>
  <sheetFormatPr baseColWidth="10" defaultRowHeight="15"/>
  <cols>
    <col min="1" max="1" width="4.140625" customWidth="1"/>
    <col min="2" max="2" width="21.140625" customWidth="1"/>
    <col min="3" max="3" width="54.85546875" customWidth="1"/>
    <col min="4" max="4" width="12.7109375" bestFit="1" customWidth="1"/>
    <col min="5" max="5" width="13.42578125" customWidth="1"/>
    <col min="6" max="6" width="8.28515625" customWidth="1"/>
    <col min="7" max="7" width="14.28515625" customWidth="1"/>
    <col min="8" max="8" width="15.5703125" customWidth="1"/>
    <col min="9" max="9" width="18.42578125" customWidth="1"/>
    <col min="10" max="10" width="20.42578125" customWidth="1"/>
    <col min="11" max="11" width="16.85546875" customWidth="1"/>
    <col min="12" max="12" width="18.140625" customWidth="1"/>
  </cols>
  <sheetData>
    <row r="1" spans="2:13">
      <c r="I1" s="97"/>
    </row>
    <row r="2" spans="2:13" ht="21">
      <c r="B2" s="68" t="s">
        <v>129</v>
      </c>
      <c r="C2" s="65"/>
      <c r="D2" s="65"/>
      <c r="E2" s="65"/>
      <c r="F2" s="65"/>
      <c r="G2" s="65"/>
      <c r="H2" s="65"/>
      <c r="I2" s="99"/>
      <c r="J2" s="65"/>
      <c r="K2" s="65"/>
      <c r="L2" s="65"/>
      <c r="M2" s="3"/>
    </row>
    <row r="3" spans="2:13">
      <c r="D3" s="91">
        <f>MAX(D5:D403)</f>
        <v>14070</v>
      </c>
      <c r="I3" s="70">
        <f>SUM('YTG 100%'!I5:I2870)</f>
        <v>3793328</v>
      </c>
      <c r="K3" s="31"/>
    </row>
    <row r="4" spans="2:13">
      <c r="B4" s="67" t="s">
        <v>1</v>
      </c>
      <c r="C4" s="67" t="s">
        <v>0</v>
      </c>
      <c r="D4" s="40" t="s">
        <v>3</v>
      </c>
      <c r="E4" s="67" t="s">
        <v>153</v>
      </c>
      <c r="F4" s="67" t="s">
        <v>140</v>
      </c>
      <c r="G4" s="69" t="s">
        <v>5</v>
      </c>
      <c r="H4" s="69" t="s">
        <v>137</v>
      </c>
      <c r="I4" s="69" t="s">
        <v>4</v>
      </c>
      <c r="J4" s="69" t="s">
        <v>135</v>
      </c>
      <c r="K4" s="69" t="s">
        <v>154</v>
      </c>
      <c r="L4" s="69" t="s">
        <v>6</v>
      </c>
    </row>
    <row r="5" spans="2:13">
      <c r="B5" t="s">
        <v>32</v>
      </c>
      <c r="C5" t="s">
        <v>259</v>
      </c>
      <c r="D5" s="32">
        <v>14010</v>
      </c>
      <c r="E5" s="31" t="s">
        <v>148</v>
      </c>
      <c r="F5" t="s">
        <v>91</v>
      </c>
      <c r="G5" s="87">
        <v>1</v>
      </c>
      <c r="H5" s="1">
        <v>80000</v>
      </c>
      <c r="I5" s="1">
        <v>984000</v>
      </c>
      <c r="J5" s="66">
        <v>41645</v>
      </c>
      <c r="K5" s="66">
        <v>41654</v>
      </c>
      <c r="L5" s="96">
        <v>41701</v>
      </c>
    </row>
    <row r="6" spans="2:13">
      <c r="B6" t="s">
        <v>109</v>
      </c>
      <c r="C6" t="s">
        <v>268</v>
      </c>
      <c r="D6" s="32">
        <v>14042</v>
      </c>
      <c r="E6" s="31" t="s">
        <v>152</v>
      </c>
      <c r="F6" t="s">
        <v>91</v>
      </c>
      <c r="G6" s="87">
        <v>1</v>
      </c>
      <c r="H6" s="1">
        <v>47500</v>
      </c>
      <c r="I6" s="1">
        <v>560500</v>
      </c>
      <c r="J6" s="66">
        <v>41689</v>
      </c>
      <c r="K6" s="66"/>
      <c r="L6" s="96">
        <v>41696</v>
      </c>
    </row>
    <row r="7" spans="2:13">
      <c r="B7" t="s">
        <v>254</v>
      </c>
      <c r="C7" t="s">
        <v>267</v>
      </c>
      <c r="D7" s="32">
        <v>14050</v>
      </c>
      <c r="E7" s="31" t="s">
        <v>149</v>
      </c>
      <c r="F7" t="s">
        <v>91</v>
      </c>
      <c r="G7" s="87">
        <v>1</v>
      </c>
      <c r="H7" s="1">
        <v>65000</v>
      </c>
      <c r="I7" s="1">
        <v>520000</v>
      </c>
      <c r="J7" s="66">
        <v>41703</v>
      </c>
      <c r="K7" s="66"/>
      <c r="L7" s="96">
        <v>41710</v>
      </c>
    </row>
    <row r="8" spans="2:13">
      <c r="B8" t="s">
        <v>222</v>
      </c>
      <c r="C8" t="s">
        <v>248</v>
      </c>
      <c r="D8" s="32">
        <v>14030</v>
      </c>
      <c r="E8" s="31" t="s">
        <v>148</v>
      </c>
      <c r="F8" t="s">
        <v>91</v>
      </c>
      <c r="G8" s="87">
        <v>1</v>
      </c>
      <c r="H8" s="1">
        <v>0</v>
      </c>
      <c r="I8" s="1">
        <v>180000</v>
      </c>
      <c r="J8" s="66">
        <v>41634</v>
      </c>
      <c r="K8" s="66">
        <v>41662</v>
      </c>
      <c r="L8" s="96">
        <v>41680</v>
      </c>
    </row>
    <row r="9" spans="2:13">
      <c r="B9" t="s">
        <v>52</v>
      </c>
      <c r="C9" t="s">
        <v>103</v>
      </c>
      <c r="D9" s="32">
        <v>13159</v>
      </c>
      <c r="E9" s="31" t="s">
        <v>149</v>
      </c>
      <c r="F9" t="s">
        <v>91</v>
      </c>
      <c r="G9" s="87">
        <v>1</v>
      </c>
      <c r="H9" s="1">
        <v>0</v>
      </c>
      <c r="I9" s="1">
        <v>125000</v>
      </c>
      <c r="J9" s="66">
        <v>41620</v>
      </c>
      <c r="K9" s="66"/>
      <c r="L9" s="96">
        <v>41655</v>
      </c>
    </row>
    <row r="10" spans="2:13">
      <c r="B10" t="s">
        <v>52</v>
      </c>
      <c r="C10" t="s">
        <v>102</v>
      </c>
      <c r="D10" s="32">
        <v>13160</v>
      </c>
      <c r="E10" s="31" t="s">
        <v>149</v>
      </c>
      <c r="F10" t="s">
        <v>91</v>
      </c>
      <c r="G10" s="87">
        <v>1</v>
      </c>
      <c r="H10" s="1">
        <v>0</v>
      </c>
      <c r="I10" s="1">
        <v>125000</v>
      </c>
      <c r="J10" s="66">
        <v>41620</v>
      </c>
      <c r="K10" s="66">
        <v>41618</v>
      </c>
      <c r="L10" s="96">
        <v>41655</v>
      </c>
    </row>
    <row r="11" spans="2:13">
      <c r="B11" t="s">
        <v>213</v>
      </c>
      <c r="C11" t="s">
        <v>206</v>
      </c>
      <c r="D11" s="32">
        <v>14031</v>
      </c>
      <c r="E11" s="31" t="s">
        <v>152</v>
      </c>
      <c r="F11" t="s">
        <v>91</v>
      </c>
      <c r="G11" s="87">
        <v>1</v>
      </c>
      <c r="H11" s="1">
        <v>9000</v>
      </c>
      <c r="I11" s="1">
        <v>110700</v>
      </c>
      <c r="J11" s="66">
        <v>41677</v>
      </c>
      <c r="K11" s="66"/>
      <c r="L11" s="96">
        <v>41684</v>
      </c>
    </row>
    <row r="12" spans="2:13">
      <c r="B12" t="s">
        <v>35</v>
      </c>
      <c r="C12" t="s">
        <v>223</v>
      </c>
      <c r="D12" s="32">
        <v>13112</v>
      </c>
      <c r="E12" s="31" t="s">
        <v>149</v>
      </c>
      <c r="F12" t="s">
        <v>91</v>
      </c>
      <c r="G12" s="87">
        <v>1</v>
      </c>
      <c r="H12" s="1">
        <v>0</v>
      </c>
      <c r="I12" s="1">
        <v>103104</v>
      </c>
      <c r="J12" s="66">
        <v>41458</v>
      </c>
      <c r="K12" s="66"/>
      <c r="L12" s="96">
        <v>41688</v>
      </c>
    </row>
    <row r="13" spans="2:13">
      <c r="B13" t="s">
        <v>35</v>
      </c>
      <c r="C13" t="s">
        <v>225</v>
      </c>
      <c r="D13" s="32">
        <v>13112</v>
      </c>
      <c r="E13" s="31" t="s">
        <v>149</v>
      </c>
      <c r="F13" t="s">
        <v>91</v>
      </c>
      <c r="G13" s="87">
        <v>1</v>
      </c>
      <c r="H13" s="1">
        <v>0</v>
      </c>
      <c r="I13" s="1">
        <v>103104</v>
      </c>
      <c r="J13" s="66">
        <v>41458</v>
      </c>
      <c r="K13" s="66"/>
      <c r="L13" s="96">
        <v>41688</v>
      </c>
    </row>
    <row r="14" spans="2:13">
      <c r="B14" t="s">
        <v>114</v>
      </c>
      <c r="C14" t="s">
        <v>116</v>
      </c>
      <c r="D14" s="32">
        <v>13044</v>
      </c>
      <c r="E14" s="31" t="s">
        <v>148</v>
      </c>
      <c r="F14" t="s">
        <v>91</v>
      </c>
      <c r="G14" s="87">
        <v>1</v>
      </c>
      <c r="H14" s="1">
        <v>0</v>
      </c>
      <c r="I14" s="1">
        <v>88200</v>
      </c>
      <c r="J14" s="66">
        <v>41569</v>
      </c>
      <c r="K14" s="66"/>
      <c r="L14" s="96">
        <v>41655</v>
      </c>
    </row>
    <row r="15" spans="2:13">
      <c r="B15" t="s">
        <v>114</v>
      </c>
      <c r="C15" t="s">
        <v>115</v>
      </c>
      <c r="D15" s="32">
        <v>13045</v>
      </c>
      <c r="E15" s="31" t="s">
        <v>148</v>
      </c>
      <c r="F15" t="s">
        <v>91</v>
      </c>
      <c r="G15" s="87">
        <v>1</v>
      </c>
      <c r="H15" s="1">
        <v>0</v>
      </c>
      <c r="I15" s="1">
        <v>88200</v>
      </c>
      <c r="J15" s="66">
        <v>41569</v>
      </c>
      <c r="K15" s="66"/>
      <c r="L15" s="96">
        <v>41655</v>
      </c>
    </row>
    <row r="16" spans="2:13">
      <c r="B16" t="s">
        <v>214</v>
      </c>
      <c r="C16" t="s">
        <v>266</v>
      </c>
      <c r="D16" s="32">
        <v>14058</v>
      </c>
      <c r="E16" s="31" t="s">
        <v>148</v>
      </c>
      <c r="F16" t="s">
        <v>91</v>
      </c>
      <c r="G16" s="87">
        <v>1</v>
      </c>
      <c r="H16" s="1">
        <v>6000</v>
      </c>
      <c r="I16" s="1">
        <v>60000</v>
      </c>
      <c r="J16" s="66">
        <v>41703</v>
      </c>
      <c r="K16" s="66">
        <v>41704</v>
      </c>
      <c r="L16" s="96">
        <v>41718</v>
      </c>
    </row>
    <row r="17" spans="2:12">
      <c r="B17" t="s">
        <v>107</v>
      </c>
      <c r="C17" t="s">
        <v>106</v>
      </c>
      <c r="D17" s="32">
        <v>14002</v>
      </c>
      <c r="E17" s="31" t="s">
        <v>148</v>
      </c>
      <c r="F17" t="s">
        <v>91</v>
      </c>
      <c r="G17" s="87">
        <v>1</v>
      </c>
      <c r="H17" s="1">
        <v>0</v>
      </c>
      <c r="I17" s="1">
        <v>55000</v>
      </c>
      <c r="J17" s="66">
        <v>41642</v>
      </c>
      <c r="K17" s="66"/>
      <c r="L17" s="96">
        <v>41655</v>
      </c>
    </row>
    <row r="18" spans="2:12">
      <c r="B18" t="s">
        <v>35</v>
      </c>
      <c r="C18" t="s">
        <v>224</v>
      </c>
      <c r="D18" s="32">
        <v>13112</v>
      </c>
      <c r="E18" s="31" t="s">
        <v>149</v>
      </c>
      <c r="F18" t="s">
        <v>91</v>
      </c>
      <c r="G18" s="87">
        <v>1</v>
      </c>
      <c r="H18" s="1">
        <v>0</v>
      </c>
      <c r="I18" s="1">
        <v>51552</v>
      </c>
      <c r="J18" s="66">
        <v>41458</v>
      </c>
      <c r="K18" s="66"/>
      <c r="L18" s="96">
        <v>41688</v>
      </c>
    </row>
    <row r="19" spans="2:12">
      <c r="B19" t="s">
        <v>114</v>
      </c>
      <c r="C19" t="s">
        <v>113</v>
      </c>
      <c r="D19" s="32">
        <v>13164</v>
      </c>
      <c r="E19" s="31" t="s">
        <v>148</v>
      </c>
      <c r="F19" t="s">
        <v>91</v>
      </c>
      <c r="G19" s="87">
        <v>1</v>
      </c>
      <c r="H19" s="1">
        <v>0</v>
      </c>
      <c r="I19" s="1">
        <v>44000</v>
      </c>
      <c r="J19" s="66">
        <v>41627</v>
      </c>
      <c r="K19" s="66"/>
      <c r="L19" s="96">
        <v>41655</v>
      </c>
    </row>
    <row r="20" spans="2:12">
      <c r="B20" t="s">
        <v>88</v>
      </c>
      <c r="C20" t="s">
        <v>250</v>
      </c>
      <c r="D20" s="32">
        <v>14006</v>
      </c>
      <c r="E20" s="31" t="s">
        <v>151</v>
      </c>
      <c r="F20" t="s">
        <v>91</v>
      </c>
      <c r="G20" s="87">
        <v>1</v>
      </c>
      <c r="H20" s="1">
        <v>0</v>
      </c>
      <c r="I20" s="1">
        <v>41660</v>
      </c>
      <c r="J20" s="66">
        <v>41645</v>
      </c>
      <c r="K20" s="66"/>
      <c r="L20" s="96">
        <v>41655</v>
      </c>
    </row>
    <row r="21" spans="2:12">
      <c r="B21" t="s">
        <v>262</v>
      </c>
      <c r="C21" t="s">
        <v>264</v>
      </c>
      <c r="D21" s="32">
        <v>14070</v>
      </c>
      <c r="E21" s="31" t="s">
        <v>150</v>
      </c>
      <c r="F21" t="s">
        <v>91</v>
      </c>
      <c r="G21" s="87">
        <v>1</v>
      </c>
      <c r="H21" s="1">
        <v>0</v>
      </c>
      <c r="I21" s="1">
        <v>41000</v>
      </c>
      <c r="J21" s="66">
        <v>41715</v>
      </c>
      <c r="K21" s="66"/>
      <c r="L21" s="96">
        <v>41723</v>
      </c>
    </row>
    <row r="22" spans="2:12">
      <c r="B22" t="s">
        <v>168</v>
      </c>
      <c r="C22" t="s">
        <v>169</v>
      </c>
      <c r="D22" s="32">
        <v>14023</v>
      </c>
      <c r="E22" s="31" t="s">
        <v>150</v>
      </c>
      <c r="F22" t="s">
        <v>91</v>
      </c>
      <c r="G22" s="87">
        <v>1</v>
      </c>
      <c r="H22" s="1">
        <v>0</v>
      </c>
      <c r="I22" s="1">
        <v>37088</v>
      </c>
      <c r="J22" s="66">
        <v>41655</v>
      </c>
      <c r="K22" s="66">
        <v>41655</v>
      </c>
      <c r="L22" s="96">
        <v>41893</v>
      </c>
    </row>
    <row r="23" spans="2:12">
      <c r="B23" t="s">
        <v>168</v>
      </c>
      <c r="C23" t="s">
        <v>170</v>
      </c>
      <c r="D23" s="32">
        <v>14023</v>
      </c>
      <c r="E23" s="31" t="s">
        <v>150</v>
      </c>
      <c r="F23" t="s">
        <v>91</v>
      </c>
      <c r="G23" s="87">
        <v>1</v>
      </c>
      <c r="H23" s="1">
        <v>0</v>
      </c>
      <c r="I23" s="1">
        <v>37088</v>
      </c>
      <c r="J23" s="66">
        <v>41655</v>
      </c>
      <c r="K23" s="66">
        <v>41655</v>
      </c>
      <c r="L23" s="96">
        <v>41806</v>
      </c>
    </row>
    <row r="24" spans="2:12">
      <c r="B24" t="s">
        <v>168</v>
      </c>
      <c r="C24" t="s">
        <v>172</v>
      </c>
      <c r="D24" s="32">
        <v>14023</v>
      </c>
      <c r="E24" s="31" t="s">
        <v>150</v>
      </c>
      <c r="F24" t="s">
        <v>91</v>
      </c>
      <c r="G24" s="87">
        <v>1</v>
      </c>
      <c r="H24" s="1">
        <v>0</v>
      </c>
      <c r="I24" s="1">
        <v>37088</v>
      </c>
      <c r="J24" s="66">
        <v>41655</v>
      </c>
      <c r="K24" s="66">
        <v>41655</v>
      </c>
      <c r="L24" s="96">
        <v>41921</v>
      </c>
    </row>
    <row r="25" spans="2:12">
      <c r="B25" t="s">
        <v>168</v>
      </c>
      <c r="C25" t="s">
        <v>173</v>
      </c>
      <c r="D25" s="32">
        <v>14023</v>
      </c>
      <c r="E25" s="31" t="s">
        <v>150</v>
      </c>
      <c r="F25" t="s">
        <v>91</v>
      </c>
      <c r="G25" s="87">
        <v>1</v>
      </c>
      <c r="H25" s="1">
        <v>0</v>
      </c>
      <c r="I25" s="1">
        <v>37088</v>
      </c>
      <c r="J25" s="66">
        <v>41655</v>
      </c>
      <c r="K25" s="66">
        <v>41655</v>
      </c>
      <c r="L25" s="96">
        <v>41837</v>
      </c>
    </row>
    <row r="26" spans="2:12">
      <c r="B26" t="s">
        <v>168</v>
      </c>
      <c r="C26" t="s">
        <v>174</v>
      </c>
      <c r="D26" s="32">
        <v>14023</v>
      </c>
      <c r="E26" s="31" t="s">
        <v>150</v>
      </c>
      <c r="F26" t="s">
        <v>91</v>
      </c>
      <c r="G26" s="87">
        <v>1</v>
      </c>
      <c r="H26" s="1">
        <v>0</v>
      </c>
      <c r="I26" s="1">
        <v>37088</v>
      </c>
      <c r="J26" s="66">
        <v>41655</v>
      </c>
      <c r="K26" s="66">
        <v>41655</v>
      </c>
      <c r="L26" s="96">
        <v>41753</v>
      </c>
    </row>
    <row r="27" spans="2:12">
      <c r="B27" t="s">
        <v>168</v>
      </c>
      <c r="C27" t="s">
        <v>171</v>
      </c>
      <c r="D27" s="32">
        <v>14023</v>
      </c>
      <c r="E27" s="31" t="s">
        <v>150</v>
      </c>
      <c r="F27" t="s">
        <v>91</v>
      </c>
      <c r="G27" s="87">
        <v>1</v>
      </c>
      <c r="H27" s="1"/>
      <c r="I27" s="1">
        <v>37088</v>
      </c>
      <c r="J27" s="66">
        <v>41655</v>
      </c>
      <c r="K27" s="66">
        <v>41655</v>
      </c>
      <c r="L27" s="96">
        <v>41724</v>
      </c>
    </row>
    <row r="28" spans="2:12">
      <c r="B28" t="s">
        <v>9</v>
      </c>
      <c r="C28" t="s">
        <v>105</v>
      </c>
      <c r="D28" s="32">
        <v>13155</v>
      </c>
      <c r="E28" s="31" t="s">
        <v>148</v>
      </c>
      <c r="F28" t="s">
        <v>91</v>
      </c>
      <c r="G28" s="87">
        <v>1</v>
      </c>
      <c r="H28" s="1">
        <v>0</v>
      </c>
      <c r="I28" s="1">
        <v>35600</v>
      </c>
      <c r="J28" s="66">
        <v>41614</v>
      </c>
      <c r="K28" s="66"/>
      <c r="L28" s="96">
        <v>41655</v>
      </c>
    </row>
    <row r="29" spans="2:12">
      <c r="B29" t="s">
        <v>9</v>
      </c>
      <c r="C29" t="s">
        <v>198</v>
      </c>
      <c r="D29" s="32">
        <v>13155</v>
      </c>
      <c r="E29" s="31" t="s">
        <v>148</v>
      </c>
      <c r="F29" t="s">
        <v>91</v>
      </c>
      <c r="G29" s="87">
        <v>1</v>
      </c>
      <c r="H29" s="1">
        <v>0</v>
      </c>
      <c r="I29" s="1">
        <v>34875</v>
      </c>
      <c r="J29" s="66">
        <v>41614</v>
      </c>
      <c r="K29" s="66"/>
      <c r="L29" s="96">
        <v>41655</v>
      </c>
    </row>
    <row r="30" spans="2:12">
      <c r="B30" t="s">
        <v>9</v>
      </c>
      <c r="C30" t="s">
        <v>199</v>
      </c>
      <c r="D30" s="32">
        <v>13155</v>
      </c>
      <c r="E30" s="31" t="s">
        <v>148</v>
      </c>
      <c r="F30" t="s">
        <v>91</v>
      </c>
      <c r="G30" s="87">
        <v>1</v>
      </c>
      <c r="H30" s="1">
        <v>0</v>
      </c>
      <c r="I30" s="1">
        <v>34875</v>
      </c>
      <c r="J30" s="66">
        <v>41614</v>
      </c>
      <c r="K30" s="66"/>
      <c r="L30" s="96">
        <v>41655</v>
      </c>
    </row>
    <row r="31" spans="2:12">
      <c r="B31" t="s">
        <v>76</v>
      </c>
      <c r="C31" t="s">
        <v>269</v>
      </c>
      <c r="D31" s="32">
        <v>13132</v>
      </c>
      <c r="E31" s="31" t="s">
        <v>149</v>
      </c>
      <c r="F31" t="s">
        <v>91</v>
      </c>
      <c r="G31" s="87">
        <v>1</v>
      </c>
      <c r="H31" s="1">
        <v>0</v>
      </c>
      <c r="I31" s="1">
        <v>30000</v>
      </c>
      <c r="J31" s="66">
        <v>41527</v>
      </c>
      <c r="K31" s="66"/>
      <c r="L31" s="96">
        <v>41655</v>
      </c>
    </row>
    <row r="32" spans="2:12">
      <c r="B32" t="s">
        <v>95</v>
      </c>
      <c r="C32" t="s">
        <v>175</v>
      </c>
      <c r="D32" s="32">
        <v>14025</v>
      </c>
      <c r="E32" s="31" t="s">
        <v>148</v>
      </c>
      <c r="F32" t="s">
        <v>91</v>
      </c>
      <c r="G32" s="87">
        <v>1</v>
      </c>
      <c r="H32" s="1">
        <v>0</v>
      </c>
      <c r="I32" s="1">
        <v>21000</v>
      </c>
      <c r="J32" s="66">
        <v>41670</v>
      </c>
      <c r="K32" s="66">
        <v>41670</v>
      </c>
      <c r="L32" s="96">
        <v>41849</v>
      </c>
    </row>
    <row r="33" spans="1:14">
      <c r="B33" t="s">
        <v>88</v>
      </c>
      <c r="C33" t="s">
        <v>251</v>
      </c>
      <c r="D33" s="32">
        <v>14005</v>
      </c>
      <c r="E33" s="31" t="s">
        <v>151</v>
      </c>
      <c r="F33" t="s">
        <v>91</v>
      </c>
      <c r="G33" s="87">
        <v>1</v>
      </c>
      <c r="H33" s="1">
        <v>0</v>
      </c>
      <c r="I33" s="1">
        <v>20830</v>
      </c>
      <c r="J33" s="66">
        <v>41645</v>
      </c>
      <c r="K33" s="66"/>
      <c r="L33" s="96">
        <v>41648</v>
      </c>
    </row>
    <row r="34" spans="1:14">
      <c r="B34" t="s">
        <v>168</v>
      </c>
      <c r="C34" t="s">
        <v>258</v>
      </c>
      <c r="D34" s="32">
        <v>14060</v>
      </c>
      <c r="E34" s="31" t="s">
        <v>150</v>
      </c>
      <c r="F34" t="s">
        <v>91</v>
      </c>
      <c r="G34" s="87">
        <v>1</v>
      </c>
      <c r="H34" s="1">
        <v>0</v>
      </c>
      <c r="I34" s="1">
        <v>19000</v>
      </c>
      <c r="J34" s="66">
        <v>41709</v>
      </c>
      <c r="K34" s="66">
        <v>41618</v>
      </c>
      <c r="L34" s="96">
        <v>41716</v>
      </c>
    </row>
    <row r="35" spans="1:14">
      <c r="A35" s="100"/>
      <c r="B35" t="s">
        <v>111</v>
      </c>
      <c r="C35" t="s">
        <v>110</v>
      </c>
      <c r="D35" s="32">
        <v>13156</v>
      </c>
      <c r="E35" s="31" t="s">
        <v>149</v>
      </c>
      <c r="F35" t="s">
        <v>91</v>
      </c>
      <c r="G35" s="87">
        <v>1</v>
      </c>
      <c r="H35" s="1">
        <v>0</v>
      </c>
      <c r="I35" s="1">
        <v>12000</v>
      </c>
      <c r="J35" s="66"/>
      <c r="K35" s="66"/>
      <c r="L35" s="96">
        <v>41655</v>
      </c>
    </row>
    <row r="36" spans="1:14">
      <c r="A36" s="100"/>
      <c r="B36" t="s">
        <v>95</v>
      </c>
      <c r="C36" t="s">
        <v>94</v>
      </c>
      <c r="D36" s="32">
        <v>14021</v>
      </c>
      <c r="E36" s="31" t="s">
        <v>148</v>
      </c>
      <c r="F36" t="s">
        <v>91</v>
      </c>
      <c r="G36" s="87">
        <v>1</v>
      </c>
      <c r="H36" s="1">
        <v>0</v>
      </c>
      <c r="I36" s="1">
        <v>10500</v>
      </c>
      <c r="J36" s="66">
        <v>41660</v>
      </c>
      <c r="K36" s="66"/>
      <c r="L36" s="96">
        <v>41667</v>
      </c>
    </row>
    <row r="37" spans="1:14">
      <c r="B37" t="s">
        <v>95</v>
      </c>
      <c r="C37" t="s">
        <v>205</v>
      </c>
      <c r="D37" s="32">
        <v>14030</v>
      </c>
      <c r="E37" s="31" t="s">
        <v>148</v>
      </c>
      <c r="F37" t="s">
        <v>91</v>
      </c>
      <c r="G37" s="87">
        <v>1</v>
      </c>
      <c r="H37" s="1">
        <v>0</v>
      </c>
      <c r="I37" s="1">
        <v>10500</v>
      </c>
      <c r="J37" s="66">
        <v>41676</v>
      </c>
      <c r="K37" s="66"/>
      <c r="L37" s="96">
        <v>41891</v>
      </c>
    </row>
    <row r="38" spans="1:14">
      <c r="B38" t="s">
        <v>95</v>
      </c>
      <c r="C38" t="s">
        <v>240</v>
      </c>
      <c r="D38" s="32">
        <v>14046</v>
      </c>
      <c r="E38" s="31" t="s">
        <v>148</v>
      </c>
      <c r="F38" t="s">
        <v>91</v>
      </c>
      <c r="G38" s="87">
        <v>1</v>
      </c>
      <c r="H38" s="1">
        <v>0</v>
      </c>
      <c r="I38" s="1">
        <v>10500</v>
      </c>
      <c r="J38" s="66">
        <v>41698</v>
      </c>
      <c r="K38" s="66"/>
      <c r="L38" s="96">
        <v>41705</v>
      </c>
    </row>
    <row r="39" spans="1:14">
      <c r="B39" t="s">
        <v>23</v>
      </c>
      <c r="C39" t="s">
        <v>175</v>
      </c>
      <c r="D39" s="32">
        <v>14056</v>
      </c>
      <c r="E39" s="31" t="s">
        <v>148</v>
      </c>
      <c r="F39" t="s">
        <v>91</v>
      </c>
      <c r="G39" s="87">
        <v>1</v>
      </c>
      <c r="H39" s="1">
        <v>0</v>
      </c>
      <c r="I39" s="1">
        <v>10500</v>
      </c>
      <c r="J39" s="66">
        <v>41704</v>
      </c>
      <c r="K39" s="66"/>
      <c r="L39" s="96">
        <v>41711</v>
      </c>
    </row>
    <row r="40" spans="1:14">
      <c r="B40" t="s">
        <v>95</v>
      </c>
      <c r="C40" t="s">
        <v>265</v>
      </c>
      <c r="D40" s="32">
        <v>14069</v>
      </c>
      <c r="E40" s="31" t="s">
        <v>148</v>
      </c>
      <c r="F40" t="s">
        <v>91</v>
      </c>
      <c r="G40" s="87">
        <v>1</v>
      </c>
      <c r="H40" s="1">
        <v>0</v>
      </c>
      <c r="I40" s="1">
        <v>10500</v>
      </c>
      <c r="J40" s="66">
        <v>41716</v>
      </c>
      <c r="K40" s="66"/>
      <c r="L40" s="96">
        <v>41723</v>
      </c>
    </row>
    <row r="41" spans="1:14">
      <c r="B41" t="s">
        <v>23</v>
      </c>
      <c r="C41" t="s">
        <v>241</v>
      </c>
      <c r="D41" s="32">
        <v>14047</v>
      </c>
      <c r="E41" s="31" t="s">
        <v>148</v>
      </c>
      <c r="F41" t="s">
        <v>91</v>
      </c>
      <c r="G41" s="87">
        <v>1</v>
      </c>
      <c r="H41" s="1">
        <v>0</v>
      </c>
      <c r="I41" s="1">
        <v>7400</v>
      </c>
      <c r="J41" s="66">
        <v>41698</v>
      </c>
      <c r="K41" s="66"/>
      <c r="L41" s="96">
        <v>41705</v>
      </c>
    </row>
    <row r="42" spans="1:14">
      <c r="B42" t="s">
        <v>23</v>
      </c>
      <c r="C42" t="s">
        <v>176</v>
      </c>
      <c r="D42" s="32">
        <v>14029</v>
      </c>
      <c r="E42" s="31" t="s">
        <v>148</v>
      </c>
      <c r="F42" t="s">
        <v>91</v>
      </c>
      <c r="G42" s="87">
        <v>1</v>
      </c>
      <c r="H42" s="1">
        <v>0</v>
      </c>
      <c r="I42" s="1">
        <v>6700</v>
      </c>
      <c r="J42" s="66">
        <v>41673</v>
      </c>
      <c r="K42" s="66"/>
      <c r="L42" s="96">
        <v>41837</v>
      </c>
    </row>
    <row r="43" spans="1:14">
      <c r="B43" t="s">
        <v>97</v>
      </c>
      <c r="C43" t="s">
        <v>96</v>
      </c>
      <c r="D43" s="32">
        <v>14020</v>
      </c>
      <c r="E43" s="31" t="s">
        <v>148</v>
      </c>
      <c r="F43" t="s">
        <v>91</v>
      </c>
      <c r="G43" s="87">
        <v>1</v>
      </c>
      <c r="H43" s="1">
        <v>0</v>
      </c>
      <c r="I43" s="1">
        <v>6150</v>
      </c>
      <c r="J43" s="66">
        <v>41660</v>
      </c>
      <c r="K43" s="66"/>
      <c r="L43" s="96">
        <v>41667</v>
      </c>
    </row>
    <row r="44" spans="1:14">
      <c r="B44" t="s">
        <v>97</v>
      </c>
      <c r="C44" t="s">
        <v>98</v>
      </c>
      <c r="D44" s="32">
        <v>14020</v>
      </c>
      <c r="E44" s="31" t="s">
        <v>148</v>
      </c>
      <c r="F44" t="s">
        <v>91</v>
      </c>
      <c r="G44" s="87">
        <v>1</v>
      </c>
      <c r="H44" s="1">
        <v>0</v>
      </c>
      <c r="I44" s="1">
        <v>6150</v>
      </c>
      <c r="J44" s="66">
        <v>41660</v>
      </c>
      <c r="K44" s="66"/>
      <c r="L44" s="96">
        <v>41667</v>
      </c>
    </row>
    <row r="45" spans="1:14">
      <c r="B45" t="s">
        <v>90</v>
      </c>
      <c r="C45" t="s">
        <v>89</v>
      </c>
      <c r="D45" s="32">
        <v>14022</v>
      </c>
      <c r="E45" s="31" t="s">
        <v>148</v>
      </c>
      <c r="F45" t="s">
        <v>91</v>
      </c>
      <c r="G45" s="87">
        <v>1</v>
      </c>
      <c r="H45" s="1">
        <v>0</v>
      </c>
      <c r="I45" s="1">
        <v>900</v>
      </c>
      <c r="J45" s="66">
        <v>41660</v>
      </c>
      <c r="K45" s="66"/>
      <c r="L45" s="96">
        <v>41667</v>
      </c>
    </row>
    <row r="46" spans="1:14">
      <c r="B46" t="s">
        <v>90</v>
      </c>
      <c r="C46" t="s">
        <v>92</v>
      </c>
      <c r="D46" s="32">
        <v>14022</v>
      </c>
      <c r="E46" s="31" t="s">
        <v>148</v>
      </c>
      <c r="F46" t="s">
        <v>91</v>
      </c>
      <c r="G46" s="87">
        <v>1</v>
      </c>
      <c r="H46" s="1">
        <v>0</v>
      </c>
      <c r="I46" s="1">
        <v>900</v>
      </c>
      <c r="J46" s="66">
        <v>41660</v>
      </c>
      <c r="K46" s="66"/>
      <c r="L46" s="96">
        <v>41667</v>
      </c>
      <c r="N46" s="66"/>
    </row>
    <row r="47" spans="1:14">
      <c r="B47" t="s">
        <v>90</v>
      </c>
      <c r="C47" t="s">
        <v>93</v>
      </c>
      <c r="D47" s="32">
        <v>14022</v>
      </c>
      <c r="E47" s="31" t="s">
        <v>148</v>
      </c>
      <c r="F47" t="s">
        <v>91</v>
      </c>
      <c r="G47" s="87">
        <v>1</v>
      </c>
      <c r="H47" s="1">
        <v>0</v>
      </c>
      <c r="I47" s="1">
        <v>900</v>
      </c>
      <c r="J47" s="66">
        <v>41660</v>
      </c>
      <c r="K47" s="66"/>
      <c r="L47" s="96">
        <v>41667</v>
      </c>
    </row>
    <row r="48" spans="1:14">
      <c r="K48" s="66"/>
    </row>
    <row r="49" spans="11:11">
      <c r="K49" s="66"/>
    </row>
    <row r="50" spans="11:11">
      <c r="K50" s="66"/>
    </row>
    <row r="51" spans="11:11">
      <c r="K51" s="66"/>
    </row>
    <row r="52" spans="11:11">
      <c r="K52" s="66"/>
    </row>
    <row r="53" spans="11:11">
      <c r="K53" s="66"/>
    </row>
    <row r="54" spans="11:11">
      <c r="K54" s="66"/>
    </row>
    <row r="55" spans="11:11">
      <c r="K55" s="66"/>
    </row>
    <row r="56" spans="11:11">
      <c r="K56" s="66"/>
    </row>
    <row r="57" spans="11:11">
      <c r="K57" s="66"/>
    </row>
    <row r="58" spans="11:11">
      <c r="K58" s="66"/>
    </row>
    <row r="59" spans="11:11">
      <c r="K59" s="66"/>
    </row>
    <row r="60" spans="11:11">
      <c r="K60" s="66"/>
    </row>
    <row r="61" spans="11:11">
      <c r="K61" s="66"/>
    </row>
    <row r="62" spans="11:11">
      <c r="K62" s="66"/>
    </row>
  </sheetData>
  <autoFilter ref="B4:L38">
    <sortState ref="B5:L47">
      <sortCondition descending="1" ref="I4:I38"/>
    </sortState>
  </autoFilter>
  <conditionalFormatting sqref="H48:H235 H5:I47">
    <cfRule type="cellIs" dxfId="2" priority="7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N80"/>
  <sheetViews>
    <sheetView showGridLines="0" topLeftCell="B1" zoomScale="80" zoomScaleNormal="80" workbookViewId="0">
      <selection activeCell="J103" sqref="J103"/>
    </sheetView>
  </sheetViews>
  <sheetFormatPr baseColWidth="10" defaultRowHeight="15"/>
  <cols>
    <col min="1" max="1" width="2" customWidth="1"/>
    <col min="2" max="2" width="29.5703125" customWidth="1"/>
    <col min="3" max="3" width="43.85546875" customWidth="1"/>
    <col min="4" max="4" width="10.140625" customWidth="1"/>
    <col min="5" max="5" width="7.28515625" customWidth="1"/>
    <col min="6" max="6" width="14.5703125" customWidth="1"/>
    <col min="7" max="7" width="12.28515625" customWidth="1"/>
    <col min="8" max="8" width="12.7109375" customWidth="1"/>
    <col min="9" max="9" width="14.85546875" customWidth="1"/>
    <col min="10" max="10" width="16.7109375" customWidth="1"/>
    <col min="11" max="11" width="14.5703125" customWidth="1"/>
    <col min="12" max="12" width="14.42578125" customWidth="1"/>
    <col min="13" max="13" width="17.42578125" customWidth="1"/>
    <col min="14" max="14" width="26.7109375" customWidth="1"/>
  </cols>
  <sheetData>
    <row r="2" spans="2:14" ht="21">
      <c r="B2" s="68" t="s">
        <v>139</v>
      </c>
      <c r="C2" s="65"/>
      <c r="D2" s="65"/>
      <c r="E2" s="65"/>
      <c r="F2" s="65"/>
      <c r="G2" s="65"/>
      <c r="H2" s="65"/>
      <c r="I2" s="65"/>
      <c r="J2" s="99"/>
      <c r="K2" s="65"/>
      <c r="L2" s="65"/>
      <c r="M2" s="65"/>
    </row>
    <row r="3" spans="2:14">
      <c r="D3" s="91">
        <f>MAX(D5:D436)</f>
        <v>14073</v>
      </c>
      <c r="J3" s="41">
        <f>SUM('YTG Ponderado'!J5:J4687)</f>
        <v>5483186</v>
      </c>
    </row>
    <row r="4" spans="2:14" ht="29.25" customHeight="1">
      <c r="B4" s="67" t="s">
        <v>1</v>
      </c>
      <c r="C4" s="67" t="s">
        <v>0</v>
      </c>
      <c r="D4" s="69" t="s">
        <v>3</v>
      </c>
      <c r="E4" s="69" t="s">
        <v>153</v>
      </c>
      <c r="F4" s="71" t="s">
        <v>2</v>
      </c>
      <c r="G4" s="67" t="s">
        <v>5</v>
      </c>
      <c r="H4" s="69" t="s">
        <v>137</v>
      </c>
      <c r="I4" s="69" t="s">
        <v>7</v>
      </c>
      <c r="J4" s="69" t="s">
        <v>4</v>
      </c>
      <c r="K4" s="69" t="s">
        <v>147</v>
      </c>
      <c r="L4" s="69" t="s">
        <v>138</v>
      </c>
      <c r="M4" s="69" t="s">
        <v>135</v>
      </c>
      <c r="N4" s="69" t="s">
        <v>167</v>
      </c>
    </row>
    <row r="5" spans="2:14">
      <c r="B5" t="s">
        <v>39</v>
      </c>
      <c r="C5" t="s">
        <v>40</v>
      </c>
      <c r="D5" s="32">
        <v>13103</v>
      </c>
      <c r="E5" s="31" t="s">
        <v>150</v>
      </c>
      <c r="F5" s="73" t="s">
        <v>24</v>
      </c>
      <c r="G5" s="87">
        <v>0.7</v>
      </c>
      <c r="H5" s="42">
        <v>0</v>
      </c>
      <c r="I5" s="42">
        <v>1500000</v>
      </c>
      <c r="J5" s="42">
        <v>1050000</v>
      </c>
      <c r="L5" s="66"/>
      <c r="M5" s="66">
        <v>41452</v>
      </c>
      <c r="N5" s="66"/>
    </row>
    <row r="6" spans="2:14">
      <c r="B6" t="s">
        <v>37</v>
      </c>
      <c r="C6" t="s">
        <v>36</v>
      </c>
      <c r="D6" s="32">
        <v>13124</v>
      </c>
      <c r="E6" s="31" t="s">
        <v>149</v>
      </c>
      <c r="F6" s="73" t="s">
        <v>24</v>
      </c>
      <c r="G6" s="87">
        <v>0.2</v>
      </c>
      <c r="H6" s="42">
        <v>0</v>
      </c>
      <c r="I6" s="42">
        <v>1900800</v>
      </c>
      <c r="J6" s="42">
        <v>380160</v>
      </c>
      <c r="L6" s="66"/>
      <c r="M6" s="66">
        <v>41508</v>
      </c>
      <c r="N6" s="66"/>
    </row>
    <row r="7" spans="2:14">
      <c r="B7" t="s">
        <v>48</v>
      </c>
      <c r="C7" t="s">
        <v>47</v>
      </c>
      <c r="D7" s="32">
        <v>13081</v>
      </c>
      <c r="E7" s="31" t="s">
        <v>149</v>
      </c>
      <c r="F7" s="73" t="s">
        <v>24</v>
      </c>
      <c r="G7" s="87">
        <v>0.4</v>
      </c>
      <c r="H7" s="42">
        <v>100000</v>
      </c>
      <c r="I7" s="42">
        <v>947000</v>
      </c>
      <c r="J7" s="42">
        <v>378800</v>
      </c>
      <c r="K7" t="s">
        <v>143</v>
      </c>
      <c r="L7" s="66">
        <v>41472</v>
      </c>
      <c r="M7" s="66"/>
      <c r="N7" s="66"/>
    </row>
    <row r="8" spans="2:14">
      <c r="B8" t="s">
        <v>54</v>
      </c>
      <c r="C8" t="s">
        <v>273</v>
      </c>
      <c r="D8" s="32">
        <v>14067</v>
      </c>
      <c r="E8" s="31" t="s">
        <v>149</v>
      </c>
      <c r="F8" s="73" t="s">
        <v>67</v>
      </c>
      <c r="G8" s="87">
        <v>0.15</v>
      </c>
      <c r="H8" s="42">
        <v>150000</v>
      </c>
      <c r="I8" s="42">
        <v>1770000</v>
      </c>
      <c r="J8" s="42">
        <v>265500</v>
      </c>
      <c r="L8" s="66"/>
      <c r="M8" s="66">
        <v>41715</v>
      </c>
      <c r="N8" s="66"/>
    </row>
    <row r="9" spans="2:14">
      <c r="B9" t="s">
        <v>39</v>
      </c>
      <c r="C9" t="s">
        <v>42</v>
      </c>
      <c r="D9" s="32">
        <v>13103</v>
      </c>
      <c r="E9" s="31" t="s">
        <v>150</v>
      </c>
      <c r="F9" s="73" t="s">
        <v>24</v>
      </c>
      <c r="G9" s="87">
        <v>0.7</v>
      </c>
      <c r="H9" s="42">
        <v>0</v>
      </c>
      <c r="I9" s="42">
        <v>283400</v>
      </c>
      <c r="J9" s="42">
        <v>198380</v>
      </c>
      <c r="L9" s="66"/>
      <c r="M9" s="66">
        <v>41452</v>
      </c>
      <c r="N9" s="66"/>
    </row>
    <row r="10" spans="2:14">
      <c r="B10" t="s">
        <v>242</v>
      </c>
      <c r="C10" t="s">
        <v>282</v>
      </c>
      <c r="D10" s="32">
        <v>14051</v>
      </c>
      <c r="E10" s="31" t="s">
        <v>149</v>
      </c>
      <c r="F10" s="73" t="s">
        <v>24</v>
      </c>
      <c r="G10" s="87">
        <v>0.2</v>
      </c>
      <c r="H10" s="42">
        <v>120000</v>
      </c>
      <c r="I10" s="42">
        <v>960000</v>
      </c>
      <c r="J10" s="42">
        <v>192000</v>
      </c>
      <c r="L10" s="66"/>
      <c r="M10" s="66">
        <v>41703</v>
      </c>
      <c r="N10" s="66"/>
    </row>
    <row r="11" spans="2:14">
      <c r="B11" t="s">
        <v>208</v>
      </c>
      <c r="C11" t="s">
        <v>210</v>
      </c>
      <c r="D11" s="32">
        <v>14034</v>
      </c>
      <c r="E11" s="31" t="s">
        <v>152</v>
      </c>
      <c r="F11" s="73" t="s">
        <v>24</v>
      </c>
      <c r="G11" s="87">
        <v>0.8</v>
      </c>
      <c r="H11" s="42">
        <v>18000</v>
      </c>
      <c r="I11" s="42">
        <v>221400</v>
      </c>
      <c r="J11" s="42">
        <v>177120</v>
      </c>
      <c r="L11" s="66"/>
      <c r="M11" s="66">
        <v>41677</v>
      </c>
      <c r="N11" s="66"/>
    </row>
    <row r="12" spans="2:14">
      <c r="B12" t="s">
        <v>48</v>
      </c>
      <c r="C12" t="s">
        <v>62</v>
      </c>
      <c r="D12" s="32">
        <v>13081</v>
      </c>
      <c r="E12" s="31" t="s">
        <v>149</v>
      </c>
      <c r="F12" s="73" t="s">
        <v>57</v>
      </c>
      <c r="G12" s="87">
        <v>0.05</v>
      </c>
      <c r="H12" s="42">
        <v>400000</v>
      </c>
      <c r="I12" s="42">
        <v>3200000</v>
      </c>
      <c r="J12" s="42">
        <v>160000</v>
      </c>
      <c r="L12" s="66"/>
      <c r="M12" s="66">
        <v>41400</v>
      </c>
      <c r="N12" s="66"/>
    </row>
    <row r="13" spans="2:14">
      <c r="B13" t="s">
        <v>208</v>
      </c>
      <c r="C13" t="s">
        <v>209</v>
      </c>
      <c r="D13" s="32">
        <v>14033</v>
      </c>
      <c r="E13" s="31" t="s">
        <v>152</v>
      </c>
      <c r="F13" s="73" t="s">
        <v>24</v>
      </c>
      <c r="G13" s="87">
        <v>0.8</v>
      </c>
      <c r="H13" s="42">
        <v>13500</v>
      </c>
      <c r="I13" s="42">
        <v>166050</v>
      </c>
      <c r="J13" s="42">
        <v>132840</v>
      </c>
      <c r="L13" s="66"/>
      <c r="M13" s="66">
        <v>41677</v>
      </c>
      <c r="N13" s="66"/>
    </row>
    <row r="14" spans="2:14">
      <c r="B14" t="s">
        <v>35</v>
      </c>
      <c r="C14" t="s">
        <v>220</v>
      </c>
      <c r="D14" s="32">
        <v>13112</v>
      </c>
      <c r="E14" s="31" t="s">
        <v>149</v>
      </c>
      <c r="F14" s="73" t="s">
        <v>24</v>
      </c>
      <c r="G14" s="87">
        <v>0.4</v>
      </c>
      <c r="H14" s="42">
        <v>0</v>
      </c>
      <c r="I14" s="42">
        <v>327769</v>
      </c>
      <c r="J14" s="42">
        <v>131108</v>
      </c>
      <c r="L14" s="66"/>
      <c r="M14" s="66">
        <v>41680</v>
      </c>
      <c r="N14" s="66"/>
    </row>
    <row r="15" spans="2:14">
      <c r="B15" t="s">
        <v>261</v>
      </c>
      <c r="C15" t="s">
        <v>271</v>
      </c>
      <c r="D15" s="32">
        <v>14071</v>
      </c>
      <c r="E15" s="31" t="s">
        <v>152</v>
      </c>
      <c r="F15" s="73" t="s">
        <v>67</v>
      </c>
      <c r="G15" s="87">
        <v>0.4</v>
      </c>
      <c r="H15" s="42">
        <v>25000</v>
      </c>
      <c r="I15" s="42">
        <v>295000</v>
      </c>
      <c r="J15" s="42">
        <v>118000</v>
      </c>
      <c r="L15" s="66"/>
      <c r="M15" s="66">
        <v>41716</v>
      </c>
      <c r="N15" s="66"/>
    </row>
    <row r="16" spans="2:14">
      <c r="B16" t="s">
        <v>68</v>
      </c>
      <c r="C16" t="s">
        <v>197</v>
      </c>
      <c r="D16" s="32">
        <v>14017</v>
      </c>
      <c r="E16" s="31" t="s">
        <v>148</v>
      </c>
      <c r="F16" s="73" t="s">
        <v>24</v>
      </c>
      <c r="G16" s="87">
        <v>0.7</v>
      </c>
      <c r="H16" s="42">
        <v>0</v>
      </c>
      <c r="I16" s="42">
        <v>162800</v>
      </c>
      <c r="J16" s="42">
        <v>113960</v>
      </c>
      <c r="L16" s="66"/>
      <c r="M16" s="66">
        <v>41659</v>
      </c>
      <c r="N16" s="66">
        <v>41661</v>
      </c>
    </row>
    <row r="17" spans="2:14">
      <c r="B17" t="s">
        <v>35</v>
      </c>
      <c r="C17" t="s">
        <v>219</v>
      </c>
      <c r="D17" s="32">
        <v>13112</v>
      </c>
      <c r="E17" s="31" t="s">
        <v>149</v>
      </c>
      <c r="F17" s="73" t="s">
        <v>24</v>
      </c>
      <c r="G17" s="87">
        <v>0.7</v>
      </c>
      <c r="H17" s="42">
        <v>0</v>
      </c>
      <c r="I17" s="42">
        <v>162456</v>
      </c>
      <c r="J17" s="42">
        <v>113719</v>
      </c>
      <c r="L17" s="66"/>
      <c r="M17" s="66">
        <v>41458</v>
      </c>
      <c r="N17" s="66"/>
    </row>
    <row r="18" spans="2:14">
      <c r="B18" t="s">
        <v>32</v>
      </c>
      <c r="C18" t="s">
        <v>59</v>
      </c>
      <c r="D18" s="32">
        <v>14007</v>
      </c>
      <c r="E18" s="31" t="s">
        <v>148</v>
      </c>
      <c r="F18" s="73" t="s">
        <v>57</v>
      </c>
      <c r="G18" s="87">
        <v>0.2</v>
      </c>
      <c r="H18" s="42">
        <v>50000</v>
      </c>
      <c r="I18" s="42">
        <v>485000</v>
      </c>
      <c r="J18" s="42">
        <v>97000</v>
      </c>
      <c r="L18" s="66"/>
      <c r="M18" s="66"/>
      <c r="N18" s="66"/>
    </row>
    <row r="19" spans="2:14">
      <c r="B19" t="s">
        <v>247</v>
      </c>
      <c r="C19" t="s">
        <v>277</v>
      </c>
      <c r="D19" s="32">
        <v>14064</v>
      </c>
      <c r="E19" s="31" t="s">
        <v>149</v>
      </c>
      <c r="F19" s="73" t="s">
        <v>67</v>
      </c>
      <c r="G19" s="87">
        <v>0.5</v>
      </c>
      <c r="H19" s="42">
        <v>15000</v>
      </c>
      <c r="I19" s="42">
        <v>177000</v>
      </c>
      <c r="J19" s="42">
        <v>88500</v>
      </c>
      <c r="L19" s="66"/>
      <c r="M19" s="66">
        <v>41715</v>
      </c>
      <c r="N19" s="66"/>
    </row>
    <row r="20" spans="2:14">
      <c r="B20" t="s">
        <v>52</v>
      </c>
      <c r="C20" t="s">
        <v>72</v>
      </c>
      <c r="D20" s="32">
        <v>13161</v>
      </c>
      <c r="E20" s="31" t="s">
        <v>149</v>
      </c>
      <c r="F20" s="73" t="s">
        <v>67</v>
      </c>
      <c r="G20" s="87">
        <v>0.7</v>
      </c>
      <c r="H20" s="42">
        <v>0</v>
      </c>
      <c r="I20" s="42">
        <v>125000</v>
      </c>
      <c r="J20" s="42">
        <v>87500</v>
      </c>
      <c r="L20" s="66"/>
      <c r="M20" s="66">
        <v>41620</v>
      </c>
      <c r="N20" s="66">
        <v>41618</v>
      </c>
    </row>
    <row r="21" spans="2:14">
      <c r="B21" t="s">
        <v>70</v>
      </c>
      <c r="C21" t="s">
        <v>69</v>
      </c>
      <c r="D21" s="32">
        <v>14016</v>
      </c>
      <c r="E21" s="31" t="s">
        <v>148</v>
      </c>
      <c r="F21" s="73" t="s">
        <v>24</v>
      </c>
      <c r="G21" s="87">
        <v>0.7</v>
      </c>
      <c r="H21" s="42">
        <v>0</v>
      </c>
      <c r="I21" s="42">
        <v>125000</v>
      </c>
      <c r="J21" s="42">
        <v>87500</v>
      </c>
      <c r="L21" s="66"/>
      <c r="M21" s="66">
        <v>41659</v>
      </c>
      <c r="N21" s="66">
        <v>41661</v>
      </c>
    </row>
    <row r="22" spans="2:14">
      <c r="B22" t="s">
        <v>54</v>
      </c>
      <c r="C22" t="s">
        <v>226</v>
      </c>
      <c r="D22" s="32">
        <v>14043</v>
      </c>
      <c r="E22" s="31" t="s">
        <v>152</v>
      </c>
      <c r="F22" s="73" t="s">
        <v>24</v>
      </c>
      <c r="G22" s="87">
        <v>0.3</v>
      </c>
      <c r="H22" s="42">
        <v>22400</v>
      </c>
      <c r="I22" s="42">
        <v>275520</v>
      </c>
      <c r="J22" s="42">
        <v>82656</v>
      </c>
      <c r="L22" s="66"/>
      <c r="M22" s="66">
        <v>41689</v>
      </c>
      <c r="N22" s="66"/>
    </row>
    <row r="23" spans="2:14">
      <c r="B23" t="s">
        <v>87</v>
      </c>
      <c r="C23" t="s">
        <v>218</v>
      </c>
      <c r="D23" s="32">
        <v>14036</v>
      </c>
      <c r="E23" s="31" t="s">
        <v>148</v>
      </c>
      <c r="F23" s="73" t="s">
        <v>67</v>
      </c>
      <c r="G23" s="87">
        <v>0.3</v>
      </c>
      <c r="H23" s="42">
        <v>0</v>
      </c>
      <c r="I23" s="42">
        <v>250000</v>
      </c>
      <c r="J23" s="42">
        <v>75000</v>
      </c>
      <c r="L23" s="66"/>
      <c r="M23" s="66">
        <v>41680</v>
      </c>
      <c r="N23" s="66"/>
    </row>
    <row r="24" spans="2:14">
      <c r="B24" t="s">
        <v>87</v>
      </c>
      <c r="C24" t="s">
        <v>217</v>
      </c>
      <c r="D24" s="32">
        <v>14037</v>
      </c>
      <c r="E24" s="31" t="s">
        <v>148</v>
      </c>
      <c r="F24" s="73" t="s">
        <v>67</v>
      </c>
      <c r="G24" s="87">
        <v>0.3</v>
      </c>
      <c r="H24" s="42">
        <v>0</v>
      </c>
      <c r="I24" s="42">
        <v>250000</v>
      </c>
      <c r="J24" s="42">
        <v>75000</v>
      </c>
      <c r="L24" s="66"/>
      <c r="M24" s="66">
        <v>41680</v>
      </c>
      <c r="N24" s="66"/>
    </row>
    <row r="25" spans="2:14">
      <c r="B25" t="s">
        <v>87</v>
      </c>
      <c r="C25" t="s">
        <v>28</v>
      </c>
      <c r="D25" s="32">
        <v>14040</v>
      </c>
      <c r="E25" s="31" t="s">
        <v>148</v>
      </c>
      <c r="F25" s="73" t="s">
        <v>67</v>
      </c>
      <c r="G25" s="87">
        <v>0.3</v>
      </c>
      <c r="H25" s="42">
        <v>0</v>
      </c>
      <c r="I25" s="42">
        <v>250000</v>
      </c>
      <c r="J25" s="42">
        <v>75000</v>
      </c>
      <c r="L25" s="66"/>
      <c r="M25" s="66">
        <v>41680</v>
      </c>
      <c r="N25" s="66"/>
    </row>
    <row r="26" spans="2:14">
      <c r="B26" t="s">
        <v>68</v>
      </c>
      <c r="C26" t="s">
        <v>179</v>
      </c>
      <c r="D26" s="32">
        <v>14024</v>
      </c>
      <c r="E26" s="31" t="s">
        <v>148</v>
      </c>
      <c r="F26" s="73" t="s">
        <v>24</v>
      </c>
      <c r="G26" s="87">
        <v>0.3</v>
      </c>
      <c r="H26" s="42">
        <v>0</v>
      </c>
      <c r="I26" s="42">
        <v>243000</v>
      </c>
      <c r="J26" s="42">
        <v>72900</v>
      </c>
      <c r="L26" s="66">
        <v>41674</v>
      </c>
      <c r="M26" s="66">
        <v>41659</v>
      </c>
      <c r="N26" s="66">
        <v>41661</v>
      </c>
    </row>
    <row r="27" spans="2:14">
      <c r="B27" t="s">
        <v>39</v>
      </c>
      <c r="C27" t="s">
        <v>41</v>
      </c>
      <c r="D27" s="32">
        <v>13103</v>
      </c>
      <c r="E27" s="31" t="s">
        <v>150</v>
      </c>
      <c r="F27" s="73" t="s">
        <v>24</v>
      </c>
      <c r="G27" s="87">
        <v>0.7</v>
      </c>
      <c r="H27" s="42">
        <v>0</v>
      </c>
      <c r="I27" s="42">
        <v>93000</v>
      </c>
      <c r="J27" s="42">
        <v>65100</v>
      </c>
      <c r="L27" s="66"/>
      <c r="M27" s="66">
        <v>41452</v>
      </c>
      <c r="N27" s="66"/>
    </row>
    <row r="28" spans="2:14">
      <c r="B28" t="s">
        <v>64</v>
      </c>
      <c r="C28" t="s">
        <v>63</v>
      </c>
      <c r="D28" s="32">
        <v>13106</v>
      </c>
      <c r="E28" s="31" t="s">
        <v>148</v>
      </c>
      <c r="F28" s="73" t="s">
        <v>57</v>
      </c>
      <c r="G28" s="87">
        <v>0.4</v>
      </c>
      <c r="H28" s="42">
        <v>0</v>
      </c>
      <c r="I28" s="42">
        <v>150000</v>
      </c>
      <c r="J28" s="42">
        <v>60000</v>
      </c>
      <c r="K28" t="s">
        <v>146</v>
      </c>
      <c r="L28" s="66">
        <v>41479</v>
      </c>
      <c r="M28" s="66">
        <v>41618</v>
      </c>
      <c r="N28" s="66"/>
    </row>
    <row r="29" spans="2:14">
      <c r="B29" t="s">
        <v>87</v>
      </c>
      <c r="C29" t="s">
        <v>216</v>
      </c>
      <c r="D29" s="32">
        <v>14038</v>
      </c>
      <c r="E29" s="31" t="s">
        <v>148</v>
      </c>
      <c r="F29" s="73" t="s">
        <v>67</v>
      </c>
      <c r="G29" s="87">
        <v>0.3</v>
      </c>
      <c r="H29" s="42">
        <v>0</v>
      </c>
      <c r="I29" s="42">
        <v>200000</v>
      </c>
      <c r="J29" s="42">
        <v>60000</v>
      </c>
      <c r="L29" s="66"/>
      <c r="M29" s="66">
        <v>41680</v>
      </c>
      <c r="N29" s="66"/>
    </row>
    <row r="30" spans="2:14">
      <c r="B30" t="s">
        <v>247</v>
      </c>
      <c r="C30" t="s">
        <v>278</v>
      </c>
      <c r="D30" s="32">
        <v>14063</v>
      </c>
      <c r="E30" s="31" t="s">
        <v>149</v>
      </c>
      <c r="F30" s="73" t="s">
        <v>57</v>
      </c>
      <c r="G30" s="87">
        <v>0.5</v>
      </c>
      <c r="H30" s="42">
        <v>10000</v>
      </c>
      <c r="I30" s="42">
        <v>118000</v>
      </c>
      <c r="J30" s="42">
        <v>59000</v>
      </c>
      <c r="L30" s="66"/>
      <c r="M30" s="66">
        <v>41715</v>
      </c>
      <c r="N30" s="66"/>
    </row>
    <row r="31" spans="2:14">
      <c r="B31" t="s">
        <v>34</v>
      </c>
      <c r="C31" t="s">
        <v>33</v>
      </c>
      <c r="D31" s="32">
        <v>14009</v>
      </c>
      <c r="E31" s="31" t="s">
        <v>148</v>
      </c>
      <c r="F31" s="73" t="s">
        <v>24</v>
      </c>
      <c r="G31" s="87">
        <v>0.2</v>
      </c>
      <c r="H31" s="42">
        <v>0</v>
      </c>
      <c r="I31" s="42">
        <v>290000</v>
      </c>
      <c r="J31" s="42">
        <v>58000</v>
      </c>
      <c r="L31" s="66"/>
      <c r="M31" s="66"/>
      <c r="N31" s="66"/>
    </row>
    <row r="32" spans="2:14">
      <c r="B32" t="s">
        <v>253</v>
      </c>
      <c r="C32" t="s">
        <v>256</v>
      </c>
      <c r="D32" s="32">
        <v>14057</v>
      </c>
      <c r="E32" s="31" t="s">
        <v>148</v>
      </c>
      <c r="F32" s="73" t="s">
        <v>24</v>
      </c>
      <c r="G32" s="87">
        <v>0.9</v>
      </c>
      <c r="H32" s="42">
        <v>0</v>
      </c>
      <c r="I32" s="42">
        <v>60000</v>
      </c>
      <c r="J32" s="42">
        <v>54000</v>
      </c>
      <c r="L32" s="66"/>
      <c r="M32" s="66">
        <v>41708</v>
      </c>
      <c r="N32" s="66"/>
    </row>
    <row r="33" spans="2:14">
      <c r="B33" t="s">
        <v>52</v>
      </c>
      <c r="C33" t="s">
        <v>71</v>
      </c>
      <c r="D33" s="32">
        <v>13162</v>
      </c>
      <c r="E33" s="31" t="s">
        <v>149</v>
      </c>
      <c r="F33" s="73" t="s">
        <v>67</v>
      </c>
      <c r="G33" s="87">
        <v>0.4</v>
      </c>
      <c r="H33" s="42">
        <v>0</v>
      </c>
      <c r="I33" s="42">
        <v>125000</v>
      </c>
      <c r="J33" s="42">
        <v>50000</v>
      </c>
      <c r="L33" s="66"/>
      <c r="M33" s="66">
        <v>41620</v>
      </c>
      <c r="N33" s="66">
        <v>41618</v>
      </c>
    </row>
    <row r="34" spans="2:14">
      <c r="B34" t="s">
        <v>87</v>
      </c>
      <c r="C34" t="s">
        <v>215</v>
      </c>
      <c r="D34" s="32">
        <v>14039</v>
      </c>
      <c r="E34" s="31" t="s">
        <v>148</v>
      </c>
      <c r="F34" s="73" t="s">
        <v>67</v>
      </c>
      <c r="G34" s="87">
        <v>0.2</v>
      </c>
      <c r="H34" s="42">
        <v>0</v>
      </c>
      <c r="I34" s="42">
        <v>250000</v>
      </c>
      <c r="J34" s="42">
        <v>50000</v>
      </c>
      <c r="L34" s="66"/>
      <c r="M34" s="66">
        <v>41680</v>
      </c>
      <c r="N34" s="66"/>
    </row>
    <row r="35" spans="2:14">
      <c r="B35" t="s">
        <v>274</v>
      </c>
      <c r="C35" t="s">
        <v>276</v>
      </c>
      <c r="D35" s="32">
        <v>14065</v>
      </c>
      <c r="E35" s="31" t="s">
        <v>149</v>
      </c>
      <c r="F35" s="73" t="s">
        <v>67</v>
      </c>
      <c r="G35" s="87">
        <v>0.2</v>
      </c>
      <c r="H35" s="42">
        <v>20000</v>
      </c>
      <c r="I35" s="42">
        <v>236000</v>
      </c>
      <c r="J35" s="42">
        <v>47200</v>
      </c>
      <c r="L35" s="66"/>
      <c r="M35" s="66">
        <v>41715</v>
      </c>
      <c r="N35" s="66">
        <v>41710</v>
      </c>
    </row>
    <row r="36" spans="2:14">
      <c r="B36" t="s">
        <v>253</v>
      </c>
      <c r="C36" t="s">
        <v>245</v>
      </c>
      <c r="D36" s="32">
        <v>14054</v>
      </c>
      <c r="E36" s="31" t="s">
        <v>149</v>
      </c>
      <c r="F36" s="73" t="s">
        <v>24</v>
      </c>
      <c r="G36" s="87">
        <v>0.7</v>
      </c>
      <c r="H36" s="42">
        <v>0</v>
      </c>
      <c r="I36" s="42">
        <v>59000</v>
      </c>
      <c r="J36" s="42">
        <v>41300</v>
      </c>
      <c r="L36" s="66"/>
      <c r="M36" s="66">
        <v>41703</v>
      </c>
      <c r="N36" s="66">
        <v>41704</v>
      </c>
    </row>
    <row r="37" spans="2:14">
      <c r="B37" t="s">
        <v>255</v>
      </c>
      <c r="C37" t="s">
        <v>280</v>
      </c>
      <c r="D37" s="32">
        <v>14062</v>
      </c>
      <c r="E37" s="31" t="s">
        <v>149</v>
      </c>
      <c r="F37" s="73" t="s">
        <v>24</v>
      </c>
      <c r="G37" s="87">
        <v>0.8</v>
      </c>
      <c r="H37" s="42">
        <v>0</v>
      </c>
      <c r="I37" s="42">
        <v>50000</v>
      </c>
      <c r="J37" s="42">
        <v>40000</v>
      </c>
      <c r="L37" s="66"/>
      <c r="M37" s="66">
        <v>41715</v>
      </c>
      <c r="N37" s="66">
        <v>41710</v>
      </c>
    </row>
    <row r="38" spans="2:14">
      <c r="B38" t="s">
        <v>54</v>
      </c>
      <c r="C38" t="s">
        <v>53</v>
      </c>
      <c r="D38" s="32">
        <v>13024</v>
      </c>
      <c r="E38" s="31" t="s">
        <v>149</v>
      </c>
      <c r="F38" s="73" t="s">
        <v>24</v>
      </c>
      <c r="G38" s="87">
        <v>0.1</v>
      </c>
      <c r="H38" s="42">
        <v>40000</v>
      </c>
      <c r="I38" s="42">
        <v>360000</v>
      </c>
      <c r="J38" s="42">
        <v>36000</v>
      </c>
      <c r="L38" s="66"/>
      <c r="M38" s="66"/>
      <c r="N38" s="66"/>
    </row>
    <row r="39" spans="2:14">
      <c r="B39" t="s">
        <v>52</v>
      </c>
      <c r="C39" t="s">
        <v>51</v>
      </c>
      <c r="D39" s="32">
        <v>13053</v>
      </c>
      <c r="E39" s="31" t="s">
        <v>149</v>
      </c>
      <c r="F39" s="73" t="s">
        <v>24</v>
      </c>
      <c r="G39" s="87">
        <v>0.3</v>
      </c>
      <c r="H39" s="42">
        <v>0</v>
      </c>
      <c r="I39" s="42">
        <v>119000</v>
      </c>
      <c r="J39" s="42">
        <v>35700</v>
      </c>
      <c r="K39" t="s">
        <v>145</v>
      </c>
      <c r="L39" s="66">
        <v>41492</v>
      </c>
      <c r="M39" s="66">
        <v>41346</v>
      </c>
      <c r="N39" s="66"/>
    </row>
    <row r="40" spans="2:14">
      <c r="B40" t="s">
        <v>39</v>
      </c>
      <c r="C40" t="s">
        <v>38</v>
      </c>
      <c r="D40" s="32">
        <v>14003</v>
      </c>
      <c r="E40" s="31" t="s">
        <v>150</v>
      </c>
      <c r="F40" s="73" t="s">
        <v>24</v>
      </c>
      <c r="G40" s="87">
        <v>0.15</v>
      </c>
      <c r="H40" s="42">
        <v>0</v>
      </c>
      <c r="I40" s="42">
        <v>237000</v>
      </c>
      <c r="J40" s="42">
        <v>35550</v>
      </c>
      <c r="L40" s="66"/>
      <c r="M40" s="66">
        <v>41645</v>
      </c>
      <c r="N40" s="66"/>
    </row>
    <row r="41" spans="2:14">
      <c r="B41" t="s">
        <v>274</v>
      </c>
      <c r="C41" t="s">
        <v>275</v>
      </c>
      <c r="D41" s="32">
        <v>14066</v>
      </c>
      <c r="E41" s="31" t="s">
        <v>149</v>
      </c>
      <c r="F41" s="73" t="s">
        <v>67</v>
      </c>
      <c r="G41" s="87">
        <v>0.2</v>
      </c>
      <c r="H41" s="42">
        <v>15000</v>
      </c>
      <c r="I41" s="42">
        <v>177000</v>
      </c>
      <c r="J41" s="42">
        <v>35400</v>
      </c>
      <c r="L41" s="66"/>
      <c r="M41" s="66">
        <v>41715</v>
      </c>
      <c r="N41" s="66"/>
    </row>
    <row r="42" spans="2:14">
      <c r="B42" t="s">
        <v>12</v>
      </c>
      <c r="C42" t="s">
        <v>196</v>
      </c>
      <c r="D42" s="32">
        <v>14015</v>
      </c>
      <c r="E42" s="31" t="s">
        <v>148</v>
      </c>
      <c r="F42" s="73" t="s">
        <v>24</v>
      </c>
      <c r="G42" s="87">
        <v>0.5</v>
      </c>
      <c r="H42" s="42">
        <v>0</v>
      </c>
      <c r="I42" s="42">
        <v>65400</v>
      </c>
      <c r="J42" s="42">
        <v>32700</v>
      </c>
      <c r="L42" s="66"/>
      <c r="M42" s="66">
        <v>41659</v>
      </c>
      <c r="N42" s="66">
        <v>41660</v>
      </c>
    </row>
    <row r="43" spans="2:14">
      <c r="B43" t="s">
        <v>214</v>
      </c>
      <c r="C43" t="s">
        <v>283</v>
      </c>
      <c r="D43" s="32">
        <v>14041</v>
      </c>
      <c r="E43" s="31" t="s">
        <v>148</v>
      </c>
      <c r="F43" s="73" t="s">
        <v>24</v>
      </c>
      <c r="G43" s="87">
        <v>0.7</v>
      </c>
      <c r="H43" s="42">
        <v>0</v>
      </c>
      <c r="I43" s="42">
        <v>45000</v>
      </c>
      <c r="J43" s="42">
        <v>31500</v>
      </c>
      <c r="L43" s="66"/>
      <c r="M43" s="66">
        <v>41680</v>
      </c>
      <c r="N43" s="66">
        <v>41716</v>
      </c>
    </row>
    <row r="44" spans="2:14">
      <c r="B44" t="s">
        <v>178</v>
      </c>
      <c r="C44" t="s">
        <v>238</v>
      </c>
      <c r="D44" s="32">
        <v>14027</v>
      </c>
      <c r="E44" s="31" t="s">
        <v>148</v>
      </c>
      <c r="F44" s="73" t="s">
        <v>24</v>
      </c>
      <c r="G44" s="87">
        <v>0.9</v>
      </c>
      <c r="H44" s="42">
        <v>0</v>
      </c>
      <c r="I44" s="42">
        <v>34592</v>
      </c>
      <c r="J44" s="42">
        <v>31133</v>
      </c>
      <c r="L44" s="66"/>
      <c r="M44" s="66">
        <v>41698</v>
      </c>
      <c r="N44" s="66"/>
    </row>
    <row r="45" spans="2:14">
      <c r="B45" t="s">
        <v>235</v>
      </c>
      <c r="C45" t="s">
        <v>234</v>
      </c>
      <c r="D45" s="32">
        <v>14048</v>
      </c>
      <c r="E45" s="31" t="s">
        <v>148</v>
      </c>
      <c r="F45" s="73" t="s">
        <v>67</v>
      </c>
      <c r="G45" s="87">
        <v>0.2</v>
      </c>
      <c r="H45" s="42">
        <v>0</v>
      </c>
      <c r="I45" s="42">
        <v>150000</v>
      </c>
      <c r="J45" s="42">
        <v>30000</v>
      </c>
      <c r="L45" s="66"/>
      <c r="M45" s="66">
        <v>41698</v>
      </c>
      <c r="N45" s="66"/>
    </row>
    <row r="46" spans="2:14">
      <c r="B46" t="s">
        <v>255</v>
      </c>
      <c r="C46" t="s">
        <v>243</v>
      </c>
      <c r="D46" s="32">
        <v>14052</v>
      </c>
      <c r="E46" s="31" t="s">
        <v>149</v>
      </c>
      <c r="F46" s="73" t="s">
        <v>24</v>
      </c>
      <c r="G46" s="87">
        <v>0.2</v>
      </c>
      <c r="H46" s="42">
        <v>0</v>
      </c>
      <c r="I46" s="42">
        <v>150000</v>
      </c>
      <c r="J46" s="42">
        <v>30000</v>
      </c>
      <c r="L46" s="66"/>
      <c r="M46" s="66">
        <v>41703</v>
      </c>
      <c r="N46" s="66"/>
    </row>
    <row r="47" spans="2:14">
      <c r="B47" t="s">
        <v>227</v>
      </c>
      <c r="C47" t="s">
        <v>28</v>
      </c>
      <c r="D47" s="32">
        <v>14045</v>
      </c>
      <c r="E47" s="31" t="s">
        <v>148</v>
      </c>
      <c r="F47" s="73" t="s">
        <v>24</v>
      </c>
      <c r="G47" s="87">
        <v>0.7</v>
      </c>
      <c r="H47" s="42">
        <v>0</v>
      </c>
      <c r="I47" s="42">
        <v>41400</v>
      </c>
      <c r="J47" s="42">
        <v>28980</v>
      </c>
      <c r="L47" s="66"/>
      <c r="M47" s="66">
        <v>41694</v>
      </c>
      <c r="N47" s="66"/>
    </row>
    <row r="48" spans="2:14">
      <c r="B48" t="s">
        <v>9</v>
      </c>
      <c r="C48" t="s">
        <v>58</v>
      </c>
      <c r="D48" s="32">
        <v>14012</v>
      </c>
      <c r="E48" s="31" t="s">
        <v>148</v>
      </c>
      <c r="F48" s="73" t="s">
        <v>24</v>
      </c>
      <c r="G48" s="87">
        <v>0.8</v>
      </c>
      <c r="H48" s="42">
        <v>0</v>
      </c>
      <c r="I48" s="42">
        <v>35600</v>
      </c>
      <c r="J48" s="42">
        <v>28480</v>
      </c>
      <c r="L48" s="66"/>
      <c r="M48" s="66">
        <v>41653</v>
      </c>
      <c r="N48" s="66">
        <v>41661</v>
      </c>
    </row>
    <row r="49" spans="2:14">
      <c r="B49" t="s">
        <v>255</v>
      </c>
      <c r="C49" t="s">
        <v>279</v>
      </c>
      <c r="D49" s="32">
        <v>14072</v>
      </c>
      <c r="E49" s="31" t="s">
        <v>149</v>
      </c>
      <c r="F49" s="73" t="s">
        <v>24</v>
      </c>
      <c r="G49" s="87">
        <v>0.5</v>
      </c>
      <c r="H49" s="42">
        <v>0</v>
      </c>
      <c r="I49" s="42">
        <v>50000</v>
      </c>
      <c r="J49" s="42">
        <v>25000</v>
      </c>
      <c r="L49" s="66"/>
      <c r="M49" s="66">
        <v>41719</v>
      </c>
      <c r="N49" s="66"/>
    </row>
    <row r="50" spans="2:14">
      <c r="B50" t="s">
        <v>178</v>
      </c>
      <c r="C50" t="s">
        <v>239</v>
      </c>
      <c r="D50" s="32">
        <v>14027</v>
      </c>
      <c r="E50" s="31" t="s">
        <v>148</v>
      </c>
      <c r="F50" s="73" t="s">
        <v>24</v>
      </c>
      <c r="G50" s="87">
        <v>0.7</v>
      </c>
      <c r="H50" s="42">
        <v>0</v>
      </c>
      <c r="I50" s="42">
        <v>34592</v>
      </c>
      <c r="J50" s="42">
        <v>24214</v>
      </c>
      <c r="L50" s="66"/>
      <c r="M50" s="66">
        <v>41698</v>
      </c>
      <c r="N50" s="66"/>
    </row>
    <row r="51" spans="2:14">
      <c r="B51" t="s">
        <v>178</v>
      </c>
      <c r="C51" t="s">
        <v>181</v>
      </c>
      <c r="D51" s="32">
        <v>14028</v>
      </c>
      <c r="E51" s="31" t="s">
        <v>148</v>
      </c>
      <c r="F51" s="73" t="s">
        <v>57</v>
      </c>
      <c r="G51" s="87">
        <v>0.2</v>
      </c>
      <c r="H51" s="42">
        <v>0</v>
      </c>
      <c r="I51" s="42">
        <v>120000</v>
      </c>
      <c r="J51" s="42">
        <v>24000</v>
      </c>
      <c r="L51" s="66"/>
      <c r="M51" s="66">
        <v>41666</v>
      </c>
      <c r="N51" s="66"/>
    </row>
    <row r="52" spans="2:14">
      <c r="B52" t="s">
        <v>255</v>
      </c>
      <c r="C52" t="s">
        <v>244</v>
      </c>
      <c r="D52" s="32">
        <v>14053</v>
      </c>
      <c r="E52" s="31" t="s">
        <v>149</v>
      </c>
      <c r="F52" s="73" t="s">
        <v>24</v>
      </c>
      <c r="G52" s="87">
        <v>0.2</v>
      </c>
      <c r="H52" s="42">
        <v>0</v>
      </c>
      <c r="I52" s="42">
        <v>120000</v>
      </c>
      <c r="J52" s="42">
        <v>24000</v>
      </c>
      <c r="L52" s="66"/>
      <c r="M52" s="66">
        <v>41703</v>
      </c>
      <c r="N52" s="66"/>
    </row>
    <row r="53" spans="2:14">
      <c r="B53" t="s">
        <v>23</v>
      </c>
      <c r="C53" t="s">
        <v>22</v>
      </c>
      <c r="D53" s="32">
        <v>14019</v>
      </c>
      <c r="E53" s="31" t="s">
        <v>148</v>
      </c>
      <c r="F53" s="73" t="s">
        <v>24</v>
      </c>
      <c r="G53" s="87">
        <v>0.9</v>
      </c>
      <c r="H53" s="42">
        <v>0</v>
      </c>
      <c r="I53" s="42">
        <v>25500</v>
      </c>
      <c r="J53" s="42">
        <v>22950</v>
      </c>
      <c r="L53" s="66"/>
      <c r="M53" s="66">
        <v>41660</v>
      </c>
      <c r="N53" s="66"/>
    </row>
    <row r="54" spans="2:14">
      <c r="B54" t="s">
        <v>26</v>
      </c>
      <c r="C54" t="s">
        <v>25</v>
      </c>
      <c r="D54" s="32">
        <v>14018</v>
      </c>
      <c r="E54" s="31" t="s">
        <v>148</v>
      </c>
      <c r="F54" s="73" t="s">
        <v>24</v>
      </c>
      <c r="G54" s="87">
        <v>0.9</v>
      </c>
      <c r="H54" s="42">
        <v>0</v>
      </c>
      <c r="I54" s="42">
        <v>25000</v>
      </c>
      <c r="J54" s="42">
        <v>22500</v>
      </c>
      <c r="L54" s="66"/>
      <c r="M54" s="66">
        <v>41659</v>
      </c>
      <c r="N54" s="66">
        <v>41607</v>
      </c>
    </row>
    <row r="55" spans="2:14">
      <c r="B55" t="s">
        <v>26</v>
      </c>
      <c r="C55" t="s">
        <v>27</v>
      </c>
      <c r="D55" s="32">
        <v>14018</v>
      </c>
      <c r="E55" s="31" t="s">
        <v>148</v>
      </c>
      <c r="F55" s="73" t="s">
        <v>24</v>
      </c>
      <c r="G55" s="87">
        <v>0.9</v>
      </c>
      <c r="H55" s="42">
        <v>0</v>
      </c>
      <c r="I55" s="42">
        <v>25000</v>
      </c>
      <c r="J55" s="42">
        <v>22500</v>
      </c>
      <c r="L55" s="66"/>
      <c r="M55" s="66">
        <v>41659</v>
      </c>
      <c r="N55" s="66">
        <v>41607</v>
      </c>
    </row>
    <row r="56" spans="2:14">
      <c r="B56" t="s">
        <v>235</v>
      </c>
      <c r="C56" t="s">
        <v>236</v>
      </c>
      <c r="D56" s="32">
        <v>14049</v>
      </c>
      <c r="E56" s="31" t="s">
        <v>148</v>
      </c>
      <c r="F56" s="73" t="s">
        <v>67</v>
      </c>
      <c r="G56" s="87">
        <v>0.1</v>
      </c>
      <c r="H56" s="42">
        <v>0</v>
      </c>
      <c r="I56" s="42">
        <v>200000</v>
      </c>
      <c r="J56" s="42">
        <v>20000</v>
      </c>
      <c r="L56" s="66"/>
      <c r="M56" s="66">
        <v>41698</v>
      </c>
      <c r="N56" s="66"/>
    </row>
    <row r="57" spans="2:14">
      <c r="B57" t="s">
        <v>255</v>
      </c>
      <c r="C57" t="s">
        <v>270</v>
      </c>
      <c r="D57" s="32">
        <v>14073</v>
      </c>
      <c r="E57" s="31" t="s">
        <v>149</v>
      </c>
      <c r="F57" s="73" t="s">
        <v>67</v>
      </c>
      <c r="G57" s="87">
        <v>0.1</v>
      </c>
      <c r="H57" s="42">
        <v>0</v>
      </c>
      <c r="I57" s="42">
        <v>200000</v>
      </c>
      <c r="J57" s="42">
        <v>20000</v>
      </c>
      <c r="L57" s="66"/>
      <c r="M57" s="66">
        <v>41719</v>
      </c>
      <c r="N57" s="66"/>
    </row>
    <row r="58" spans="2:14">
      <c r="B58" t="s">
        <v>77</v>
      </c>
      <c r="C58" t="s">
        <v>19</v>
      </c>
      <c r="D58" s="32">
        <v>13148</v>
      </c>
      <c r="E58" s="31" t="s">
        <v>152</v>
      </c>
      <c r="F58" s="73" t="s">
        <v>67</v>
      </c>
      <c r="G58" s="87">
        <v>0.1</v>
      </c>
      <c r="H58" s="42">
        <v>20000</v>
      </c>
      <c r="I58" s="42">
        <v>189400</v>
      </c>
      <c r="J58" s="42">
        <v>18940</v>
      </c>
      <c r="L58" s="66"/>
      <c r="M58" s="66">
        <v>41563</v>
      </c>
      <c r="N58" s="66"/>
    </row>
    <row r="59" spans="2:14">
      <c r="B59" t="s">
        <v>211</v>
      </c>
      <c r="C59" t="s">
        <v>212</v>
      </c>
      <c r="D59" s="32">
        <v>14035</v>
      </c>
      <c r="E59" s="31" t="s">
        <v>152</v>
      </c>
      <c r="F59" s="73" t="s">
        <v>67</v>
      </c>
      <c r="G59" s="87">
        <v>0.1</v>
      </c>
      <c r="H59" s="42">
        <v>15000</v>
      </c>
      <c r="I59" s="42">
        <v>184500</v>
      </c>
      <c r="J59" s="42">
        <v>18450</v>
      </c>
      <c r="L59" s="66"/>
      <c r="M59" s="66">
        <v>41677</v>
      </c>
      <c r="N59" s="66"/>
    </row>
    <row r="60" spans="2:14">
      <c r="B60" t="s">
        <v>44</v>
      </c>
      <c r="C60" t="s">
        <v>272</v>
      </c>
      <c r="D60" s="32">
        <v>14068</v>
      </c>
      <c r="E60" s="31" t="s">
        <v>149</v>
      </c>
      <c r="F60" s="73" t="s">
        <v>67</v>
      </c>
      <c r="G60" s="87">
        <v>0.1</v>
      </c>
      <c r="H60" s="42">
        <v>0</v>
      </c>
      <c r="I60" s="42">
        <v>164250</v>
      </c>
      <c r="J60" s="42">
        <v>16425</v>
      </c>
      <c r="L60" s="66"/>
      <c r="M60" s="66">
        <v>41715</v>
      </c>
      <c r="N60" s="66"/>
    </row>
    <row r="61" spans="2:14">
      <c r="B61" t="s">
        <v>177</v>
      </c>
      <c r="C61" t="s">
        <v>180</v>
      </c>
      <c r="D61" s="32">
        <v>14026</v>
      </c>
      <c r="E61" s="31" t="s">
        <v>148</v>
      </c>
      <c r="F61" s="73" t="s">
        <v>67</v>
      </c>
      <c r="G61" s="87">
        <v>0.2</v>
      </c>
      <c r="H61" s="42">
        <v>0</v>
      </c>
      <c r="I61" s="42">
        <v>80000</v>
      </c>
      <c r="J61" s="42">
        <v>16000</v>
      </c>
      <c r="L61" s="66"/>
      <c r="M61" s="66">
        <v>41670</v>
      </c>
      <c r="N61" s="66"/>
    </row>
    <row r="62" spans="2:14">
      <c r="B62" t="s">
        <v>214</v>
      </c>
      <c r="C62" t="s">
        <v>281</v>
      </c>
      <c r="D62" s="32">
        <v>14060</v>
      </c>
      <c r="E62" s="31" t="s">
        <v>148</v>
      </c>
      <c r="F62" s="73" t="s">
        <v>24</v>
      </c>
      <c r="G62" s="87">
        <v>0.4</v>
      </c>
      <c r="H62" s="42">
        <v>0</v>
      </c>
      <c r="I62" s="42">
        <v>40000</v>
      </c>
      <c r="J62" s="42">
        <v>16000</v>
      </c>
      <c r="L62" s="66"/>
      <c r="M62" s="66">
        <v>41701</v>
      </c>
      <c r="N62" s="66">
        <v>41708</v>
      </c>
    </row>
    <row r="63" spans="2:14">
      <c r="B63" t="s">
        <v>83</v>
      </c>
      <c r="C63" t="s">
        <v>82</v>
      </c>
      <c r="D63" s="32">
        <v>13117</v>
      </c>
      <c r="E63" s="31" t="s">
        <v>148</v>
      </c>
      <c r="F63" s="73" t="s">
        <v>67</v>
      </c>
      <c r="G63" s="87">
        <v>0.1</v>
      </c>
      <c r="H63" s="42">
        <v>0</v>
      </c>
      <c r="I63" s="42">
        <v>150000</v>
      </c>
      <c r="J63" s="42">
        <v>15000</v>
      </c>
      <c r="K63" t="s">
        <v>143</v>
      </c>
      <c r="L63" s="66">
        <v>41516</v>
      </c>
      <c r="M63" s="66"/>
      <c r="N63" s="66"/>
    </row>
    <row r="64" spans="2:14">
      <c r="B64" t="s">
        <v>66</v>
      </c>
      <c r="C64" t="s">
        <v>65</v>
      </c>
      <c r="D64" s="32">
        <v>14013</v>
      </c>
      <c r="E64" s="31" t="s">
        <v>150</v>
      </c>
      <c r="F64" s="73" t="s">
        <v>67</v>
      </c>
      <c r="G64" s="87">
        <v>0.4</v>
      </c>
      <c r="H64" s="42">
        <v>0</v>
      </c>
      <c r="I64" s="42">
        <v>36000</v>
      </c>
      <c r="J64" s="42">
        <v>14400</v>
      </c>
      <c r="L64" s="66"/>
      <c r="M64" s="66">
        <v>41656</v>
      </c>
      <c r="N64" s="66"/>
    </row>
    <row r="65" spans="2:14">
      <c r="B65" t="s">
        <v>178</v>
      </c>
      <c r="C65" t="s">
        <v>237</v>
      </c>
      <c r="D65" s="32">
        <v>14027</v>
      </c>
      <c r="E65" s="31" t="s">
        <v>148</v>
      </c>
      <c r="F65" s="73" t="s">
        <v>24</v>
      </c>
      <c r="G65" s="87">
        <v>0.7</v>
      </c>
      <c r="H65" s="42">
        <v>0</v>
      </c>
      <c r="I65" s="42">
        <v>18800</v>
      </c>
      <c r="J65" s="42">
        <v>13160</v>
      </c>
      <c r="L65" s="66"/>
      <c r="M65" s="66">
        <v>41698</v>
      </c>
      <c r="N65" s="66"/>
    </row>
    <row r="66" spans="2:14">
      <c r="B66" t="s">
        <v>85</v>
      </c>
      <c r="C66" t="s">
        <v>84</v>
      </c>
      <c r="D66" s="32">
        <v>13163</v>
      </c>
      <c r="E66" s="31" t="s">
        <v>150</v>
      </c>
      <c r="F66" s="73" t="s">
        <v>67</v>
      </c>
      <c r="G66" s="87">
        <v>0.5</v>
      </c>
      <c r="H66" s="42">
        <v>0</v>
      </c>
      <c r="I66" s="42">
        <v>25000</v>
      </c>
      <c r="J66" s="42">
        <v>12500</v>
      </c>
      <c r="L66" s="66"/>
      <c r="M66" s="66">
        <v>41620</v>
      </c>
      <c r="N66" s="66"/>
    </row>
    <row r="67" spans="2:14">
      <c r="B67" t="s">
        <v>213</v>
      </c>
      <c r="C67" t="s">
        <v>207</v>
      </c>
      <c r="D67" s="32">
        <v>14032</v>
      </c>
      <c r="E67" s="31" t="s">
        <v>152</v>
      </c>
      <c r="F67" s="73" t="s">
        <v>24</v>
      </c>
      <c r="G67" s="87">
        <v>0.3</v>
      </c>
      <c r="H67" s="42">
        <v>3000</v>
      </c>
      <c r="I67" s="42">
        <v>36900</v>
      </c>
      <c r="J67" s="42">
        <v>11070</v>
      </c>
      <c r="L67" s="66"/>
      <c r="M67" s="66">
        <v>41677</v>
      </c>
      <c r="N67" s="66"/>
    </row>
    <row r="68" spans="2:14">
      <c r="B68" t="s">
        <v>56</v>
      </c>
      <c r="C68" t="s">
        <v>55</v>
      </c>
      <c r="D68" s="32">
        <v>14014</v>
      </c>
      <c r="E68" s="31" t="s">
        <v>150</v>
      </c>
      <c r="F68" s="73" t="s">
        <v>57</v>
      </c>
      <c r="G68" s="87">
        <v>0.1</v>
      </c>
      <c r="H68" s="42">
        <v>0</v>
      </c>
      <c r="I68" s="42">
        <v>90000</v>
      </c>
      <c r="J68" s="42">
        <v>9000</v>
      </c>
      <c r="L68" s="66"/>
      <c r="M68" s="66">
        <v>41656</v>
      </c>
      <c r="N68" s="66"/>
    </row>
    <row r="69" spans="2:14">
      <c r="B69" t="s">
        <v>50</v>
      </c>
      <c r="C69" t="s">
        <v>49</v>
      </c>
      <c r="D69" s="32">
        <v>13071</v>
      </c>
      <c r="E69" s="31" t="s">
        <v>148</v>
      </c>
      <c r="F69" s="73" t="s">
        <v>24</v>
      </c>
      <c r="G69" s="87">
        <v>0.15</v>
      </c>
      <c r="H69" s="42">
        <v>0</v>
      </c>
      <c r="I69" s="42">
        <v>53000</v>
      </c>
      <c r="J69" s="42">
        <v>7950</v>
      </c>
      <c r="K69" t="s">
        <v>144</v>
      </c>
      <c r="L69" s="66">
        <v>41487</v>
      </c>
      <c r="M69" s="66"/>
      <c r="N69" s="66"/>
    </row>
    <row r="70" spans="2:14">
      <c r="B70" t="s">
        <v>81</v>
      </c>
      <c r="C70" t="s">
        <v>80</v>
      </c>
      <c r="D70" s="32">
        <v>13075</v>
      </c>
      <c r="E70" s="31" t="s">
        <v>150</v>
      </c>
      <c r="F70" s="73" t="s">
        <v>67</v>
      </c>
      <c r="G70" s="87">
        <v>0.1</v>
      </c>
      <c r="H70" s="42">
        <v>0</v>
      </c>
      <c r="I70" s="42">
        <v>56000</v>
      </c>
      <c r="J70" s="42">
        <v>5600</v>
      </c>
      <c r="L70" s="66"/>
      <c r="M70" s="66">
        <v>41389</v>
      </c>
      <c r="N70" s="66"/>
    </row>
    <row r="71" spans="2:14">
      <c r="B71" t="s">
        <v>29</v>
      </c>
      <c r="C71" t="s">
        <v>28</v>
      </c>
      <c r="D71" s="32">
        <v>14001</v>
      </c>
      <c r="E71" s="31" t="s">
        <v>148</v>
      </c>
      <c r="F71" s="73" t="s">
        <v>24</v>
      </c>
      <c r="G71" s="87">
        <v>0.1</v>
      </c>
      <c r="H71" s="42">
        <v>0</v>
      </c>
      <c r="I71" s="42">
        <v>50000</v>
      </c>
      <c r="J71" s="42">
        <v>5000</v>
      </c>
      <c r="L71" s="66"/>
      <c r="M71" s="66">
        <v>41641</v>
      </c>
      <c r="N71" s="66">
        <v>41641</v>
      </c>
    </row>
    <row r="72" spans="2:14">
      <c r="B72" t="s">
        <v>61</v>
      </c>
      <c r="C72" t="s">
        <v>60</v>
      </c>
      <c r="D72" s="32">
        <v>13130</v>
      </c>
      <c r="E72" s="31" t="s">
        <v>150</v>
      </c>
      <c r="F72" s="73" t="s">
        <v>57</v>
      </c>
      <c r="G72" s="87">
        <v>0.2</v>
      </c>
      <c r="H72" s="42">
        <v>0</v>
      </c>
      <c r="I72" s="42">
        <v>15000</v>
      </c>
      <c r="J72" s="42">
        <v>3000</v>
      </c>
      <c r="K72" t="s">
        <v>146</v>
      </c>
      <c r="L72" s="66">
        <v>41557</v>
      </c>
      <c r="M72" s="66">
        <v>41523</v>
      </c>
      <c r="N72" s="66"/>
    </row>
    <row r="73" spans="2:14">
      <c r="B73" t="s">
        <v>74</v>
      </c>
      <c r="C73" t="s">
        <v>73</v>
      </c>
      <c r="D73" s="32">
        <v>13143</v>
      </c>
      <c r="E73" s="31" t="s">
        <v>148</v>
      </c>
      <c r="F73" s="73" t="s">
        <v>67</v>
      </c>
      <c r="G73" s="87">
        <v>0.3</v>
      </c>
      <c r="H73" s="42">
        <v>1000</v>
      </c>
      <c r="I73" s="42">
        <v>9470</v>
      </c>
      <c r="J73" s="42">
        <v>2841</v>
      </c>
      <c r="K73" t="s">
        <v>146</v>
      </c>
      <c r="L73" s="66">
        <v>41572</v>
      </c>
      <c r="M73" s="66">
        <v>41563</v>
      </c>
      <c r="N73" s="66"/>
    </row>
    <row r="79" spans="2:14">
      <c r="D79" s="1"/>
      <c r="H79" s="73"/>
      <c r="J79" s="42"/>
      <c r="K79" s="42"/>
      <c r="N79" s="96"/>
    </row>
    <row r="80" spans="2:14">
      <c r="D80" s="1"/>
      <c r="H80" s="73"/>
      <c r="J80" s="42"/>
      <c r="K80" s="42"/>
    </row>
  </sheetData>
  <autoFilter ref="B4:N61">
    <sortState ref="B5:N73">
      <sortCondition descending="1" ref="J4:J61"/>
    </sortState>
  </autoFilter>
  <conditionalFormatting sqref="H5:J73">
    <cfRule type="cellIs" dxfId="1" priority="9" operator="equal">
      <formula>0</formula>
    </cfRule>
  </conditionalFormatting>
  <conditionalFormatting sqref="J79:K80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O41"/>
  <sheetViews>
    <sheetView showGridLines="0" zoomScale="80" zoomScaleNormal="80" workbookViewId="0">
      <selection activeCell="G57" sqref="G57"/>
    </sheetView>
  </sheetViews>
  <sheetFormatPr baseColWidth="10" defaultRowHeight="15"/>
  <cols>
    <col min="1" max="1" width="1.28515625" customWidth="1"/>
    <col min="2" max="2" width="29.140625" customWidth="1"/>
    <col min="3" max="3" width="52.140625" customWidth="1"/>
    <col min="4" max="4" width="11.85546875" customWidth="1"/>
    <col min="5" max="5" width="5.5703125" customWidth="1"/>
    <col min="6" max="6" width="20.42578125" customWidth="1"/>
    <col min="7" max="7" width="13.140625" customWidth="1"/>
    <col min="8" max="8" width="16" customWidth="1"/>
    <col min="9" max="9" width="15.5703125" customWidth="1"/>
    <col min="10" max="10" width="16.85546875" customWidth="1"/>
    <col min="11" max="11" width="38.140625" customWidth="1"/>
  </cols>
  <sheetData>
    <row r="2" spans="2:14" ht="21">
      <c r="B2" s="68" t="s">
        <v>136</v>
      </c>
      <c r="C2" s="65"/>
      <c r="D2" s="65"/>
      <c r="E2" s="65"/>
      <c r="F2" s="65"/>
      <c r="G2" s="65"/>
      <c r="H2" s="65"/>
    </row>
    <row r="3" spans="2:14">
      <c r="D3" s="91">
        <f>MAX(D5:D318)</f>
        <v>14061</v>
      </c>
    </row>
    <row r="4" spans="2:14">
      <c r="B4" s="67" t="s">
        <v>1</v>
      </c>
      <c r="C4" s="67" t="s">
        <v>0</v>
      </c>
      <c r="D4" s="40" t="s">
        <v>3</v>
      </c>
      <c r="E4" s="67" t="s">
        <v>186</v>
      </c>
      <c r="F4" s="40" t="s">
        <v>2</v>
      </c>
      <c r="G4" s="69" t="s">
        <v>7</v>
      </c>
      <c r="H4" s="69" t="s">
        <v>135</v>
      </c>
      <c r="I4" s="69" t="s">
        <v>154</v>
      </c>
      <c r="J4" s="69" t="s">
        <v>6</v>
      </c>
      <c r="K4" s="69" t="s">
        <v>202</v>
      </c>
    </row>
    <row r="5" spans="2:14">
      <c r="B5" t="s">
        <v>44</v>
      </c>
      <c r="C5" t="s">
        <v>43</v>
      </c>
      <c r="D5" s="32">
        <v>14004</v>
      </c>
      <c r="E5" s="31" t="s">
        <v>151</v>
      </c>
      <c r="F5" s="31" t="s">
        <v>10</v>
      </c>
      <c r="G5" s="42">
        <v>604000</v>
      </c>
      <c r="H5" s="66">
        <v>41645</v>
      </c>
      <c r="I5" s="66"/>
      <c r="J5" s="66">
        <v>41655</v>
      </c>
      <c r="K5" t="s">
        <v>284</v>
      </c>
    </row>
    <row r="6" spans="2:14">
      <c r="B6" t="s">
        <v>16</v>
      </c>
      <c r="C6" t="s">
        <v>15</v>
      </c>
      <c r="D6" s="32">
        <v>13144</v>
      </c>
      <c r="E6" s="31" t="s">
        <v>148</v>
      </c>
      <c r="F6" s="31" t="s">
        <v>10</v>
      </c>
      <c r="G6" s="42">
        <v>284100</v>
      </c>
      <c r="H6" s="66">
        <v>41563</v>
      </c>
      <c r="I6" s="66"/>
      <c r="J6" s="66">
        <v>41655</v>
      </c>
    </row>
    <row r="7" spans="2:14">
      <c r="B7" t="s">
        <v>79</v>
      </c>
      <c r="C7" t="s">
        <v>78</v>
      </c>
      <c r="D7" s="32">
        <v>13121</v>
      </c>
      <c r="E7" s="31" t="s">
        <v>148</v>
      </c>
      <c r="F7" s="31" t="s">
        <v>10</v>
      </c>
      <c r="G7" s="42">
        <v>200000</v>
      </c>
      <c r="H7" s="66">
        <v>41501</v>
      </c>
      <c r="I7" s="66"/>
      <c r="J7" s="66">
        <v>41670</v>
      </c>
    </row>
    <row r="8" spans="2:14">
      <c r="B8" t="s">
        <v>46</v>
      </c>
      <c r="C8" t="s">
        <v>45</v>
      </c>
      <c r="D8" s="32">
        <v>13118</v>
      </c>
      <c r="E8" s="31" t="s">
        <v>148</v>
      </c>
      <c r="F8" s="31" t="s">
        <v>10</v>
      </c>
      <c r="G8" s="42">
        <v>150000</v>
      </c>
      <c r="H8" s="66">
        <v>41482</v>
      </c>
      <c r="I8" s="66">
        <v>41569</v>
      </c>
      <c r="J8" s="66">
        <v>41669</v>
      </c>
      <c r="K8" t="s">
        <v>203</v>
      </c>
    </row>
    <row r="9" spans="2:14">
      <c r="B9" t="s">
        <v>18</v>
      </c>
      <c r="C9" t="s">
        <v>17</v>
      </c>
      <c r="D9" s="32">
        <v>13140</v>
      </c>
      <c r="E9" s="31" t="s">
        <v>148</v>
      </c>
      <c r="F9" s="31" t="s">
        <v>10</v>
      </c>
      <c r="G9" s="42">
        <v>135000</v>
      </c>
      <c r="H9" s="66">
        <v>41557</v>
      </c>
      <c r="I9" s="66"/>
      <c r="J9" s="66">
        <v>41649</v>
      </c>
      <c r="K9" t="s">
        <v>203</v>
      </c>
    </row>
    <row r="10" spans="2:14">
      <c r="B10" t="s">
        <v>14</v>
      </c>
      <c r="C10" t="s">
        <v>13</v>
      </c>
      <c r="D10" s="32">
        <v>13128</v>
      </c>
      <c r="E10" s="31" t="s">
        <v>149</v>
      </c>
      <c r="F10" s="31" t="s">
        <v>10</v>
      </c>
      <c r="G10" s="42">
        <v>100000</v>
      </c>
      <c r="H10" s="66">
        <v>41458</v>
      </c>
      <c r="I10" s="66"/>
      <c r="J10" s="66">
        <v>41655</v>
      </c>
      <c r="L10" s="31"/>
      <c r="M10" s="66"/>
      <c r="N10" s="31"/>
    </row>
    <row r="11" spans="2:14">
      <c r="B11" t="s">
        <v>87</v>
      </c>
      <c r="C11" t="s">
        <v>86</v>
      </c>
      <c r="D11" s="32">
        <v>13145</v>
      </c>
      <c r="E11" s="31" t="s">
        <v>148</v>
      </c>
      <c r="F11" s="31" t="s">
        <v>10</v>
      </c>
      <c r="G11" s="42">
        <v>94700</v>
      </c>
      <c r="H11" s="66">
        <v>41563</v>
      </c>
      <c r="I11" s="66"/>
      <c r="J11" s="66">
        <v>41670</v>
      </c>
      <c r="K11" t="s">
        <v>203</v>
      </c>
      <c r="L11" s="66"/>
      <c r="M11" s="31"/>
      <c r="N11" s="31"/>
    </row>
    <row r="12" spans="2:14">
      <c r="B12" t="s">
        <v>255</v>
      </c>
      <c r="C12" t="s">
        <v>260</v>
      </c>
      <c r="D12" s="32">
        <v>14061</v>
      </c>
      <c r="E12" s="31" t="s">
        <v>149</v>
      </c>
      <c r="F12" s="31" t="s">
        <v>10</v>
      </c>
      <c r="G12" s="42">
        <v>60000</v>
      </c>
      <c r="H12" s="66">
        <v>41709</v>
      </c>
      <c r="I12" s="66"/>
      <c r="J12" s="66">
        <v>41716</v>
      </c>
      <c r="K12" t="s">
        <v>204</v>
      </c>
      <c r="L12" s="66"/>
      <c r="M12" s="66"/>
      <c r="N12" s="31"/>
    </row>
    <row r="13" spans="2:14">
      <c r="B13" t="s">
        <v>9</v>
      </c>
      <c r="C13" t="s">
        <v>8</v>
      </c>
      <c r="D13" s="32">
        <v>14012</v>
      </c>
      <c r="E13" s="31" t="s">
        <v>148</v>
      </c>
      <c r="F13" s="31" t="s">
        <v>10</v>
      </c>
      <c r="G13" s="42">
        <v>43600</v>
      </c>
      <c r="H13" s="66">
        <v>41653</v>
      </c>
      <c r="I13" s="66">
        <v>41660</v>
      </c>
      <c r="J13" s="66">
        <v>41660</v>
      </c>
      <c r="K13" t="s">
        <v>204</v>
      </c>
      <c r="L13" s="31"/>
      <c r="M13" s="31"/>
      <c r="N13" s="31"/>
    </row>
    <row r="14" spans="2:14">
      <c r="B14" t="s">
        <v>12</v>
      </c>
      <c r="C14" t="s">
        <v>11</v>
      </c>
      <c r="D14" s="32">
        <v>13022</v>
      </c>
      <c r="E14" s="31" t="s">
        <v>148</v>
      </c>
      <c r="F14" s="31" t="s">
        <v>10</v>
      </c>
      <c r="G14" s="42">
        <v>34800</v>
      </c>
      <c r="H14" s="66">
        <v>41295</v>
      </c>
      <c r="I14" s="66"/>
      <c r="J14" s="66">
        <v>41655</v>
      </c>
      <c r="K14" t="s">
        <v>203</v>
      </c>
    </row>
    <row r="15" spans="2:14">
      <c r="B15" t="s">
        <v>31</v>
      </c>
      <c r="C15" t="s">
        <v>30</v>
      </c>
      <c r="D15" s="32">
        <v>14011</v>
      </c>
      <c r="E15" s="31" t="s">
        <v>148</v>
      </c>
      <c r="F15" s="31" t="s">
        <v>10</v>
      </c>
      <c r="G15" s="42">
        <v>10000</v>
      </c>
      <c r="H15" s="66">
        <v>41645</v>
      </c>
      <c r="I15" s="66">
        <v>41654</v>
      </c>
      <c r="J15" s="66">
        <v>41669</v>
      </c>
      <c r="K15" t="s">
        <v>203</v>
      </c>
    </row>
    <row r="16" spans="2:14">
      <c r="D16" s="32"/>
      <c r="H16" s="66"/>
      <c r="I16" s="66"/>
      <c r="J16" s="66"/>
    </row>
    <row r="17" spans="4:15">
      <c r="D17" s="32"/>
      <c r="H17" s="66"/>
      <c r="I17" s="66"/>
      <c r="J17" s="66"/>
    </row>
    <row r="18" spans="4:15">
      <c r="D18" s="32"/>
      <c r="H18" s="66"/>
      <c r="I18" s="66"/>
      <c r="J18" s="66"/>
    </row>
    <row r="19" spans="4:15">
      <c r="D19" s="32"/>
      <c r="H19" s="66"/>
      <c r="I19" s="66"/>
      <c r="J19" s="66"/>
    </row>
    <row r="20" spans="4:15">
      <c r="D20" s="32"/>
      <c r="G20" s="66"/>
    </row>
    <row r="31" spans="4:15">
      <c r="D31" s="1"/>
      <c r="G31" s="73"/>
      <c r="I31" s="2"/>
      <c r="J31" s="97"/>
      <c r="M31" s="96"/>
      <c r="O31" s="96"/>
    </row>
    <row r="32" spans="4:15">
      <c r="D32" s="32"/>
      <c r="G32" s="73"/>
      <c r="I32" s="2"/>
      <c r="J32" s="97"/>
      <c r="M32" s="96"/>
      <c r="N32" s="96"/>
      <c r="O32" s="96"/>
    </row>
    <row r="33" spans="4:15">
      <c r="D33" s="32"/>
      <c r="G33" s="73"/>
      <c r="I33" s="2"/>
      <c r="J33" s="97"/>
      <c r="M33" s="96"/>
      <c r="N33" s="96"/>
      <c r="O33" s="96"/>
    </row>
    <row r="34" spans="4:15">
      <c r="D34" s="32"/>
      <c r="G34" s="73"/>
      <c r="H34" s="1"/>
      <c r="I34" s="2"/>
      <c r="J34" s="97"/>
      <c r="M34" s="96"/>
      <c r="O34" s="96"/>
    </row>
    <row r="35" spans="4:15">
      <c r="D35" s="32"/>
      <c r="G35" s="73"/>
      <c r="I35" s="2"/>
      <c r="J35" s="97"/>
      <c r="L35" s="96"/>
      <c r="M35" s="96"/>
      <c r="O35" s="96"/>
    </row>
    <row r="36" spans="4:15">
      <c r="D36" s="32"/>
      <c r="G36" s="73"/>
      <c r="H36" s="1"/>
      <c r="I36" s="2"/>
      <c r="J36" s="97"/>
      <c r="M36" s="96"/>
      <c r="O36" s="96"/>
    </row>
    <row r="37" spans="4:15">
      <c r="D37" s="32"/>
      <c r="G37" s="73"/>
      <c r="H37" s="1"/>
      <c r="I37" s="2"/>
      <c r="J37" s="97"/>
      <c r="M37" s="96"/>
      <c r="O37" s="96"/>
    </row>
    <row r="38" spans="4:15">
      <c r="D38" s="32"/>
      <c r="G38" s="73"/>
      <c r="I38" s="2"/>
      <c r="J38" s="97"/>
      <c r="M38" s="96"/>
      <c r="O38" s="96"/>
    </row>
    <row r="39" spans="4:15">
      <c r="D39" s="32"/>
      <c r="G39" s="73"/>
      <c r="I39" s="2"/>
      <c r="J39" s="97"/>
      <c r="M39" s="96"/>
      <c r="O39" s="96"/>
    </row>
    <row r="40" spans="4:15">
      <c r="D40" s="32"/>
      <c r="G40" s="73"/>
      <c r="I40" s="2"/>
      <c r="J40" s="97"/>
      <c r="L40" s="96"/>
      <c r="M40" s="96"/>
      <c r="N40" s="96"/>
      <c r="O40" s="96"/>
    </row>
    <row r="41" spans="4:15">
      <c r="D41" s="1"/>
      <c r="G41" s="73"/>
      <c r="I41" s="2"/>
      <c r="J41" s="97"/>
      <c r="M41" s="96"/>
      <c r="O41" s="96"/>
    </row>
  </sheetData>
  <autoFilter ref="B4:K13">
    <sortState ref="B5:K15">
      <sortCondition descending="1" ref="G4:G13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3:O13"/>
  <sheetViews>
    <sheetView showGridLines="0" workbookViewId="0">
      <selection activeCell="O35" sqref="O35"/>
    </sheetView>
  </sheetViews>
  <sheetFormatPr baseColWidth="10" defaultRowHeight="15"/>
  <cols>
    <col min="1" max="1" width="5.7109375" customWidth="1"/>
  </cols>
  <sheetData>
    <row r="3" spans="2:15" ht="18">
      <c r="B3" s="33" t="s">
        <v>141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2:15">
      <c r="B4" s="34"/>
      <c r="C4" s="3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2:15">
      <c r="B5" s="34"/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</row>
    <row r="6" spans="2:15">
      <c r="B6" s="34"/>
      <c r="C6" s="34"/>
      <c r="D6" s="36">
        <v>1</v>
      </c>
      <c r="E6" s="36">
        <v>2</v>
      </c>
      <c r="F6" s="36">
        <v>3</v>
      </c>
      <c r="G6" s="36">
        <v>4</v>
      </c>
      <c r="H6" s="36">
        <v>5</v>
      </c>
      <c r="I6" s="36">
        <v>6</v>
      </c>
      <c r="J6" s="36">
        <v>7</v>
      </c>
      <c r="K6" s="36">
        <v>8</v>
      </c>
      <c r="L6" s="36">
        <v>9</v>
      </c>
      <c r="M6" s="36">
        <v>10</v>
      </c>
      <c r="N6" s="36">
        <v>11</v>
      </c>
      <c r="O6" s="36">
        <v>12</v>
      </c>
    </row>
    <row r="7" spans="2:15">
      <c r="B7" s="37" t="s">
        <v>128</v>
      </c>
      <c r="C7" s="34"/>
      <c r="D7" s="19">
        <v>337</v>
      </c>
      <c r="E7" s="19">
        <v>605</v>
      </c>
      <c r="F7" s="19">
        <v>907</v>
      </c>
      <c r="G7" s="19">
        <v>1325</v>
      </c>
      <c r="H7" s="19">
        <v>1815</v>
      </c>
      <c r="I7" s="19">
        <v>2244</v>
      </c>
      <c r="J7" s="19">
        <v>2701</v>
      </c>
      <c r="K7" s="19">
        <v>3129</v>
      </c>
      <c r="L7" s="19">
        <v>3693</v>
      </c>
      <c r="M7" s="19">
        <v>5012</v>
      </c>
      <c r="N7" s="19">
        <v>6834.2971000000016</v>
      </c>
      <c r="O7" s="19">
        <v>8267.9759500000018</v>
      </c>
    </row>
    <row r="8" spans="2:15" ht="16.5">
      <c r="B8" s="37" t="s">
        <v>129</v>
      </c>
      <c r="C8" s="34"/>
      <c r="D8" s="38">
        <v>666</v>
      </c>
      <c r="E8" s="38">
        <v>1885</v>
      </c>
      <c r="F8" s="38">
        <v>1711</v>
      </c>
      <c r="G8" s="38">
        <v>1458</v>
      </c>
      <c r="H8" s="38">
        <v>1131</v>
      </c>
      <c r="I8" s="38">
        <v>1267</v>
      </c>
      <c r="J8" s="38">
        <v>2547</v>
      </c>
      <c r="K8" s="38">
        <v>2145</v>
      </c>
      <c r="L8" s="38">
        <v>2971</v>
      </c>
      <c r="M8" s="38">
        <v>2839</v>
      </c>
      <c r="N8" s="38">
        <v>964.00734999999997</v>
      </c>
      <c r="O8" s="38">
        <v>0</v>
      </c>
    </row>
    <row r="9" spans="2:15">
      <c r="B9" s="39" t="s">
        <v>130</v>
      </c>
      <c r="C9" s="34"/>
      <c r="D9" s="24">
        <f>+D7+D8</f>
        <v>1003</v>
      </c>
      <c r="E9" s="24">
        <f t="shared" ref="E9:O9" si="0">+E7+E8</f>
        <v>2490</v>
      </c>
      <c r="F9" s="24">
        <f t="shared" si="0"/>
        <v>2618</v>
      </c>
      <c r="G9" s="24">
        <f t="shared" si="0"/>
        <v>2783</v>
      </c>
      <c r="H9" s="24">
        <f t="shared" si="0"/>
        <v>2946</v>
      </c>
      <c r="I9" s="24">
        <f t="shared" si="0"/>
        <v>3511</v>
      </c>
      <c r="J9" s="24">
        <f t="shared" si="0"/>
        <v>5248</v>
      </c>
      <c r="K9" s="24">
        <f t="shared" si="0"/>
        <v>5274</v>
      </c>
      <c r="L9" s="24">
        <f t="shared" si="0"/>
        <v>6664</v>
      </c>
      <c r="M9" s="24">
        <f t="shared" si="0"/>
        <v>7851</v>
      </c>
      <c r="N9" s="24">
        <f t="shared" si="0"/>
        <v>7798.3044500000015</v>
      </c>
      <c r="O9" s="24">
        <f t="shared" si="0"/>
        <v>8267.9759500000018</v>
      </c>
    </row>
    <row r="10" spans="2:15" ht="16.5">
      <c r="B10" s="37" t="s">
        <v>131</v>
      </c>
      <c r="C10" s="34"/>
      <c r="D10" s="38">
        <v>2530</v>
      </c>
      <c r="E10" s="38">
        <v>3476</v>
      </c>
      <c r="F10" s="38">
        <v>3491</v>
      </c>
      <c r="G10" s="38">
        <v>3131.9350000000004</v>
      </c>
      <c r="H10" s="38">
        <v>3447.4535000000001</v>
      </c>
      <c r="I10" s="38">
        <v>2182</v>
      </c>
      <c r="J10" s="38">
        <v>2618</v>
      </c>
      <c r="K10" s="38">
        <v>2088</v>
      </c>
      <c r="L10" s="38">
        <v>1551</v>
      </c>
      <c r="M10" s="38">
        <v>125</v>
      </c>
      <c r="N10" s="38">
        <v>116.881</v>
      </c>
      <c r="O10" s="38">
        <v>0</v>
      </c>
    </row>
    <row r="11" spans="2:15">
      <c r="B11" s="39" t="s">
        <v>132</v>
      </c>
      <c r="C11" s="34"/>
      <c r="D11" s="24">
        <f>+D9+D10</f>
        <v>3533</v>
      </c>
      <c r="E11" s="24">
        <f t="shared" ref="E11:O11" si="1">+E9+E10</f>
        <v>5966</v>
      </c>
      <c r="F11" s="24">
        <f t="shared" si="1"/>
        <v>6109</v>
      </c>
      <c r="G11" s="24">
        <f t="shared" si="1"/>
        <v>5914.9350000000004</v>
      </c>
      <c r="H11" s="24">
        <f t="shared" si="1"/>
        <v>6393.4534999999996</v>
      </c>
      <c r="I11" s="24">
        <f t="shared" si="1"/>
        <v>5693</v>
      </c>
      <c r="J11" s="24">
        <f t="shared" si="1"/>
        <v>7866</v>
      </c>
      <c r="K11" s="24">
        <f t="shared" si="1"/>
        <v>7362</v>
      </c>
      <c r="L11" s="24">
        <f t="shared" si="1"/>
        <v>8215</v>
      </c>
      <c r="M11" s="24">
        <f t="shared" si="1"/>
        <v>7976</v>
      </c>
      <c r="N11" s="24">
        <f t="shared" si="1"/>
        <v>7915.1854500000018</v>
      </c>
      <c r="O11" s="24">
        <f t="shared" si="1"/>
        <v>8267.9759500000018</v>
      </c>
    </row>
    <row r="12" spans="2:15" ht="16.5">
      <c r="B12" s="37" t="s">
        <v>133</v>
      </c>
      <c r="C12" s="34"/>
      <c r="D12" s="38">
        <v>10000</v>
      </c>
      <c r="E12" s="38">
        <v>10000</v>
      </c>
      <c r="F12" s="38">
        <v>10000</v>
      </c>
      <c r="G12" s="38">
        <v>10000</v>
      </c>
      <c r="H12" s="38">
        <v>10000</v>
      </c>
      <c r="I12" s="38">
        <v>10000</v>
      </c>
      <c r="J12" s="38">
        <v>10000</v>
      </c>
      <c r="K12" s="38">
        <v>10000</v>
      </c>
      <c r="L12" s="38">
        <v>10000</v>
      </c>
      <c r="M12" s="38">
        <v>10000</v>
      </c>
      <c r="N12" s="38">
        <v>10000</v>
      </c>
      <c r="O12" s="38">
        <v>10000</v>
      </c>
    </row>
    <row r="13" spans="2:15">
      <c r="B13" s="39" t="s">
        <v>142</v>
      </c>
      <c r="C13" s="34"/>
      <c r="D13" s="24">
        <f>+D12-D11</f>
        <v>6467</v>
      </c>
      <c r="E13" s="24">
        <f t="shared" ref="E13:O13" si="2">+E12-E11</f>
        <v>4034</v>
      </c>
      <c r="F13" s="24">
        <f t="shared" si="2"/>
        <v>3891</v>
      </c>
      <c r="G13" s="24">
        <f t="shared" si="2"/>
        <v>4085.0649999999996</v>
      </c>
      <c r="H13" s="24">
        <f t="shared" si="2"/>
        <v>3606.5465000000004</v>
      </c>
      <c r="I13" s="24">
        <f t="shared" si="2"/>
        <v>4307</v>
      </c>
      <c r="J13" s="24">
        <f t="shared" si="2"/>
        <v>2134</v>
      </c>
      <c r="K13" s="24">
        <f t="shared" si="2"/>
        <v>2638</v>
      </c>
      <c r="L13" s="24">
        <f t="shared" si="2"/>
        <v>1785</v>
      </c>
      <c r="M13" s="24">
        <f t="shared" si="2"/>
        <v>2024</v>
      </c>
      <c r="N13" s="24">
        <f t="shared" si="2"/>
        <v>2084.8145499999982</v>
      </c>
      <c r="O13" s="24">
        <f t="shared" si="2"/>
        <v>1732.0240499999982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Resumen</vt:lpstr>
      <vt:lpstr>Variación</vt:lpstr>
      <vt:lpstr>YTD</vt:lpstr>
      <vt:lpstr>YTG 100%</vt:lpstr>
      <vt:lpstr>YTG Ponderado</vt:lpstr>
      <vt:lpstr>Opps perdidas</vt:lpstr>
      <vt:lpstr>Evol pipeline 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bg</cp:lastModifiedBy>
  <dcterms:created xsi:type="dcterms:W3CDTF">2014-01-29T21:39:35Z</dcterms:created>
  <dcterms:modified xsi:type="dcterms:W3CDTF">2014-03-26T16:02:38Z</dcterms:modified>
</cp:coreProperties>
</file>