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10" windowWidth="15120" windowHeight="7920" firstSheet="6" activeTab="7"/>
  </bookViews>
  <sheets>
    <sheet name="B DATOS DESPUES DE OC-2" sheetId="17" r:id="rId1"/>
    <sheet name="OC-02" sheetId="16" r:id="rId2"/>
    <sheet name="control de costo OC-02" sheetId="19" r:id="rId3"/>
    <sheet name="B DATOS DESPUES DE OC-1" sheetId="10" r:id="rId4"/>
    <sheet name="VAL OC1" sheetId="15" r:id="rId5"/>
    <sheet name="OC-01" sheetId="14" r:id="rId6"/>
    <sheet name="control de costo OC-01" sheetId="18" r:id="rId7"/>
    <sheet name="RC-1 VTA" sheetId="13" r:id="rId8"/>
    <sheet name="RC-1 PART CONTROL COSTO" sheetId="20" r:id="rId9"/>
    <sheet name="RC-2" sheetId="9" r:id="rId10"/>
    <sheet name="venta COSTO CONTR" sheetId="4" r:id="rId11"/>
    <sheet name="REQ CAMBIO 2 COSTO" sheetId="8" r:id="rId12"/>
    <sheet name="control de costo CONTR" sheetId="6" r:id="rId13"/>
    <sheet name="valoriz venta CONTR" sheetId="5" r:id="rId14"/>
    <sheet name="Hoja1" sheetId="1" r:id="rId15"/>
    <sheet name="Hoja2" sheetId="2" r:id="rId16"/>
    <sheet name="Hoja3" sheetId="3" r:id="rId17"/>
  </sheets>
  <externalReferences>
    <externalReference r:id="rId18"/>
    <externalReference r:id="rId19"/>
  </externalReferences>
  <definedNames>
    <definedName name="_xlnm.Print_Area" localSheetId="3">'B DATOS DESPUES DE OC-1'!$A$1:$O$251</definedName>
    <definedName name="_xlnm.Print_Area" localSheetId="0">'B DATOS DESPUES DE OC-2'!$A$1:$O$251</definedName>
    <definedName name="_xlnm.Print_Area" localSheetId="12">'control de costo CONTR'!$B$1:$E$31</definedName>
    <definedName name="_xlnm.Print_Area" localSheetId="6">'control de costo OC-01'!$B$1:$E$5</definedName>
    <definedName name="_xlnm.Print_Area" localSheetId="2">'control de costo OC-02'!$B$1:$E$14</definedName>
    <definedName name="_xlnm.Print_Area" localSheetId="5">'OC-01'!$A$1:$G$55</definedName>
    <definedName name="_xlnm.Print_Area" localSheetId="1">'OC-02'!$A$1:$G$59</definedName>
    <definedName name="_xlnm.Print_Area" localSheetId="8">'RC-1 PART CONTROL COSTO'!$B$1:$H$80</definedName>
    <definedName name="_xlnm.Print_Area" localSheetId="7">'RC-1 VTA'!$B$1:$H$80</definedName>
    <definedName name="_xlnm.Print_Area" localSheetId="4">'VAL OC1'!$A$1:$O$58</definedName>
    <definedName name="_xlnm.Print_Area" localSheetId="13">'valoriz venta CONTR'!$A$1:$G$210</definedName>
    <definedName name="_xlnm.Print_Area" localSheetId="10">'venta COSTO CONTR'!$A$1:$G$242</definedName>
    <definedName name="_xlnm.Print_Titles" localSheetId="5">'OC-01'!$1:$12</definedName>
    <definedName name="_xlnm.Print_Titles" localSheetId="1">'OC-02'!$1:$12</definedName>
    <definedName name="_xlnm.Print_Titles" localSheetId="4">'VAL OC1'!$1:$12</definedName>
    <definedName name="_xlnm.Print_Titles" localSheetId="13">'valoriz venta CONTR'!$12:$13</definedName>
  </definedNames>
  <calcPr calcId="145621" iterateDelta="1E-4"/>
</workbook>
</file>

<file path=xl/calcChain.xml><?xml version="1.0" encoding="utf-8"?>
<calcChain xmlns="http://schemas.openxmlformats.org/spreadsheetml/2006/main">
  <c r="F19" i="20" l="1"/>
  <c r="G19" i="20" s="1"/>
  <c r="H17" i="20" s="1"/>
  <c r="H25" i="20" s="1"/>
  <c r="B56" i="20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55" i="20"/>
  <c r="B46" i="20"/>
  <c r="B47" i="20" s="1"/>
  <c r="B48" i="20" s="1"/>
  <c r="B49" i="20" s="1"/>
  <c r="B50" i="20" s="1"/>
  <c r="B51" i="20" s="1"/>
  <c r="C48" i="16"/>
  <c r="C46" i="16"/>
  <c r="H31" i="6"/>
  <c r="H26" i="20" l="1"/>
  <c r="H27" i="20" s="1"/>
  <c r="G10" i="19"/>
  <c r="F10" i="19"/>
  <c r="F13" i="19"/>
  <c r="G13" i="19" s="1"/>
  <c r="H12" i="19" s="1"/>
  <c r="B13" i="19"/>
  <c r="H3" i="18"/>
  <c r="G4" i="18"/>
  <c r="M74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F190" i="17"/>
  <c r="N190" i="17" s="1"/>
  <c r="F191" i="17"/>
  <c r="F189" i="17"/>
  <c r="F77" i="17"/>
  <c r="F76" i="17"/>
  <c r="G76" i="17" s="1"/>
  <c r="I76" i="17" s="1"/>
  <c r="E18" i="16"/>
  <c r="F75" i="17" s="1"/>
  <c r="N75" i="17" s="1"/>
  <c r="A233" i="17"/>
  <c r="A234" i="17" s="1"/>
  <c r="A235" i="17" s="1"/>
  <c r="A236" i="17" s="1"/>
  <c r="A237" i="17" s="1"/>
  <c r="A238" i="17" s="1"/>
  <c r="A239" i="17" s="1"/>
  <c r="A240" i="17" s="1"/>
  <c r="A226" i="17"/>
  <c r="A227" i="17" s="1"/>
  <c r="A228" i="17" s="1"/>
  <c r="A229" i="17" s="1"/>
  <c r="A230" i="17" s="1"/>
  <c r="A231" i="17" s="1"/>
  <c r="A232" i="17" s="1"/>
  <c r="A222" i="17"/>
  <c r="A218" i="17"/>
  <c r="A219" i="17" s="1"/>
  <c r="A220" i="17" s="1"/>
  <c r="A221" i="17" s="1"/>
  <c r="A217" i="17"/>
  <c r="K192" i="17"/>
  <c r="N191" i="17"/>
  <c r="J191" i="17"/>
  <c r="G191" i="17"/>
  <c r="I191" i="17" s="1"/>
  <c r="J190" i="17"/>
  <c r="A190" i="17"/>
  <c r="A191" i="17" s="1"/>
  <c r="N189" i="17"/>
  <c r="J189" i="17"/>
  <c r="G189" i="17"/>
  <c r="I189" i="17" s="1"/>
  <c r="A189" i="17"/>
  <c r="N188" i="17"/>
  <c r="J188" i="17"/>
  <c r="G188" i="17"/>
  <c r="N187" i="17"/>
  <c r="J187" i="17"/>
  <c r="G187" i="17"/>
  <c r="R186" i="17"/>
  <c r="Q186" i="17"/>
  <c r="P186" i="17"/>
  <c r="H186" i="17"/>
  <c r="G186" i="17"/>
  <c r="Q185" i="17"/>
  <c r="R185" i="17" s="1"/>
  <c r="P185" i="17"/>
  <c r="H185" i="17"/>
  <c r="G185" i="17"/>
  <c r="Q184" i="17"/>
  <c r="R184" i="17" s="1"/>
  <c r="P184" i="17"/>
  <c r="H184" i="17" s="1"/>
  <c r="L184" i="17"/>
  <c r="J184" i="17"/>
  <c r="G184" i="17"/>
  <c r="Q183" i="17"/>
  <c r="R183" i="17" s="1"/>
  <c r="P183" i="17"/>
  <c r="H183" i="17" s="1"/>
  <c r="G183" i="17"/>
  <c r="R182" i="17"/>
  <c r="Q182" i="17"/>
  <c r="P182" i="17"/>
  <c r="I182" i="17"/>
  <c r="H182" i="17"/>
  <c r="G182" i="17"/>
  <c r="Q181" i="17"/>
  <c r="R181" i="17" s="1"/>
  <c r="P181" i="17"/>
  <c r="G181" i="17"/>
  <c r="Q180" i="17"/>
  <c r="R180" i="17" s="1"/>
  <c r="P180" i="17"/>
  <c r="H180" i="17" s="1"/>
  <c r="J180" i="17"/>
  <c r="L180" i="17" s="1"/>
  <c r="G180" i="17"/>
  <c r="N179" i="17"/>
  <c r="J179" i="17"/>
  <c r="L179" i="17" s="1"/>
  <c r="G179" i="17"/>
  <c r="I179" i="17" s="1"/>
  <c r="N178" i="17"/>
  <c r="J178" i="17"/>
  <c r="L178" i="17" s="1"/>
  <c r="I178" i="17"/>
  <c r="G178" i="17"/>
  <c r="Q177" i="17"/>
  <c r="R177" i="17" s="1"/>
  <c r="P177" i="17"/>
  <c r="H177" i="17" s="1"/>
  <c r="G177" i="17"/>
  <c r="U176" i="17"/>
  <c r="Q176" i="17"/>
  <c r="R176" i="17" s="1"/>
  <c r="P176" i="17"/>
  <c r="H176" i="17" s="1"/>
  <c r="L176" i="17"/>
  <c r="J176" i="17"/>
  <c r="G176" i="17"/>
  <c r="Q175" i="17"/>
  <c r="R175" i="17" s="1"/>
  <c r="P175" i="17"/>
  <c r="H175" i="17" s="1"/>
  <c r="G175" i="17"/>
  <c r="R174" i="17"/>
  <c r="Q174" i="17"/>
  <c r="P174" i="17"/>
  <c r="I174" i="17"/>
  <c r="H174" i="17"/>
  <c r="G174" i="17"/>
  <c r="Q173" i="17"/>
  <c r="R173" i="17" s="1"/>
  <c r="P173" i="17"/>
  <c r="G173" i="17"/>
  <c r="Q172" i="17"/>
  <c r="R172" i="17" s="1"/>
  <c r="P172" i="17"/>
  <c r="H172" i="17" s="1"/>
  <c r="J172" i="17"/>
  <c r="L172" i="17" s="1"/>
  <c r="G172" i="17"/>
  <c r="R171" i="17"/>
  <c r="Q171" i="17"/>
  <c r="P171" i="17"/>
  <c r="H171" i="17" s="1"/>
  <c r="N171" i="17"/>
  <c r="J171" i="17"/>
  <c r="L171" i="17" s="1"/>
  <c r="I171" i="17"/>
  <c r="G171" i="17"/>
  <c r="R170" i="17"/>
  <c r="Q170" i="17"/>
  <c r="P170" i="17"/>
  <c r="N170" i="17"/>
  <c r="I170" i="17"/>
  <c r="H170" i="17"/>
  <c r="J170" i="17" s="1"/>
  <c r="L170" i="17" s="1"/>
  <c r="G170" i="17"/>
  <c r="Q169" i="17"/>
  <c r="P169" i="17"/>
  <c r="G169" i="17"/>
  <c r="Q168" i="17"/>
  <c r="R168" i="17" s="1"/>
  <c r="P168" i="17"/>
  <c r="H168" i="17" s="1"/>
  <c r="G168" i="17"/>
  <c r="R167" i="17"/>
  <c r="Q167" i="17"/>
  <c r="P167" i="17"/>
  <c r="H167" i="17" s="1"/>
  <c r="N167" i="17"/>
  <c r="J167" i="17"/>
  <c r="L167" i="17" s="1"/>
  <c r="G167" i="17"/>
  <c r="R166" i="17"/>
  <c r="Q166" i="17"/>
  <c r="P166" i="17"/>
  <c r="N166" i="17"/>
  <c r="H166" i="17"/>
  <c r="J166" i="17" s="1"/>
  <c r="L166" i="17" s="1"/>
  <c r="G166" i="17"/>
  <c r="R165" i="17"/>
  <c r="Q165" i="17"/>
  <c r="P165" i="17"/>
  <c r="H165" i="17"/>
  <c r="G165" i="17"/>
  <c r="I165" i="17" s="1"/>
  <c r="Q164" i="17"/>
  <c r="R164" i="17" s="1"/>
  <c r="P164" i="17"/>
  <c r="H164" i="17" s="1"/>
  <c r="G164" i="17"/>
  <c r="Q163" i="17"/>
  <c r="R163" i="17" s="1"/>
  <c r="P163" i="17"/>
  <c r="H163" i="17" s="1"/>
  <c r="N163" i="17"/>
  <c r="J163" i="17"/>
  <c r="L163" i="17" s="1"/>
  <c r="G163" i="17"/>
  <c r="R162" i="17"/>
  <c r="Q162" i="17"/>
  <c r="P162" i="17"/>
  <c r="N162" i="17"/>
  <c r="H162" i="17"/>
  <c r="J162" i="17" s="1"/>
  <c r="L162" i="17" s="1"/>
  <c r="G162" i="17"/>
  <c r="R161" i="17"/>
  <c r="Q161" i="17"/>
  <c r="P161" i="17"/>
  <c r="H161" i="17"/>
  <c r="G161" i="17"/>
  <c r="I161" i="17" s="1"/>
  <c r="Q160" i="17"/>
  <c r="R160" i="17" s="1"/>
  <c r="P160" i="17"/>
  <c r="H160" i="17" s="1"/>
  <c r="G160" i="17"/>
  <c r="Q159" i="17"/>
  <c r="R159" i="17" s="1"/>
  <c r="P159" i="17"/>
  <c r="H159" i="17" s="1"/>
  <c r="N159" i="17"/>
  <c r="J159" i="17"/>
  <c r="L159" i="17" s="1"/>
  <c r="G159" i="17"/>
  <c r="R158" i="17"/>
  <c r="Q158" i="17"/>
  <c r="P158" i="17"/>
  <c r="N158" i="17"/>
  <c r="H158" i="17"/>
  <c r="J158" i="17" s="1"/>
  <c r="L158" i="17" s="1"/>
  <c r="G158" i="17"/>
  <c r="R157" i="17"/>
  <c r="Q157" i="17"/>
  <c r="P157" i="17"/>
  <c r="H157" i="17"/>
  <c r="G157" i="17"/>
  <c r="I157" i="17" s="1"/>
  <c r="N156" i="17"/>
  <c r="L156" i="17"/>
  <c r="J156" i="17"/>
  <c r="G156" i="17"/>
  <c r="I156" i="17" s="1"/>
  <c r="A156" i="17"/>
  <c r="N155" i="17"/>
  <c r="J155" i="17"/>
  <c r="L155" i="17" s="1"/>
  <c r="I155" i="17"/>
  <c r="G155" i="17"/>
  <c r="Q154" i="17"/>
  <c r="P154" i="17"/>
  <c r="G154" i="17"/>
  <c r="Q153" i="17"/>
  <c r="R153" i="17" s="1"/>
  <c r="P153" i="17"/>
  <c r="H153" i="17" s="1"/>
  <c r="G153" i="17"/>
  <c r="R152" i="17"/>
  <c r="Q152" i="17"/>
  <c r="P152" i="17"/>
  <c r="H152" i="17" s="1"/>
  <c r="N152" i="17"/>
  <c r="J152" i="17"/>
  <c r="L152" i="17" s="1"/>
  <c r="G152" i="17"/>
  <c r="R151" i="17"/>
  <c r="Q151" i="17"/>
  <c r="P151" i="17"/>
  <c r="N151" i="17"/>
  <c r="H151" i="17"/>
  <c r="J151" i="17" s="1"/>
  <c r="L151" i="17" s="1"/>
  <c r="G151" i="17"/>
  <c r="R150" i="17"/>
  <c r="Q150" i="17"/>
  <c r="P150" i="17"/>
  <c r="H150" i="17"/>
  <c r="G150" i="17"/>
  <c r="I150" i="17" s="1"/>
  <c r="Q149" i="17"/>
  <c r="P149" i="17"/>
  <c r="G149" i="17"/>
  <c r="Q148" i="17"/>
  <c r="R148" i="17" s="1"/>
  <c r="P148" i="17"/>
  <c r="H148" i="17" s="1"/>
  <c r="N148" i="17"/>
  <c r="I148" i="17"/>
  <c r="G148" i="17"/>
  <c r="A148" i="17"/>
  <c r="A149" i="17" s="1"/>
  <c r="A150" i="17" s="1"/>
  <c r="A151" i="17" s="1"/>
  <c r="A152" i="17" s="1"/>
  <c r="A153" i="17" s="1"/>
  <c r="A154" i="17" s="1"/>
  <c r="N147" i="17"/>
  <c r="J147" i="17"/>
  <c r="L147" i="17" s="1"/>
  <c r="G147" i="17"/>
  <c r="A147" i="17"/>
  <c r="N146" i="17"/>
  <c r="L146" i="17"/>
  <c r="J146" i="17"/>
  <c r="G146" i="17"/>
  <c r="N145" i="17"/>
  <c r="J145" i="17"/>
  <c r="L145" i="17" s="1"/>
  <c r="G145" i="17"/>
  <c r="N144" i="17"/>
  <c r="J144" i="17"/>
  <c r="L144" i="17" s="1"/>
  <c r="G144" i="17"/>
  <c r="R143" i="17"/>
  <c r="P143" i="17"/>
  <c r="H143" i="17"/>
  <c r="G143" i="17"/>
  <c r="R142" i="17"/>
  <c r="P142" i="17"/>
  <c r="H142" i="17" s="1"/>
  <c r="L142" i="17"/>
  <c r="J142" i="17"/>
  <c r="G142" i="17"/>
  <c r="I142" i="17" s="1"/>
  <c r="R141" i="17"/>
  <c r="P141" i="17"/>
  <c r="N141" i="17"/>
  <c r="I141" i="17"/>
  <c r="H141" i="17"/>
  <c r="J141" i="17" s="1"/>
  <c r="L141" i="17" s="1"/>
  <c r="G141" i="17"/>
  <c r="R140" i="17"/>
  <c r="P140" i="17"/>
  <c r="H140" i="17" s="1"/>
  <c r="G140" i="17"/>
  <c r="R139" i="17"/>
  <c r="P139" i="17"/>
  <c r="H139" i="17"/>
  <c r="G139" i="17"/>
  <c r="N138" i="17"/>
  <c r="J138" i="17"/>
  <c r="L138" i="17" s="1"/>
  <c r="G138" i="17"/>
  <c r="I138" i="17" s="1"/>
  <c r="N137" i="17"/>
  <c r="L137" i="17"/>
  <c r="J137" i="17"/>
  <c r="G137" i="17"/>
  <c r="I137" i="17" s="1"/>
  <c r="R136" i="17"/>
  <c r="P136" i="17"/>
  <c r="H136" i="17"/>
  <c r="G136" i="17"/>
  <c r="N135" i="17"/>
  <c r="L135" i="17"/>
  <c r="J135" i="17"/>
  <c r="G135" i="17"/>
  <c r="I135" i="17" s="1"/>
  <c r="N134" i="17"/>
  <c r="L134" i="17"/>
  <c r="J134" i="17"/>
  <c r="G134" i="17"/>
  <c r="I134" i="17" s="1"/>
  <c r="R133" i="17"/>
  <c r="P133" i="17"/>
  <c r="H133" i="17" s="1"/>
  <c r="G133" i="17"/>
  <c r="N132" i="17"/>
  <c r="J132" i="17"/>
  <c r="L132" i="17" s="1"/>
  <c r="G132" i="17"/>
  <c r="I132" i="17" s="1"/>
  <c r="N131" i="17"/>
  <c r="J131" i="17"/>
  <c r="L131" i="17" s="1"/>
  <c r="I131" i="17"/>
  <c r="G131" i="17"/>
  <c r="R130" i="17"/>
  <c r="P130" i="17"/>
  <c r="H130" i="17" s="1"/>
  <c r="N130" i="17"/>
  <c r="I130" i="17"/>
  <c r="G130" i="17"/>
  <c r="R129" i="17"/>
  <c r="P129" i="17"/>
  <c r="H129" i="17"/>
  <c r="G129" i="17"/>
  <c r="I129" i="17" s="1"/>
  <c r="R128" i="17"/>
  <c r="P128" i="17"/>
  <c r="H128" i="17" s="1"/>
  <c r="J128" i="17"/>
  <c r="L128" i="17" s="1"/>
  <c r="G128" i="17"/>
  <c r="R127" i="17"/>
  <c r="P127" i="17"/>
  <c r="H127" i="17"/>
  <c r="G127" i="17"/>
  <c r="R126" i="17"/>
  <c r="P126" i="17"/>
  <c r="H126" i="17" s="1"/>
  <c r="N126" i="17"/>
  <c r="J126" i="17"/>
  <c r="L126" i="17" s="1"/>
  <c r="I126" i="17"/>
  <c r="G126" i="17"/>
  <c r="R125" i="17"/>
  <c r="P125" i="17"/>
  <c r="H125" i="17"/>
  <c r="G125" i="17"/>
  <c r="I125" i="17" s="1"/>
  <c r="N124" i="17"/>
  <c r="L124" i="17"/>
  <c r="J124" i="17"/>
  <c r="G124" i="17"/>
  <c r="I124" i="17" s="1"/>
  <c r="A124" i="17"/>
  <c r="A125" i="17" s="1"/>
  <c r="A126" i="17" s="1"/>
  <c r="A127" i="17" s="1"/>
  <c r="A128" i="17" s="1"/>
  <c r="A129" i="17" s="1"/>
  <c r="A130" i="17" s="1"/>
  <c r="N123" i="17"/>
  <c r="J123" i="17"/>
  <c r="L123" i="17" s="1"/>
  <c r="I123" i="17"/>
  <c r="G123" i="17"/>
  <c r="R122" i="17"/>
  <c r="P122" i="17"/>
  <c r="H122" i="17" s="1"/>
  <c r="J122" i="17"/>
  <c r="L122" i="17" s="1"/>
  <c r="G122" i="17"/>
  <c r="R121" i="17"/>
  <c r="P121" i="17"/>
  <c r="H121" i="17"/>
  <c r="G121" i="17"/>
  <c r="R120" i="17"/>
  <c r="P120" i="17"/>
  <c r="H120" i="17" s="1"/>
  <c r="G120" i="17"/>
  <c r="I120" i="17" s="1"/>
  <c r="R119" i="17"/>
  <c r="P119" i="17"/>
  <c r="N119" i="17"/>
  <c r="I119" i="17"/>
  <c r="H119" i="17"/>
  <c r="J119" i="17" s="1"/>
  <c r="L119" i="17" s="1"/>
  <c r="G119" i="17"/>
  <c r="R118" i="17"/>
  <c r="P118" i="17"/>
  <c r="H118" i="17" s="1"/>
  <c r="J118" i="17"/>
  <c r="L118" i="17" s="1"/>
  <c r="G118" i="17"/>
  <c r="I118" i="17" s="1"/>
  <c r="A118" i="17"/>
  <c r="A119" i="17" s="1"/>
  <c r="A120" i="17" s="1"/>
  <c r="A121" i="17" s="1"/>
  <c r="A122" i="17" s="1"/>
  <c r="R117" i="17"/>
  <c r="P117" i="17"/>
  <c r="N117" i="17"/>
  <c r="H117" i="17"/>
  <c r="G117" i="17"/>
  <c r="R116" i="17"/>
  <c r="P116" i="17"/>
  <c r="H116" i="17" s="1"/>
  <c r="J116" i="17"/>
  <c r="L116" i="17" s="1"/>
  <c r="G116" i="17"/>
  <c r="I116" i="17" s="1"/>
  <c r="R115" i="17"/>
  <c r="P115" i="17"/>
  <c r="N115" i="17"/>
  <c r="H115" i="17"/>
  <c r="G115" i="17"/>
  <c r="R114" i="17"/>
  <c r="P114" i="17"/>
  <c r="H114" i="17" s="1"/>
  <c r="J114" i="17" s="1"/>
  <c r="L114" i="17" s="1"/>
  <c r="G114" i="17"/>
  <c r="R113" i="17"/>
  <c r="P113" i="17"/>
  <c r="H113" i="17"/>
  <c r="G113" i="17"/>
  <c r="N112" i="17"/>
  <c r="L112" i="17"/>
  <c r="J112" i="17"/>
  <c r="G112" i="17"/>
  <c r="A112" i="17"/>
  <c r="A113" i="17" s="1"/>
  <c r="A114" i="17" s="1"/>
  <c r="A115" i="17" s="1"/>
  <c r="A116" i="17" s="1"/>
  <c r="A117" i="17" s="1"/>
  <c r="N111" i="17"/>
  <c r="L111" i="17"/>
  <c r="J111" i="17"/>
  <c r="G111" i="17"/>
  <c r="S110" i="17"/>
  <c r="V110" i="17" s="1"/>
  <c r="N110" i="17"/>
  <c r="L110" i="17"/>
  <c r="J110" i="17"/>
  <c r="G110" i="17"/>
  <c r="I110" i="17" s="1"/>
  <c r="N109" i="17"/>
  <c r="L109" i="17"/>
  <c r="J109" i="17"/>
  <c r="I109" i="17"/>
  <c r="G109" i="17"/>
  <c r="P108" i="17"/>
  <c r="H108" i="17"/>
  <c r="N108" i="17" s="1"/>
  <c r="G108" i="17"/>
  <c r="D108" i="17"/>
  <c r="R108" i="17" s="1"/>
  <c r="U108" i="17" s="1"/>
  <c r="W108" i="17" s="1"/>
  <c r="P107" i="17"/>
  <c r="H107" i="17" s="1"/>
  <c r="N107" i="17" s="1"/>
  <c r="D107" i="17"/>
  <c r="P106" i="17"/>
  <c r="H106" i="17" s="1"/>
  <c r="D106" i="17"/>
  <c r="U105" i="17"/>
  <c r="W105" i="17" s="1"/>
  <c r="N105" i="17"/>
  <c r="J105" i="17"/>
  <c r="L105" i="17" s="1"/>
  <c r="I105" i="17"/>
  <c r="G105" i="17"/>
  <c r="P104" i="17"/>
  <c r="H104" i="17"/>
  <c r="G104" i="17"/>
  <c r="D104" i="17"/>
  <c r="R104" i="17" s="1"/>
  <c r="U104" i="17" s="1"/>
  <c r="W104" i="17" s="1"/>
  <c r="P103" i="17"/>
  <c r="H103" i="17" s="1"/>
  <c r="N103" i="17" s="1"/>
  <c r="D103" i="17"/>
  <c r="P102" i="17"/>
  <c r="H102" i="17" s="1"/>
  <c r="D102" i="17"/>
  <c r="P101" i="17"/>
  <c r="H101" i="17"/>
  <c r="D101" i="17"/>
  <c r="U100" i="17"/>
  <c r="W100" i="17" s="1"/>
  <c r="N100" i="17"/>
  <c r="J100" i="17"/>
  <c r="L100" i="17" s="1"/>
  <c r="I100" i="17"/>
  <c r="G100" i="17"/>
  <c r="P99" i="17"/>
  <c r="H99" i="17" s="1"/>
  <c r="N99" i="17" s="1"/>
  <c r="D99" i="17"/>
  <c r="P98" i="17"/>
  <c r="H98" i="17" s="1"/>
  <c r="D98" i="17"/>
  <c r="P97" i="17"/>
  <c r="H97" i="17" s="1"/>
  <c r="D97" i="17"/>
  <c r="U96" i="17"/>
  <c r="W96" i="17" s="1"/>
  <c r="N96" i="17"/>
  <c r="J96" i="17"/>
  <c r="L96" i="17" s="1"/>
  <c r="I96" i="17"/>
  <c r="G96" i="17"/>
  <c r="P95" i="17"/>
  <c r="H95" i="17" s="1"/>
  <c r="N95" i="17" s="1"/>
  <c r="D95" i="17"/>
  <c r="P94" i="17"/>
  <c r="H94" i="17" s="1"/>
  <c r="D94" i="17"/>
  <c r="P93" i="17"/>
  <c r="H93" i="17" s="1"/>
  <c r="D93" i="17"/>
  <c r="U92" i="17"/>
  <c r="W92" i="17" s="1"/>
  <c r="N92" i="17"/>
  <c r="J92" i="17"/>
  <c r="L92" i="17" s="1"/>
  <c r="I92" i="17"/>
  <c r="G92" i="17"/>
  <c r="W91" i="17"/>
  <c r="P91" i="17"/>
  <c r="H91" i="17" s="1"/>
  <c r="N91" i="17" s="1"/>
  <c r="G91" i="17"/>
  <c r="I91" i="17" s="1"/>
  <c r="D91" i="17"/>
  <c r="R91" i="17" s="1"/>
  <c r="U91" i="17" s="1"/>
  <c r="P90" i="17"/>
  <c r="H90" i="17" s="1"/>
  <c r="D90" i="17"/>
  <c r="R89" i="17"/>
  <c r="U89" i="17" s="1"/>
  <c r="W89" i="17" s="1"/>
  <c r="P89" i="17"/>
  <c r="H89" i="17" s="1"/>
  <c r="N89" i="17"/>
  <c r="G89" i="17"/>
  <c r="I89" i="17" s="1"/>
  <c r="D89" i="17"/>
  <c r="J89" i="17" s="1"/>
  <c r="L89" i="17" s="1"/>
  <c r="U88" i="17"/>
  <c r="W88" i="17" s="1"/>
  <c r="N88" i="17"/>
  <c r="J88" i="17"/>
  <c r="L88" i="17" s="1"/>
  <c r="G88" i="17"/>
  <c r="P87" i="17"/>
  <c r="H87" i="17"/>
  <c r="N87" i="17" s="1"/>
  <c r="D87" i="17"/>
  <c r="J87" i="17" s="1"/>
  <c r="L87" i="17" s="1"/>
  <c r="R86" i="17"/>
  <c r="U86" i="17" s="1"/>
  <c r="W86" i="17" s="1"/>
  <c r="P86" i="17"/>
  <c r="N86" i="17"/>
  <c r="H86" i="17"/>
  <c r="G86" i="17"/>
  <c r="I86" i="17" s="1"/>
  <c r="D86" i="17"/>
  <c r="J86" i="17" s="1"/>
  <c r="L86" i="17" s="1"/>
  <c r="P85" i="17"/>
  <c r="H85" i="17"/>
  <c r="N85" i="17" s="1"/>
  <c r="D85" i="17"/>
  <c r="J85" i="17" s="1"/>
  <c r="L85" i="17" s="1"/>
  <c r="W84" i="17"/>
  <c r="U84" i="17"/>
  <c r="N84" i="17"/>
  <c r="L84" i="17"/>
  <c r="J84" i="17"/>
  <c r="G84" i="17"/>
  <c r="P83" i="17"/>
  <c r="H83" i="17" s="1"/>
  <c r="N83" i="17"/>
  <c r="D83" i="17"/>
  <c r="J83" i="17" s="1"/>
  <c r="L83" i="17" s="1"/>
  <c r="P82" i="17"/>
  <c r="H82" i="17"/>
  <c r="N82" i="17" s="1"/>
  <c r="D82" i="17"/>
  <c r="W81" i="17"/>
  <c r="N81" i="17"/>
  <c r="J81" i="17"/>
  <c r="L81" i="17" s="1"/>
  <c r="G81" i="17"/>
  <c r="A81" i="17"/>
  <c r="W80" i="17"/>
  <c r="N80" i="17"/>
  <c r="L80" i="17"/>
  <c r="J80" i="17"/>
  <c r="G80" i="17"/>
  <c r="V79" i="17"/>
  <c r="N79" i="17"/>
  <c r="J79" i="17"/>
  <c r="L79" i="17" s="1"/>
  <c r="W78" i="17"/>
  <c r="N78" i="17"/>
  <c r="L78" i="17"/>
  <c r="J78" i="17"/>
  <c r="I78" i="17"/>
  <c r="G78" i="17"/>
  <c r="R77" i="17"/>
  <c r="N77" i="17"/>
  <c r="J77" i="17"/>
  <c r="L77" i="17" s="1"/>
  <c r="G77" i="17"/>
  <c r="I77" i="17" s="1"/>
  <c r="R76" i="17"/>
  <c r="L76" i="17"/>
  <c r="J76" i="17"/>
  <c r="R75" i="17"/>
  <c r="U75" i="17" s="1"/>
  <c r="W75" i="17" s="1"/>
  <c r="P75" i="17"/>
  <c r="H75" i="17"/>
  <c r="P74" i="17"/>
  <c r="N74" i="17"/>
  <c r="H74" i="17"/>
  <c r="P73" i="17"/>
  <c r="N73" i="17"/>
  <c r="H73" i="17"/>
  <c r="D73" i="17"/>
  <c r="J73" i="17" s="1"/>
  <c r="L73" i="17" s="1"/>
  <c r="P72" i="17"/>
  <c r="H72" i="17" s="1"/>
  <c r="D72" i="17"/>
  <c r="R72" i="17" s="1"/>
  <c r="U72" i="17" s="1"/>
  <c r="W72" i="17" s="1"/>
  <c r="A72" i="17"/>
  <c r="A73" i="17" s="1"/>
  <c r="U71" i="17"/>
  <c r="W71" i="17" s="1"/>
  <c r="N71" i="17"/>
  <c r="J71" i="17"/>
  <c r="L71" i="17" s="1"/>
  <c r="G71" i="17"/>
  <c r="V70" i="17"/>
  <c r="N70" i="17"/>
  <c r="L70" i="17"/>
  <c r="J70" i="17"/>
  <c r="G70" i="17"/>
  <c r="W69" i="17"/>
  <c r="N69" i="17"/>
  <c r="L69" i="17"/>
  <c r="J69" i="17"/>
  <c r="G69" i="17"/>
  <c r="P68" i="17"/>
  <c r="H68" i="17" s="1"/>
  <c r="D68" i="17"/>
  <c r="R67" i="17"/>
  <c r="U67" i="17" s="1"/>
  <c r="W67" i="17" s="1"/>
  <c r="P67" i="17"/>
  <c r="N67" i="17"/>
  <c r="H67" i="17"/>
  <c r="G67" i="17"/>
  <c r="I67" i="17" s="1"/>
  <c r="R66" i="17"/>
  <c r="U66" i="17" s="1"/>
  <c r="W66" i="17" s="1"/>
  <c r="P66" i="17"/>
  <c r="N66" i="17"/>
  <c r="H66" i="17"/>
  <c r="G66" i="17"/>
  <c r="I66" i="17" s="1"/>
  <c r="D66" i="17"/>
  <c r="J66" i="17" s="1"/>
  <c r="L66" i="17" s="1"/>
  <c r="A66" i="17"/>
  <c r="A67" i="17" s="1"/>
  <c r="A68" i="17" s="1"/>
  <c r="P65" i="17"/>
  <c r="H65" i="17" s="1"/>
  <c r="D65" i="17"/>
  <c r="A65" i="17"/>
  <c r="W64" i="17"/>
  <c r="N64" i="17"/>
  <c r="J64" i="17"/>
  <c r="L64" i="17" s="1"/>
  <c r="G64" i="17"/>
  <c r="V63" i="17"/>
  <c r="N63" i="17"/>
  <c r="L63" i="17"/>
  <c r="J63" i="17"/>
  <c r="G63" i="17"/>
  <c r="W62" i="17"/>
  <c r="N62" i="17"/>
  <c r="L62" i="17"/>
  <c r="J62" i="17"/>
  <c r="G62" i="17"/>
  <c r="P61" i="17"/>
  <c r="H61" i="17"/>
  <c r="N61" i="17" s="1"/>
  <c r="D61" i="17"/>
  <c r="J61" i="17" s="1"/>
  <c r="L61" i="17" s="1"/>
  <c r="R60" i="17"/>
  <c r="V60" i="17" s="1"/>
  <c r="W60" i="17" s="1"/>
  <c r="P60" i="17"/>
  <c r="H60" i="17" s="1"/>
  <c r="G60" i="17"/>
  <c r="I60" i="17" s="1"/>
  <c r="D60" i="17"/>
  <c r="P59" i="17"/>
  <c r="H59" i="17" s="1"/>
  <c r="D59" i="17"/>
  <c r="W58" i="17"/>
  <c r="V58" i="17"/>
  <c r="P58" i="17"/>
  <c r="H58" i="17"/>
  <c r="N58" i="17" s="1"/>
  <c r="G58" i="17"/>
  <c r="U57" i="17"/>
  <c r="W57" i="17" s="1"/>
  <c r="R57" i="17"/>
  <c r="P57" i="17"/>
  <c r="H57" i="17"/>
  <c r="N57" i="17" s="1"/>
  <c r="G57" i="17"/>
  <c r="V56" i="17"/>
  <c r="W56" i="17" s="1"/>
  <c r="R56" i="17"/>
  <c r="P56" i="17"/>
  <c r="H56" i="17"/>
  <c r="N56" i="17" s="1"/>
  <c r="G56" i="17"/>
  <c r="P55" i="17"/>
  <c r="H55" i="17" s="1"/>
  <c r="D55" i="17"/>
  <c r="P54" i="17"/>
  <c r="N54" i="17"/>
  <c r="H54" i="17"/>
  <c r="D54" i="17"/>
  <c r="J54" i="17" s="1"/>
  <c r="L54" i="17" s="1"/>
  <c r="P53" i="17"/>
  <c r="H53" i="17" s="1"/>
  <c r="D53" i="17"/>
  <c r="W52" i="17"/>
  <c r="R52" i="17"/>
  <c r="V52" i="17" s="1"/>
  <c r="P52" i="17"/>
  <c r="H52" i="17" s="1"/>
  <c r="I52" i="17"/>
  <c r="G52" i="17"/>
  <c r="R51" i="17"/>
  <c r="V51" i="17" s="1"/>
  <c r="W51" i="17" s="1"/>
  <c r="P51" i="17"/>
  <c r="H51" i="17" s="1"/>
  <c r="N51" i="17"/>
  <c r="G51" i="17"/>
  <c r="I51" i="17" s="1"/>
  <c r="D51" i="17"/>
  <c r="J51" i="17" s="1"/>
  <c r="L51" i="17" s="1"/>
  <c r="R50" i="17"/>
  <c r="V50" i="17" s="1"/>
  <c r="W50" i="17" s="1"/>
  <c r="P50" i="17"/>
  <c r="J50" i="17"/>
  <c r="L50" i="17" s="1"/>
  <c r="H50" i="17"/>
  <c r="N50" i="17" s="1"/>
  <c r="G50" i="17"/>
  <c r="I50" i="17" s="1"/>
  <c r="D50" i="17"/>
  <c r="R49" i="17"/>
  <c r="V49" i="17" s="1"/>
  <c r="W49" i="17" s="1"/>
  <c r="P49" i="17"/>
  <c r="L49" i="17"/>
  <c r="H49" i="17"/>
  <c r="J49" i="17" s="1"/>
  <c r="G49" i="17"/>
  <c r="I49" i="17" s="1"/>
  <c r="P48" i="17"/>
  <c r="H48" i="17"/>
  <c r="G48" i="17"/>
  <c r="D48" i="17"/>
  <c r="R48" i="17" s="1"/>
  <c r="V48" i="17" s="1"/>
  <c r="W48" i="17" s="1"/>
  <c r="P47" i="17"/>
  <c r="H47" i="17" s="1"/>
  <c r="D47" i="17"/>
  <c r="P46" i="17"/>
  <c r="H46" i="17" s="1"/>
  <c r="D46" i="17"/>
  <c r="R46" i="17" s="1"/>
  <c r="V46" i="17" s="1"/>
  <c r="W46" i="17" s="1"/>
  <c r="P45" i="17"/>
  <c r="H45" i="17"/>
  <c r="N45" i="17" s="1"/>
  <c r="D45" i="17"/>
  <c r="G45" i="17" s="1"/>
  <c r="I45" i="17" s="1"/>
  <c r="R44" i="17"/>
  <c r="V44" i="17" s="1"/>
  <c r="W44" i="17" s="1"/>
  <c r="P44" i="17"/>
  <c r="H44" i="17"/>
  <c r="N44" i="17" s="1"/>
  <c r="G44" i="17"/>
  <c r="I44" i="17" s="1"/>
  <c r="D44" i="17"/>
  <c r="J44" i="17" s="1"/>
  <c r="L44" i="17" s="1"/>
  <c r="P43" i="17"/>
  <c r="H43" i="17"/>
  <c r="N43" i="17" s="1"/>
  <c r="D43" i="17"/>
  <c r="P42" i="17"/>
  <c r="H42" i="17" s="1"/>
  <c r="N42" i="17"/>
  <c r="J42" i="17"/>
  <c r="L42" i="17" s="1"/>
  <c r="D42" i="17"/>
  <c r="R42" i="17" s="1"/>
  <c r="V42" i="17" s="1"/>
  <c r="W42" i="17" s="1"/>
  <c r="P41" i="17"/>
  <c r="H41" i="17"/>
  <c r="N41" i="17" s="1"/>
  <c r="D41" i="17"/>
  <c r="J41" i="17" s="1"/>
  <c r="L41" i="17" s="1"/>
  <c r="P40" i="17"/>
  <c r="H40" i="17"/>
  <c r="G40" i="17"/>
  <c r="I40" i="17" s="1"/>
  <c r="D40" i="17"/>
  <c r="J40" i="17" s="1"/>
  <c r="L40" i="17" s="1"/>
  <c r="Q39" i="17"/>
  <c r="R39" i="17" s="1"/>
  <c r="V39" i="17" s="1"/>
  <c r="P39" i="17"/>
  <c r="G39" i="17"/>
  <c r="W38" i="17"/>
  <c r="R38" i="17"/>
  <c r="U38" i="17" s="1"/>
  <c r="P38" i="17"/>
  <c r="H38" i="17" s="1"/>
  <c r="I38" i="17"/>
  <c r="G38" i="17"/>
  <c r="A38" i="17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R37" i="17"/>
  <c r="U37" i="17" s="1"/>
  <c r="W37" i="17" s="1"/>
  <c r="P37" i="17"/>
  <c r="H37" i="17" s="1"/>
  <c r="N37" i="17"/>
  <c r="J37" i="17"/>
  <c r="L37" i="17" s="1"/>
  <c r="G37" i="17"/>
  <c r="I37" i="17" s="1"/>
  <c r="A37" i="17"/>
  <c r="N36" i="17"/>
  <c r="L36" i="17"/>
  <c r="J36" i="17"/>
  <c r="I36" i="17"/>
  <c r="G36" i="17"/>
  <c r="U35" i="17"/>
  <c r="N35" i="17"/>
  <c r="J35" i="17"/>
  <c r="L35" i="17" s="1"/>
  <c r="G35" i="17"/>
  <c r="N34" i="17"/>
  <c r="L34" i="17"/>
  <c r="J34" i="17"/>
  <c r="G34" i="17"/>
  <c r="I34" i="17" s="1"/>
  <c r="V33" i="17"/>
  <c r="W33" i="17" s="1"/>
  <c r="R33" i="17"/>
  <c r="P33" i="17"/>
  <c r="H33" i="17" s="1"/>
  <c r="G33" i="17"/>
  <c r="R32" i="17"/>
  <c r="V32" i="17" s="1"/>
  <c r="W32" i="17" s="1"/>
  <c r="Q32" i="17"/>
  <c r="P32" i="17"/>
  <c r="H32" i="17"/>
  <c r="N32" i="17" s="1"/>
  <c r="G32" i="17"/>
  <c r="U31" i="17"/>
  <c r="W31" i="17" s="1"/>
  <c r="R31" i="17"/>
  <c r="P31" i="17"/>
  <c r="H31" i="17"/>
  <c r="G31" i="17"/>
  <c r="U30" i="17"/>
  <c r="W30" i="17" s="1"/>
  <c r="R30" i="17"/>
  <c r="P30" i="17"/>
  <c r="H30" i="17"/>
  <c r="G30" i="17"/>
  <c r="V29" i="17"/>
  <c r="W29" i="17" s="1"/>
  <c r="R29" i="17"/>
  <c r="P29" i="17"/>
  <c r="H29" i="17"/>
  <c r="G29" i="17"/>
  <c r="V28" i="17"/>
  <c r="R28" i="17"/>
  <c r="P28" i="17"/>
  <c r="H28" i="17"/>
  <c r="G28" i="17"/>
  <c r="U27" i="17"/>
  <c r="W27" i="17" s="1"/>
  <c r="R27" i="17"/>
  <c r="P27" i="17"/>
  <c r="H27" i="17"/>
  <c r="G27" i="17"/>
  <c r="U26" i="17"/>
  <c r="W26" i="17" s="1"/>
  <c r="R26" i="17"/>
  <c r="P26" i="17"/>
  <c r="H26" i="17"/>
  <c r="G26" i="17"/>
  <c r="P25" i="17"/>
  <c r="H25" i="17"/>
  <c r="N25" i="17" s="1"/>
  <c r="D25" i="17"/>
  <c r="R25" i="17" s="1"/>
  <c r="S15" i="17" s="1"/>
  <c r="R24" i="17"/>
  <c r="U24" i="17" s="1"/>
  <c r="W24" i="17" s="1"/>
  <c r="P24" i="17"/>
  <c r="H24" i="17" s="1"/>
  <c r="N24" i="17"/>
  <c r="I24" i="17"/>
  <c r="G24" i="17"/>
  <c r="R23" i="17"/>
  <c r="U23" i="17" s="1"/>
  <c r="W23" i="17" s="1"/>
  <c r="P23" i="17"/>
  <c r="H23" i="17" s="1"/>
  <c r="N23" i="17"/>
  <c r="G23" i="17"/>
  <c r="R22" i="17"/>
  <c r="U22" i="17" s="1"/>
  <c r="W22" i="17" s="1"/>
  <c r="P22" i="17"/>
  <c r="H22" i="17" s="1"/>
  <c r="N22" i="17"/>
  <c r="I22" i="17"/>
  <c r="G22" i="17"/>
  <c r="R21" i="17"/>
  <c r="U21" i="17" s="1"/>
  <c r="W21" i="17" s="1"/>
  <c r="P21" i="17"/>
  <c r="H21" i="17" s="1"/>
  <c r="N21" i="17"/>
  <c r="G21" i="17"/>
  <c r="R20" i="17"/>
  <c r="U20" i="17" s="1"/>
  <c r="W20" i="17" s="1"/>
  <c r="P20" i="17"/>
  <c r="H20" i="17" s="1"/>
  <c r="N20" i="17"/>
  <c r="I20" i="17"/>
  <c r="G20" i="17"/>
  <c r="R19" i="17"/>
  <c r="U19" i="17" s="1"/>
  <c r="W19" i="17" s="1"/>
  <c r="P19" i="17"/>
  <c r="H19" i="17" s="1"/>
  <c r="N19" i="17"/>
  <c r="G19" i="17"/>
  <c r="R18" i="17"/>
  <c r="U18" i="17" s="1"/>
  <c r="W18" i="17" s="1"/>
  <c r="P18" i="17"/>
  <c r="H18" i="17" s="1"/>
  <c r="N18" i="17"/>
  <c r="I18" i="17"/>
  <c r="G18" i="17"/>
  <c r="R17" i="17"/>
  <c r="U17" i="17" s="1"/>
  <c r="P17" i="17"/>
  <c r="H17" i="17" s="1"/>
  <c r="N17" i="17"/>
  <c r="G17" i="17"/>
  <c r="A17" i="17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E4" i="17"/>
  <c r="E18" i="14"/>
  <c r="G18" i="14" s="1"/>
  <c r="G25" i="16"/>
  <c r="G24" i="16"/>
  <c r="B24" i="16"/>
  <c r="B25" i="16" s="1"/>
  <c r="G23" i="16"/>
  <c r="G22" i="16" s="1"/>
  <c r="G21" i="16" s="1"/>
  <c r="B23" i="16"/>
  <c r="G20" i="16"/>
  <c r="G19" i="16"/>
  <c r="I18" i="16"/>
  <c r="H18" i="16"/>
  <c r="G18" i="16"/>
  <c r="G15" i="16"/>
  <c r="G14" i="16" s="1"/>
  <c r="E75" i="10"/>
  <c r="G75" i="10" s="1"/>
  <c r="K26" i="15"/>
  <c r="N17" i="15"/>
  <c r="O17" i="15" s="1"/>
  <c r="N19" i="15"/>
  <c r="N20" i="15"/>
  <c r="O20" i="15" s="1"/>
  <c r="N21" i="15"/>
  <c r="N22" i="15"/>
  <c r="O22" i="15" s="1"/>
  <c r="N23" i="15"/>
  <c r="N24" i="15"/>
  <c r="O24" i="15" s="1"/>
  <c r="L17" i="15"/>
  <c r="M17" i="15" s="1"/>
  <c r="L18" i="15"/>
  <c r="L19" i="15"/>
  <c r="L20" i="15"/>
  <c r="L21" i="15"/>
  <c r="M21" i="15" s="1"/>
  <c r="L22" i="15"/>
  <c r="L23" i="15"/>
  <c r="L24" i="15"/>
  <c r="L16" i="15"/>
  <c r="M16" i="15" s="1"/>
  <c r="O23" i="15"/>
  <c r="O21" i="15"/>
  <c r="O19" i="15"/>
  <c r="M24" i="15"/>
  <c r="M23" i="15"/>
  <c r="M22" i="15"/>
  <c r="M20" i="15"/>
  <c r="M19" i="15"/>
  <c r="M18" i="15"/>
  <c r="K24" i="15"/>
  <c r="K23" i="15"/>
  <c r="K22" i="15"/>
  <c r="K21" i="15"/>
  <c r="K20" i="15"/>
  <c r="K19" i="15"/>
  <c r="K18" i="15"/>
  <c r="K17" i="15"/>
  <c r="K16" i="15"/>
  <c r="I17" i="15"/>
  <c r="I18" i="15"/>
  <c r="I19" i="15"/>
  <c r="I20" i="15"/>
  <c r="I21" i="15"/>
  <c r="I22" i="15"/>
  <c r="I23" i="15"/>
  <c r="I24" i="15"/>
  <c r="I16" i="15"/>
  <c r="C47" i="15"/>
  <c r="G25" i="15"/>
  <c r="G24" i="15"/>
  <c r="G23" i="15"/>
  <c r="G22" i="15" s="1"/>
  <c r="G21" i="15" s="1"/>
  <c r="B23" i="15"/>
  <c r="B24" i="15" s="1"/>
  <c r="B25" i="15" s="1"/>
  <c r="G20" i="15"/>
  <c r="G19" i="15"/>
  <c r="E18" i="15"/>
  <c r="G18" i="15" s="1"/>
  <c r="E17" i="15"/>
  <c r="G17" i="15" s="1"/>
  <c r="E16" i="15"/>
  <c r="G16" i="15" s="1"/>
  <c r="N18" i="10"/>
  <c r="N19" i="10"/>
  <c r="N20" i="10"/>
  <c r="N192" i="10" s="1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4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9" i="10"/>
  <c r="L52" i="10"/>
  <c r="L56" i="10"/>
  <c r="L57" i="10"/>
  <c r="L58" i="10"/>
  <c r="L62" i="10"/>
  <c r="L63" i="10"/>
  <c r="L64" i="10"/>
  <c r="L67" i="10"/>
  <c r="L69" i="10"/>
  <c r="L70" i="10"/>
  <c r="L71" i="10"/>
  <c r="L75" i="10"/>
  <c r="L78" i="10"/>
  <c r="L79" i="10"/>
  <c r="L80" i="10"/>
  <c r="L81" i="10"/>
  <c r="L84" i="10"/>
  <c r="L88" i="10"/>
  <c r="L92" i="10"/>
  <c r="L96" i="10"/>
  <c r="L100" i="10"/>
  <c r="L105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7" i="10"/>
  <c r="K192" i="10"/>
  <c r="J34" i="10"/>
  <c r="J35" i="10"/>
  <c r="J36" i="10"/>
  <c r="J62" i="10"/>
  <c r="J63" i="10"/>
  <c r="J64" i="10"/>
  <c r="J69" i="10"/>
  <c r="J70" i="10"/>
  <c r="J71" i="10"/>
  <c r="J78" i="10"/>
  <c r="J79" i="10"/>
  <c r="J80" i="10"/>
  <c r="J81" i="10"/>
  <c r="J84" i="10"/>
  <c r="J88" i="10"/>
  <c r="J92" i="10"/>
  <c r="J96" i="10"/>
  <c r="J100" i="10"/>
  <c r="J105" i="10"/>
  <c r="J109" i="10"/>
  <c r="J110" i="10"/>
  <c r="J111" i="10"/>
  <c r="J112" i="10"/>
  <c r="J123" i="10"/>
  <c r="J124" i="10"/>
  <c r="J131" i="10"/>
  <c r="J132" i="10"/>
  <c r="J134" i="10"/>
  <c r="J135" i="10"/>
  <c r="J137" i="10"/>
  <c r="J138" i="10"/>
  <c r="J144" i="10"/>
  <c r="J145" i="10"/>
  <c r="J146" i="10"/>
  <c r="J147" i="10"/>
  <c r="J155" i="10"/>
  <c r="J156" i="10"/>
  <c r="J178" i="10"/>
  <c r="J179" i="10"/>
  <c r="J187" i="10"/>
  <c r="J188" i="10"/>
  <c r="J189" i="10"/>
  <c r="J190" i="10"/>
  <c r="J191" i="10"/>
  <c r="I18" i="14"/>
  <c r="H18" i="14"/>
  <c r="R75" i="10"/>
  <c r="I135" i="10"/>
  <c r="G18" i="10"/>
  <c r="G19" i="10"/>
  <c r="G20" i="10"/>
  <c r="G21" i="10"/>
  <c r="G22" i="10"/>
  <c r="G23" i="10"/>
  <c r="G24" i="10"/>
  <c r="G26" i="10"/>
  <c r="G27" i="10"/>
  <c r="G28" i="10"/>
  <c r="G29" i="10"/>
  <c r="G30" i="10"/>
  <c r="G31" i="10"/>
  <c r="G32" i="10"/>
  <c r="G33" i="10"/>
  <c r="G34" i="10"/>
  <c r="I34" i="10" s="1"/>
  <c r="G35" i="10"/>
  <c r="G36" i="10"/>
  <c r="I36" i="10" s="1"/>
  <c r="G37" i="10"/>
  <c r="G38" i="10"/>
  <c r="G39" i="10"/>
  <c r="G49" i="10"/>
  <c r="G52" i="10"/>
  <c r="G56" i="10"/>
  <c r="G57" i="10"/>
  <c r="G58" i="10"/>
  <c r="G62" i="10"/>
  <c r="G63" i="10"/>
  <c r="G64" i="10"/>
  <c r="G67" i="10"/>
  <c r="G69" i="10"/>
  <c r="G70" i="10"/>
  <c r="G71" i="10"/>
  <c r="G78" i="10"/>
  <c r="I78" i="10" s="1"/>
  <c r="G80" i="10"/>
  <c r="G81" i="10"/>
  <c r="G84" i="10"/>
  <c r="G88" i="10"/>
  <c r="G92" i="10"/>
  <c r="I92" i="10" s="1"/>
  <c r="G96" i="10"/>
  <c r="I96" i="10" s="1"/>
  <c r="G100" i="10"/>
  <c r="I100" i="10" s="1"/>
  <c r="G105" i="10"/>
  <c r="I105" i="10" s="1"/>
  <c r="G109" i="10"/>
  <c r="I109" i="10" s="1"/>
  <c r="G110" i="10"/>
  <c r="I110" i="10" s="1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I123" i="10" s="1"/>
  <c r="G124" i="10"/>
  <c r="I124" i="10" s="1"/>
  <c r="G125" i="10"/>
  <c r="G126" i="10"/>
  <c r="G127" i="10"/>
  <c r="G128" i="10"/>
  <c r="G129" i="10"/>
  <c r="G130" i="10"/>
  <c r="G131" i="10"/>
  <c r="I131" i="10" s="1"/>
  <c r="G132" i="10"/>
  <c r="I132" i="10" s="1"/>
  <c r="G133" i="10"/>
  <c r="G134" i="10"/>
  <c r="I134" i="10" s="1"/>
  <c r="G135" i="10"/>
  <c r="G136" i="10"/>
  <c r="G137" i="10"/>
  <c r="I137" i="10" s="1"/>
  <c r="G138" i="10"/>
  <c r="I138" i="10" s="1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I155" i="10" s="1"/>
  <c r="G156" i="10"/>
  <c r="I156" i="10" s="1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I178" i="10" s="1"/>
  <c r="G179" i="10"/>
  <c r="I179" i="10" s="1"/>
  <c r="G180" i="10"/>
  <c r="G181" i="10"/>
  <c r="G182" i="10"/>
  <c r="G183" i="10"/>
  <c r="G184" i="10"/>
  <c r="G185" i="10"/>
  <c r="G186" i="10"/>
  <c r="G187" i="10"/>
  <c r="G188" i="10"/>
  <c r="G189" i="10"/>
  <c r="I189" i="10" s="1"/>
  <c r="G190" i="10"/>
  <c r="I190" i="10" s="1"/>
  <c r="G191" i="10"/>
  <c r="I191" i="10" s="1"/>
  <c r="G17" i="10"/>
  <c r="A190" i="10"/>
  <c r="A191" i="10" s="1"/>
  <c r="A189" i="10"/>
  <c r="E17" i="14"/>
  <c r="G17" i="14" s="1"/>
  <c r="E16" i="14"/>
  <c r="G16" i="14" s="1"/>
  <c r="A22" i="9"/>
  <c r="A23" i="9" s="1"/>
  <c r="A24" i="9" s="1"/>
  <c r="K17" i="9"/>
  <c r="I17" i="9"/>
  <c r="F17" i="9" s="1"/>
  <c r="G17" i="9" s="1"/>
  <c r="C44" i="14"/>
  <c r="B55" i="13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46" i="13"/>
  <c r="B47" i="13" s="1"/>
  <c r="B48" i="13" s="1"/>
  <c r="B49" i="13" s="1"/>
  <c r="B50" i="13" s="1"/>
  <c r="B51" i="13" s="1"/>
  <c r="G21" i="13"/>
  <c r="N18" i="15" l="1"/>
  <c r="O18" i="15" s="1"/>
  <c r="N16" i="15"/>
  <c r="O16" i="15" s="1"/>
  <c r="E72" i="10"/>
  <c r="E73" i="10"/>
  <c r="M73" i="10" s="1"/>
  <c r="E73" i="17"/>
  <c r="M73" i="17" s="1"/>
  <c r="H28" i="20"/>
  <c r="H29" i="20" s="1"/>
  <c r="G190" i="17"/>
  <c r="I190" i="17" s="1"/>
  <c r="O188" i="17" s="1"/>
  <c r="N76" i="17"/>
  <c r="G41" i="17"/>
  <c r="I41" i="17" s="1"/>
  <c r="R41" i="17"/>
  <c r="V41" i="17" s="1"/>
  <c r="W41" i="17" s="1"/>
  <c r="G73" i="17"/>
  <c r="I73" i="17" s="1"/>
  <c r="R73" i="17"/>
  <c r="U73" i="17" s="1"/>
  <c r="W73" i="17" s="1"/>
  <c r="G83" i="17"/>
  <c r="I83" i="17" s="1"/>
  <c r="R83" i="17"/>
  <c r="U83" i="17" s="1"/>
  <c r="W83" i="17" s="1"/>
  <c r="R40" i="17"/>
  <c r="V40" i="17" s="1"/>
  <c r="W40" i="17" s="1"/>
  <c r="G42" i="17"/>
  <c r="I42" i="17" s="1"/>
  <c r="I48" i="17"/>
  <c r="G54" i="17"/>
  <c r="I54" i="17" s="1"/>
  <c r="R54" i="17"/>
  <c r="V54" i="17" s="1"/>
  <c r="W54" i="17" s="1"/>
  <c r="G75" i="17"/>
  <c r="I75" i="17" s="1"/>
  <c r="N26" i="17"/>
  <c r="I26" i="17"/>
  <c r="J26" i="17"/>
  <c r="L26" i="17" s="1"/>
  <c r="N28" i="17"/>
  <c r="I28" i="17"/>
  <c r="J28" i="17"/>
  <c r="L28" i="17" s="1"/>
  <c r="W28" i="17"/>
  <c r="V15" i="17"/>
  <c r="N30" i="17"/>
  <c r="I30" i="17"/>
  <c r="J30" i="17"/>
  <c r="L30" i="17" s="1"/>
  <c r="N33" i="17"/>
  <c r="J33" i="17"/>
  <c r="L33" i="17" s="1"/>
  <c r="N53" i="17"/>
  <c r="N55" i="17"/>
  <c r="N68" i="17"/>
  <c r="J17" i="17"/>
  <c r="M17" i="17"/>
  <c r="J19" i="17"/>
  <c r="L19" i="17" s="1"/>
  <c r="J21" i="17"/>
  <c r="L21" i="17" s="1"/>
  <c r="J23" i="17"/>
  <c r="L23" i="17" s="1"/>
  <c r="J47" i="17"/>
  <c r="L47" i="17" s="1"/>
  <c r="N59" i="17"/>
  <c r="J59" i="17"/>
  <c r="L59" i="17" s="1"/>
  <c r="J65" i="17"/>
  <c r="L65" i="17" s="1"/>
  <c r="N72" i="17"/>
  <c r="J72" i="17"/>
  <c r="L72" i="17" s="1"/>
  <c r="N90" i="17"/>
  <c r="J90" i="17"/>
  <c r="L90" i="17" s="1"/>
  <c r="U25" i="17"/>
  <c r="W25" i="17" s="1"/>
  <c r="N27" i="17"/>
  <c r="I27" i="17"/>
  <c r="J27" i="17"/>
  <c r="L27" i="17" s="1"/>
  <c r="N29" i="17"/>
  <c r="I29" i="17"/>
  <c r="J29" i="17"/>
  <c r="L29" i="17" s="1"/>
  <c r="N31" i="17"/>
  <c r="I31" i="17"/>
  <c r="J31" i="17"/>
  <c r="L31" i="17" s="1"/>
  <c r="W39" i="17"/>
  <c r="N47" i="17"/>
  <c r="N65" i="17"/>
  <c r="N93" i="17"/>
  <c r="N97" i="17"/>
  <c r="I17" i="17"/>
  <c r="W17" i="17"/>
  <c r="J18" i="17"/>
  <c r="L18" i="17" s="1"/>
  <c r="I19" i="17"/>
  <c r="J20" i="17"/>
  <c r="L20" i="17" s="1"/>
  <c r="I21" i="17"/>
  <c r="J22" i="17"/>
  <c r="L22" i="17" s="1"/>
  <c r="I23" i="17"/>
  <c r="J24" i="17"/>
  <c r="L24" i="17" s="1"/>
  <c r="I33" i="17"/>
  <c r="J53" i="17"/>
  <c r="L53" i="17" s="1"/>
  <c r="J55" i="17"/>
  <c r="L55" i="17" s="1"/>
  <c r="J68" i="17"/>
  <c r="L68" i="17" s="1"/>
  <c r="J25" i="17"/>
  <c r="L25" i="17" s="1"/>
  <c r="J32" i="17"/>
  <c r="L32" i="17" s="1"/>
  <c r="N40" i="17"/>
  <c r="J43" i="17"/>
  <c r="L43" i="17" s="1"/>
  <c r="J48" i="17"/>
  <c r="L48" i="17" s="1"/>
  <c r="N49" i="17"/>
  <c r="R59" i="17"/>
  <c r="V59" i="17" s="1"/>
  <c r="W59" i="17" s="1"/>
  <c r="G59" i="17"/>
  <c r="I59" i="17" s="1"/>
  <c r="R90" i="17"/>
  <c r="U90" i="17" s="1"/>
  <c r="W90" i="17" s="1"/>
  <c r="G90" i="17"/>
  <c r="I90" i="17" s="1"/>
  <c r="G94" i="17"/>
  <c r="I94" i="17" s="1"/>
  <c r="R94" i="17"/>
  <c r="U94" i="17" s="1"/>
  <c r="W94" i="17" s="1"/>
  <c r="J94" i="17"/>
  <c r="L94" i="17" s="1"/>
  <c r="G97" i="17"/>
  <c r="I97" i="17" s="1"/>
  <c r="R97" i="17"/>
  <c r="U97" i="17" s="1"/>
  <c r="W97" i="17" s="1"/>
  <c r="J97" i="17"/>
  <c r="L97" i="17" s="1"/>
  <c r="N98" i="17"/>
  <c r="J104" i="17"/>
  <c r="L104" i="17" s="1"/>
  <c r="N104" i="17"/>
  <c r="J108" i="17"/>
  <c r="L108" i="17" s="1"/>
  <c r="J113" i="17"/>
  <c r="L113" i="17" s="1"/>
  <c r="N113" i="17"/>
  <c r="I113" i="17"/>
  <c r="R154" i="17"/>
  <c r="H154" i="17"/>
  <c r="G25" i="17"/>
  <c r="I25" i="17" s="1"/>
  <c r="J38" i="17"/>
  <c r="L38" i="17" s="1"/>
  <c r="H39" i="17"/>
  <c r="R43" i="17"/>
  <c r="V43" i="17" s="1"/>
  <c r="W43" i="17" s="1"/>
  <c r="G43" i="17"/>
  <c r="I43" i="17" s="1"/>
  <c r="J45" i="17"/>
  <c r="L45" i="17" s="1"/>
  <c r="R45" i="17"/>
  <c r="V45" i="17" s="1"/>
  <c r="W45" i="17" s="1"/>
  <c r="G46" i="17"/>
  <c r="I46" i="17" s="1"/>
  <c r="N46" i="17"/>
  <c r="N52" i="17"/>
  <c r="I56" i="17"/>
  <c r="I57" i="17"/>
  <c r="I58" i="17"/>
  <c r="R82" i="17"/>
  <c r="G82" i="17"/>
  <c r="I82" i="17" s="1"/>
  <c r="R95" i="17"/>
  <c r="U95" i="17" s="1"/>
  <c r="W95" i="17" s="1"/>
  <c r="G95" i="17"/>
  <c r="I95" i="17" s="1"/>
  <c r="J95" i="17"/>
  <c r="L95" i="17" s="1"/>
  <c r="R98" i="17"/>
  <c r="U98" i="17" s="1"/>
  <c r="W98" i="17" s="1"/>
  <c r="J98" i="17"/>
  <c r="L98" i="17" s="1"/>
  <c r="G98" i="17"/>
  <c r="I98" i="17" s="1"/>
  <c r="R101" i="17"/>
  <c r="U101" i="17" s="1"/>
  <c r="W101" i="17" s="1"/>
  <c r="J101" i="17"/>
  <c r="L101" i="17" s="1"/>
  <c r="G101" i="17"/>
  <c r="I101" i="17" s="1"/>
  <c r="N102" i="17"/>
  <c r="I104" i="17"/>
  <c r="N106" i="17"/>
  <c r="J115" i="17"/>
  <c r="L115" i="17" s="1"/>
  <c r="I115" i="17"/>
  <c r="J121" i="17"/>
  <c r="L121" i="17" s="1"/>
  <c r="I121" i="17"/>
  <c r="N121" i="17"/>
  <c r="N133" i="17"/>
  <c r="J133" i="17"/>
  <c r="L133" i="17" s="1"/>
  <c r="N140" i="17"/>
  <c r="J140" i="17"/>
  <c r="L140" i="17" s="1"/>
  <c r="R47" i="17"/>
  <c r="V47" i="17" s="1"/>
  <c r="W47" i="17" s="1"/>
  <c r="G47" i="17"/>
  <c r="I47" i="17" s="1"/>
  <c r="N48" i="17"/>
  <c r="R53" i="17"/>
  <c r="V53" i="17" s="1"/>
  <c r="W53" i="17" s="1"/>
  <c r="G53" i="17"/>
  <c r="I53" i="17" s="1"/>
  <c r="R55" i="17"/>
  <c r="V55" i="17" s="1"/>
  <c r="W55" i="17" s="1"/>
  <c r="G55" i="17"/>
  <c r="I55" i="17" s="1"/>
  <c r="R65" i="17"/>
  <c r="G65" i="17"/>
  <c r="I65" i="17" s="1"/>
  <c r="R68" i="17"/>
  <c r="U68" i="17" s="1"/>
  <c r="W68" i="17" s="1"/>
  <c r="G68" i="17"/>
  <c r="I68" i="17" s="1"/>
  <c r="R99" i="17"/>
  <c r="U99" i="17" s="1"/>
  <c r="W99" i="17" s="1"/>
  <c r="G99" i="17"/>
  <c r="I99" i="17" s="1"/>
  <c r="J99" i="17"/>
  <c r="L99" i="17" s="1"/>
  <c r="N101" i="17"/>
  <c r="G102" i="17"/>
  <c r="I102" i="17" s="1"/>
  <c r="R102" i="17"/>
  <c r="U102" i="17" s="1"/>
  <c r="W102" i="17" s="1"/>
  <c r="J102" i="17"/>
  <c r="L102" i="17" s="1"/>
  <c r="R106" i="17"/>
  <c r="U106" i="17" s="1"/>
  <c r="W106" i="17" s="1"/>
  <c r="J106" i="17"/>
  <c r="L106" i="17" s="1"/>
  <c r="G106" i="17"/>
  <c r="I106" i="17" s="1"/>
  <c r="I108" i="17"/>
  <c r="S145" i="17"/>
  <c r="V145" i="17" s="1"/>
  <c r="R149" i="17"/>
  <c r="H149" i="17"/>
  <c r="A157" i="17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9" i="17"/>
  <c r="A180" i="17" s="1"/>
  <c r="A181" i="17" s="1"/>
  <c r="A182" i="17" s="1"/>
  <c r="A183" i="17" s="1"/>
  <c r="A184" i="17" s="1"/>
  <c r="A185" i="17" s="1"/>
  <c r="A186" i="17" s="1"/>
  <c r="N160" i="17"/>
  <c r="J160" i="17"/>
  <c r="L160" i="17" s="1"/>
  <c r="N164" i="17"/>
  <c r="J164" i="17"/>
  <c r="L164" i="17" s="1"/>
  <c r="N168" i="17"/>
  <c r="J168" i="17"/>
  <c r="L168" i="17" s="1"/>
  <c r="N183" i="17"/>
  <c r="J183" i="17"/>
  <c r="L183" i="17" s="1"/>
  <c r="I183" i="17"/>
  <c r="J185" i="17"/>
  <c r="L185" i="17" s="1"/>
  <c r="N185" i="17"/>
  <c r="J186" i="17"/>
  <c r="L186" i="17" s="1"/>
  <c r="N186" i="17"/>
  <c r="I186" i="17"/>
  <c r="I32" i="17"/>
  <c r="N38" i="17"/>
  <c r="J46" i="17"/>
  <c r="L46" i="17" s="1"/>
  <c r="J52" i="17"/>
  <c r="L52" i="17" s="1"/>
  <c r="J56" i="17"/>
  <c r="L56" i="17" s="1"/>
  <c r="J57" i="17"/>
  <c r="L57" i="17" s="1"/>
  <c r="J58" i="17"/>
  <c r="L58" i="17" s="1"/>
  <c r="J60" i="17"/>
  <c r="L60" i="17" s="1"/>
  <c r="N60" i="17"/>
  <c r="R61" i="17"/>
  <c r="V61" i="17" s="1"/>
  <c r="W61" i="17" s="1"/>
  <c r="G61" i="17"/>
  <c r="I61" i="17" s="1"/>
  <c r="A84" i="17"/>
  <c r="A82" i="17"/>
  <c r="A83" i="17" s="1"/>
  <c r="J82" i="17"/>
  <c r="L82" i="17" s="1"/>
  <c r="R85" i="17"/>
  <c r="U85" i="17" s="1"/>
  <c r="W85" i="17" s="1"/>
  <c r="G85" i="17"/>
  <c r="I85" i="17" s="1"/>
  <c r="R87" i="17"/>
  <c r="U87" i="17" s="1"/>
  <c r="W87" i="17" s="1"/>
  <c r="G87" i="17"/>
  <c r="I87" i="17" s="1"/>
  <c r="R93" i="17"/>
  <c r="U93" i="17" s="1"/>
  <c r="W93" i="17" s="1"/>
  <c r="J93" i="17"/>
  <c r="L93" i="17" s="1"/>
  <c r="G93" i="17"/>
  <c r="I93" i="17" s="1"/>
  <c r="N94" i="17"/>
  <c r="R103" i="17"/>
  <c r="U103" i="17" s="1"/>
  <c r="W103" i="17" s="1"/>
  <c r="G103" i="17"/>
  <c r="I103" i="17" s="1"/>
  <c r="J103" i="17"/>
  <c r="L103" i="17" s="1"/>
  <c r="R107" i="17"/>
  <c r="U107" i="17" s="1"/>
  <c r="W107" i="17" s="1"/>
  <c r="G107" i="17"/>
  <c r="I107" i="17" s="1"/>
  <c r="J107" i="17"/>
  <c r="L107" i="17" s="1"/>
  <c r="A132" i="17"/>
  <c r="J143" i="17"/>
  <c r="L143" i="17" s="1"/>
  <c r="N143" i="17"/>
  <c r="I143" i="17"/>
  <c r="J67" i="17"/>
  <c r="L67" i="17" s="1"/>
  <c r="J75" i="17"/>
  <c r="L75" i="17" s="1"/>
  <c r="J91" i="17"/>
  <c r="L91" i="17" s="1"/>
  <c r="J117" i="17"/>
  <c r="L117" i="17" s="1"/>
  <c r="I117" i="17"/>
  <c r="N118" i="17"/>
  <c r="N120" i="17"/>
  <c r="J120" i="17"/>
  <c r="L120" i="17" s="1"/>
  <c r="J127" i="17"/>
  <c r="L127" i="17" s="1"/>
  <c r="N127" i="17"/>
  <c r="J139" i="17"/>
  <c r="L139" i="17" s="1"/>
  <c r="I139" i="17"/>
  <c r="N139" i="17"/>
  <c r="N153" i="17"/>
  <c r="J153" i="17"/>
  <c r="L153" i="17" s="1"/>
  <c r="R169" i="17"/>
  <c r="H169" i="17"/>
  <c r="N114" i="17"/>
  <c r="N122" i="17"/>
  <c r="I128" i="17"/>
  <c r="N128" i="17"/>
  <c r="J136" i="17"/>
  <c r="L136" i="17" s="1"/>
  <c r="N136" i="17"/>
  <c r="I149" i="17"/>
  <c r="N175" i="17"/>
  <c r="J175" i="17"/>
  <c r="L175" i="17" s="1"/>
  <c r="I175" i="17"/>
  <c r="I114" i="17"/>
  <c r="N116" i="17"/>
  <c r="I122" i="17"/>
  <c r="J129" i="17"/>
  <c r="L129" i="17" s="1"/>
  <c r="N129" i="17"/>
  <c r="J130" i="17"/>
  <c r="L130" i="17" s="1"/>
  <c r="I133" i="17"/>
  <c r="I136" i="17"/>
  <c r="I140" i="17"/>
  <c r="N142" i="17"/>
  <c r="J148" i="17"/>
  <c r="L148" i="17" s="1"/>
  <c r="I160" i="17"/>
  <c r="I164" i="17"/>
  <c r="H173" i="17"/>
  <c r="J174" i="17"/>
  <c r="L174" i="17" s="1"/>
  <c r="N174" i="17"/>
  <c r="H181" i="17"/>
  <c r="J182" i="17"/>
  <c r="L182" i="17" s="1"/>
  <c r="N182" i="17"/>
  <c r="J125" i="17"/>
  <c r="L125" i="17" s="1"/>
  <c r="N125" i="17"/>
  <c r="I127" i="17"/>
  <c r="N177" i="17"/>
  <c r="J177" i="17"/>
  <c r="L177" i="17" s="1"/>
  <c r="I185" i="17"/>
  <c r="I153" i="17"/>
  <c r="I168" i="17"/>
  <c r="N172" i="17"/>
  <c r="N176" i="17"/>
  <c r="I177" i="17"/>
  <c r="N180" i="17"/>
  <c r="N184" i="17"/>
  <c r="J150" i="17"/>
  <c r="L150" i="17" s="1"/>
  <c r="N150" i="17"/>
  <c r="I151" i="17"/>
  <c r="I152" i="17"/>
  <c r="I154" i="17"/>
  <c r="J157" i="17"/>
  <c r="L157" i="17" s="1"/>
  <c r="N157" i="17"/>
  <c r="I158" i="17"/>
  <c r="I159" i="17"/>
  <c r="J161" i="17"/>
  <c r="L161" i="17" s="1"/>
  <c r="N161" i="17"/>
  <c r="I162" i="17"/>
  <c r="I163" i="17"/>
  <c r="J165" i="17"/>
  <c r="L165" i="17" s="1"/>
  <c r="N165" i="17"/>
  <c r="I166" i="17"/>
  <c r="I167" i="17"/>
  <c r="I172" i="17"/>
  <c r="I176" i="17"/>
  <c r="I180" i="17"/>
  <c r="I184" i="17"/>
  <c r="G26" i="16"/>
  <c r="M72" i="10"/>
  <c r="M75" i="10"/>
  <c r="M192" i="10" s="1"/>
  <c r="G15" i="15"/>
  <c r="G14" i="15" s="1"/>
  <c r="G26" i="15" s="1"/>
  <c r="O188" i="10"/>
  <c r="G15" i="14"/>
  <c r="G14" i="14" s="1"/>
  <c r="G20" i="13"/>
  <c r="G19" i="13"/>
  <c r="E4" i="10"/>
  <c r="G23" i="14" l="1"/>
  <c r="G24" i="14" s="1"/>
  <c r="H30" i="20"/>
  <c r="H31" i="20"/>
  <c r="D28" i="20"/>
  <c r="O63" i="17"/>
  <c r="G72" i="17"/>
  <c r="I72" i="17" s="1"/>
  <c r="J169" i="17"/>
  <c r="L169" i="17" s="1"/>
  <c r="N169" i="17"/>
  <c r="O79" i="17"/>
  <c r="S35" i="17"/>
  <c r="N149" i="17"/>
  <c r="J149" i="17"/>
  <c r="L149" i="17" s="1"/>
  <c r="M192" i="17"/>
  <c r="M193" i="17" s="1"/>
  <c r="J39" i="17"/>
  <c r="L39" i="17" s="1"/>
  <c r="N39" i="17"/>
  <c r="N192" i="17" s="1"/>
  <c r="J154" i="17"/>
  <c r="L154" i="17" s="1"/>
  <c r="N154" i="17"/>
  <c r="W15" i="17"/>
  <c r="L17" i="17"/>
  <c r="I169" i="17"/>
  <c r="J181" i="17"/>
  <c r="L181" i="17" s="1"/>
  <c r="N181" i="17"/>
  <c r="J173" i="17"/>
  <c r="L173" i="17" s="1"/>
  <c r="N173" i="17"/>
  <c r="I173" i="17"/>
  <c r="O15" i="17"/>
  <c r="A85" i="17"/>
  <c r="A86" i="17" s="1"/>
  <c r="A87" i="17" s="1"/>
  <c r="A88" i="17"/>
  <c r="O110" i="17"/>
  <c r="T110" i="17" s="1"/>
  <c r="A135" i="17"/>
  <c r="A133" i="17"/>
  <c r="U65" i="17"/>
  <c r="S63" i="17"/>
  <c r="T63" i="17" s="1"/>
  <c r="S79" i="17"/>
  <c r="U82" i="17"/>
  <c r="I181" i="17"/>
  <c r="O145" i="17" s="1"/>
  <c r="T145" i="17" s="1"/>
  <c r="V35" i="17"/>
  <c r="W35" i="17" s="1"/>
  <c r="U15" i="17"/>
  <c r="I39" i="17"/>
  <c r="O35" i="17" s="1"/>
  <c r="G28" i="16"/>
  <c r="G29" i="16" s="1"/>
  <c r="H26" i="16"/>
  <c r="H17" i="13"/>
  <c r="H25" i="13" s="1"/>
  <c r="D18" i="8"/>
  <c r="F18" i="8" s="1"/>
  <c r="P74" i="10"/>
  <c r="H74" i="10"/>
  <c r="A227" i="10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26" i="10"/>
  <c r="A217" i="10"/>
  <c r="A218" i="10" s="1"/>
  <c r="A219" i="10" s="1"/>
  <c r="A220" i="10" s="1"/>
  <c r="A221" i="10" s="1"/>
  <c r="A222" i="10" s="1"/>
  <c r="Q186" i="10"/>
  <c r="R186" i="10" s="1"/>
  <c r="P186" i="10"/>
  <c r="Q185" i="10"/>
  <c r="R185" i="10" s="1"/>
  <c r="P185" i="10"/>
  <c r="H185" i="10" s="1"/>
  <c r="Q184" i="10"/>
  <c r="R184" i="10" s="1"/>
  <c r="P184" i="10"/>
  <c r="Q183" i="10"/>
  <c r="R183" i="10" s="1"/>
  <c r="P183" i="10"/>
  <c r="Q182" i="10"/>
  <c r="R182" i="10" s="1"/>
  <c r="P182" i="10"/>
  <c r="Q181" i="10"/>
  <c r="H181" i="10" s="1"/>
  <c r="P181" i="10"/>
  <c r="Q180" i="10"/>
  <c r="R180" i="10" s="1"/>
  <c r="P180" i="10"/>
  <c r="Q177" i="10"/>
  <c r="R177" i="10" s="1"/>
  <c r="P177" i="10"/>
  <c r="U176" i="10"/>
  <c r="Q176" i="10" s="1"/>
  <c r="R176" i="10" s="1"/>
  <c r="P176" i="10"/>
  <c r="Q175" i="10"/>
  <c r="H175" i="10" s="1"/>
  <c r="P175" i="10"/>
  <c r="Q174" i="10"/>
  <c r="R174" i="10" s="1"/>
  <c r="P174" i="10"/>
  <c r="R173" i="10"/>
  <c r="Q173" i="10"/>
  <c r="P173" i="10"/>
  <c r="H173" i="10" s="1"/>
  <c r="Q172" i="10"/>
  <c r="R172" i="10" s="1"/>
  <c r="P172" i="10"/>
  <c r="Q171" i="10"/>
  <c r="P171" i="10"/>
  <c r="Q170" i="10"/>
  <c r="R170" i="10" s="1"/>
  <c r="P170" i="10"/>
  <c r="Q169" i="10"/>
  <c r="R169" i="10" s="1"/>
  <c r="P169" i="10"/>
  <c r="H169" i="10" s="1"/>
  <c r="Q168" i="10"/>
  <c r="R168" i="10" s="1"/>
  <c r="P168" i="10"/>
  <c r="Q167" i="10"/>
  <c r="P167" i="10"/>
  <c r="Q166" i="10"/>
  <c r="R166" i="10" s="1"/>
  <c r="P166" i="10"/>
  <c r="Q165" i="10"/>
  <c r="R165" i="10" s="1"/>
  <c r="P165" i="10"/>
  <c r="H165" i="10" s="1"/>
  <c r="Q164" i="10"/>
  <c r="R164" i="10" s="1"/>
  <c r="P164" i="10"/>
  <c r="Q163" i="10"/>
  <c r="P163" i="10"/>
  <c r="Q162" i="10"/>
  <c r="R162" i="10" s="1"/>
  <c r="P162" i="10"/>
  <c r="Q161" i="10"/>
  <c r="R161" i="10" s="1"/>
  <c r="P161" i="10"/>
  <c r="Q160" i="10"/>
  <c r="R160" i="10" s="1"/>
  <c r="P160" i="10"/>
  <c r="Q159" i="10"/>
  <c r="H159" i="10" s="1"/>
  <c r="P159" i="10"/>
  <c r="Q158" i="10"/>
  <c r="R158" i="10" s="1"/>
  <c r="P158" i="10"/>
  <c r="R157" i="10"/>
  <c r="Q157" i="10"/>
  <c r="P157" i="10"/>
  <c r="H157" i="10" s="1"/>
  <c r="Q154" i="10"/>
  <c r="R154" i="10" s="1"/>
  <c r="P154" i="10"/>
  <c r="Q153" i="10"/>
  <c r="R153" i="10" s="1"/>
  <c r="P153" i="10"/>
  <c r="Q152" i="10"/>
  <c r="H152" i="10" s="1"/>
  <c r="P152" i="10"/>
  <c r="Q151" i="10"/>
  <c r="R151" i="10" s="1"/>
  <c r="P151" i="10"/>
  <c r="R150" i="10"/>
  <c r="Q150" i="10"/>
  <c r="P150" i="10"/>
  <c r="H150" i="10" s="1"/>
  <c r="Q149" i="10"/>
  <c r="R149" i="10" s="1"/>
  <c r="P149" i="10"/>
  <c r="Q148" i="10"/>
  <c r="R148" i="10" s="1"/>
  <c r="P148" i="10"/>
  <c r="H148" i="10" s="1"/>
  <c r="A148" i="10"/>
  <c r="A149" i="10" s="1"/>
  <c r="A150" i="10" s="1"/>
  <c r="A151" i="10" s="1"/>
  <c r="A152" i="10" s="1"/>
  <c r="A153" i="10" s="1"/>
  <c r="A154" i="10" s="1"/>
  <c r="A147" i="10"/>
  <c r="A156" i="10" s="1"/>
  <c r="R143" i="10"/>
  <c r="P143" i="10"/>
  <c r="H143" i="10" s="1"/>
  <c r="R142" i="10"/>
  <c r="P142" i="10"/>
  <c r="H142" i="10"/>
  <c r="R141" i="10"/>
  <c r="P141" i="10"/>
  <c r="H141" i="10" s="1"/>
  <c r="R140" i="10"/>
  <c r="P140" i="10"/>
  <c r="H140" i="10" s="1"/>
  <c r="R139" i="10"/>
  <c r="P139" i="10"/>
  <c r="H139" i="10" s="1"/>
  <c r="R136" i="10"/>
  <c r="P136" i="10"/>
  <c r="H136" i="10" s="1"/>
  <c r="R133" i="10"/>
  <c r="P133" i="10"/>
  <c r="H133" i="10" s="1"/>
  <c r="R130" i="10"/>
  <c r="P130" i="10"/>
  <c r="H130" i="10"/>
  <c r="R129" i="10"/>
  <c r="P129" i="10"/>
  <c r="H129" i="10" s="1"/>
  <c r="R128" i="10"/>
  <c r="P128" i="10"/>
  <c r="H128" i="10" s="1"/>
  <c r="R127" i="10"/>
  <c r="P127" i="10"/>
  <c r="H127" i="10" s="1"/>
  <c r="R126" i="10"/>
  <c r="P126" i="10"/>
  <c r="H126" i="10"/>
  <c r="R125" i="10"/>
  <c r="P125" i="10"/>
  <c r="H125" i="10" s="1"/>
  <c r="R122" i="10"/>
  <c r="P122" i="10"/>
  <c r="H122" i="10" s="1"/>
  <c r="R121" i="10"/>
  <c r="P121" i="10"/>
  <c r="H121" i="10" s="1"/>
  <c r="R120" i="10"/>
  <c r="P120" i="10"/>
  <c r="H120" i="10" s="1"/>
  <c r="R119" i="10"/>
  <c r="P119" i="10"/>
  <c r="H119" i="10" s="1"/>
  <c r="R118" i="10"/>
  <c r="P118" i="10"/>
  <c r="H118" i="10"/>
  <c r="R117" i="10"/>
  <c r="P117" i="10"/>
  <c r="H117" i="10" s="1"/>
  <c r="R116" i="10"/>
  <c r="P116" i="10"/>
  <c r="H116" i="10" s="1"/>
  <c r="R115" i="10"/>
  <c r="P115" i="10"/>
  <c r="H115" i="10" s="1"/>
  <c r="R114" i="10"/>
  <c r="P114" i="10"/>
  <c r="H114" i="10"/>
  <c r="R113" i="10"/>
  <c r="P113" i="10"/>
  <c r="H113" i="10" s="1"/>
  <c r="A112" i="10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P108" i="10"/>
  <c r="H108" i="10" s="1"/>
  <c r="D108" i="10"/>
  <c r="J108" i="10" s="1"/>
  <c r="L108" i="10" s="1"/>
  <c r="P107" i="10"/>
  <c r="H107" i="10" s="1"/>
  <c r="D107" i="10"/>
  <c r="J107" i="10" s="1"/>
  <c r="L107" i="10" s="1"/>
  <c r="P106" i="10"/>
  <c r="H106" i="10" s="1"/>
  <c r="D106" i="10"/>
  <c r="J106" i="10" s="1"/>
  <c r="L106" i="10" s="1"/>
  <c r="U105" i="10"/>
  <c r="W105" i="10" s="1"/>
  <c r="P104" i="10"/>
  <c r="H104" i="10" s="1"/>
  <c r="D104" i="10"/>
  <c r="P103" i="10"/>
  <c r="H103" i="10" s="1"/>
  <c r="D103" i="10"/>
  <c r="P102" i="10"/>
  <c r="H102" i="10" s="1"/>
  <c r="D102" i="10"/>
  <c r="J102" i="10" s="1"/>
  <c r="L102" i="10" s="1"/>
  <c r="P101" i="10"/>
  <c r="H101" i="10"/>
  <c r="D101" i="10"/>
  <c r="J101" i="10" s="1"/>
  <c r="L101" i="10" s="1"/>
  <c r="U100" i="10"/>
  <c r="W100" i="10" s="1"/>
  <c r="P99" i="10"/>
  <c r="H99" i="10"/>
  <c r="D99" i="10"/>
  <c r="J99" i="10" s="1"/>
  <c r="L99" i="10" s="1"/>
  <c r="P98" i="10"/>
  <c r="H98" i="10" s="1"/>
  <c r="D98" i="10"/>
  <c r="P97" i="10"/>
  <c r="H97" i="10" s="1"/>
  <c r="D97" i="10"/>
  <c r="J97" i="10" s="1"/>
  <c r="L97" i="10" s="1"/>
  <c r="U96" i="10"/>
  <c r="W96" i="10" s="1"/>
  <c r="P95" i="10"/>
  <c r="H95" i="10" s="1"/>
  <c r="D95" i="10"/>
  <c r="J95" i="10" s="1"/>
  <c r="L95" i="10" s="1"/>
  <c r="P94" i="10"/>
  <c r="H94" i="10" s="1"/>
  <c r="D94" i="10"/>
  <c r="J94" i="10" s="1"/>
  <c r="L94" i="10" s="1"/>
  <c r="P93" i="10"/>
  <c r="H93" i="10" s="1"/>
  <c r="D93" i="10"/>
  <c r="J93" i="10" s="1"/>
  <c r="L93" i="10" s="1"/>
  <c r="U92" i="10"/>
  <c r="W92" i="10" s="1"/>
  <c r="P91" i="10"/>
  <c r="H91" i="10" s="1"/>
  <c r="D91" i="10"/>
  <c r="P90" i="10"/>
  <c r="H90" i="10" s="1"/>
  <c r="D90" i="10"/>
  <c r="J90" i="10" s="1"/>
  <c r="L90" i="10" s="1"/>
  <c r="P89" i="10"/>
  <c r="H89" i="10" s="1"/>
  <c r="D89" i="10"/>
  <c r="U88" i="10"/>
  <c r="W88" i="10" s="1"/>
  <c r="P87" i="10"/>
  <c r="H87" i="10" s="1"/>
  <c r="D87" i="10"/>
  <c r="J87" i="10" s="1"/>
  <c r="L87" i="10" s="1"/>
  <c r="P86" i="10"/>
  <c r="H86" i="10" s="1"/>
  <c r="D86" i="10"/>
  <c r="J86" i="10" s="1"/>
  <c r="L86" i="10" s="1"/>
  <c r="P85" i="10"/>
  <c r="H85" i="10" s="1"/>
  <c r="D85" i="10"/>
  <c r="J85" i="10" s="1"/>
  <c r="L85" i="10" s="1"/>
  <c r="U84" i="10"/>
  <c r="W84" i="10" s="1"/>
  <c r="P83" i="10"/>
  <c r="H83" i="10" s="1"/>
  <c r="D83" i="10"/>
  <c r="P82" i="10"/>
  <c r="H82" i="10" s="1"/>
  <c r="D82" i="10"/>
  <c r="W81" i="10"/>
  <c r="A81" i="10"/>
  <c r="A82" i="10" s="1"/>
  <c r="A83" i="10" s="1"/>
  <c r="W80" i="10"/>
  <c r="V79" i="10"/>
  <c r="W78" i="10"/>
  <c r="P75" i="10"/>
  <c r="H75" i="10" s="1"/>
  <c r="U75" i="10"/>
  <c r="W75" i="10" s="1"/>
  <c r="P73" i="10"/>
  <c r="H73" i="10" s="1"/>
  <c r="D73" i="10"/>
  <c r="J73" i="10" s="1"/>
  <c r="L73" i="10" s="1"/>
  <c r="A73" i="10"/>
  <c r="P72" i="10"/>
  <c r="H72" i="10" s="1"/>
  <c r="D72" i="10"/>
  <c r="A72" i="10"/>
  <c r="U71" i="10"/>
  <c r="W71" i="10" s="1"/>
  <c r="V70" i="10"/>
  <c r="W69" i="10"/>
  <c r="P68" i="10"/>
  <c r="H68" i="10" s="1"/>
  <c r="D68" i="10"/>
  <c r="R67" i="10"/>
  <c r="U67" i="10" s="1"/>
  <c r="W67" i="10" s="1"/>
  <c r="P67" i="10"/>
  <c r="H67" i="10" s="1"/>
  <c r="P66" i="10"/>
  <c r="H66" i="10" s="1"/>
  <c r="D66" i="10"/>
  <c r="J66" i="10" s="1"/>
  <c r="L66" i="10" s="1"/>
  <c r="P65" i="10"/>
  <c r="H65" i="10" s="1"/>
  <c r="D65" i="10"/>
  <c r="A65" i="10"/>
  <c r="A66" i="10" s="1"/>
  <c r="A67" i="10" s="1"/>
  <c r="A68" i="10" s="1"/>
  <c r="W64" i="10"/>
  <c r="V63" i="10"/>
  <c r="W62" i="10"/>
  <c r="P61" i="10"/>
  <c r="H61" i="10" s="1"/>
  <c r="D61" i="10"/>
  <c r="J61" i="10" s="1"/>
  <c r="L61" i="10" s="1"/>
  <c r="P60" i="10"/>
  <c r="H60" i="10" s="1"/>
  <c r="D60" i="10"/>
  <c r="P59" i="10"/>
  <c r="H59" i="10" s="1"/>
  <c r="D59" i="10"/>
  <c r="J59" i="10" s="1"/>
  <c r="L59" i="10" s="1"/>
  <c r="V58" i="10"/>
  <c r="W58" i="10" s="1"/>
  <c r="P58" i="10"/>
  <c r="H58" i="10" s="1"/>
  <c r="R57" i="10"/>
  <c r="U57" i="10" s="1"/>
  <c r="W57" i="10" s="1"/>
  <c r="P57" i="10"/>
  <c r="H57" i="10"/>
  <c r="R56" i="10"/>
  <c r="V56" i="10" s="1"/>
  <c r="W56" i="10" s="1"/>
  <c r="P56" i="10"/>
  <c r="H56" i="10" s="1"/>
  <c r="P55" i="10"/>
  <c r="H55" i="10" s="1"/>
  <c r="D55" i="10"/>
  <c r="P54" i="10"/>
  <c r="H54" i="10" s="1"/>
  <c r="D54" i="10"/>
  <c r="J54" i="10" s="1"/>
  <c r="L54" i="10" s="1"/>
  <c r="P53" i="10"/>
  <c r="H53" i="10" s="1"/>
  <c r="D53" i="10"/>
  <c r="J53" i="10" s="1"/>
  <c r="L53" i="10" s="1"/>
  <c r="R52" i="10"/>
  <c r="V52" i="10" s="1"/>
  <c r="W52" i="10" s="1"/>
  <c r="P52" i="10"/>
  <c r="H52" i="10" s="1"/>
  <c r="P51" i="10"/>
  <c r="H51" i="10"/>
  <c r="D51" i="10"/>
  <c r="P50" i="10"/>
  <c r="H50" i="10" s="1"/>
  <c r="D50" i="10"/>
  <c r="J50" i="10" s="1"/>
  <c r="L50" i="10" s="1"/>
  <c r="R49" i="10"/>
  <c r="V49" i="10" s="1"/>
  <c r="W49" i="10" s="1"/>
  <c r="P49" i="10"/>
  <c r="H49" i="10" s="1"/>
  <c r="P48" i="10"/>
  <c r="H48" i="10"/>
  <c r="D48" i="10"/>
  <c r="J48" i="10" s="1"/>
  <c r="L48" i="10" s="1"/>
  <c r="P47" i="10"/>
  <c r="H47" i="10" s="1"/>
  <c r="D47" i="10"/>
  <c r="J47" i="10" s="1"/>
  <c r="L47" i="10" s="1"/>
  <c r="P46" i="10"/>
  <c r="H46" i="10"/>
  <c r="D46" i="10"/>
  <c r="P45" i="10"/>
  <c r="H45" i="10" s="1"/>
  <c r="D45" i="10"/>
  <c r="J45" i="10" s="1"/>
  <c r="L45" i="10" s="1"/>
  <c r="P44" i="10"/>
  <c r="H44" i="10" s="1"/>
  <c r="D44" i="10"/>
  <c r="P43" i="10"/>
  <c r="H43" i="10" s="1"/>
  <c r="D43" i="10"/>
  <c r="J43" i="10" s="1"/>
  <c r="L43" i="10" s="1"/>
  <c r="P42" i="10"/>
  <c r="H42" i="10"/>
  <c r="D42" i="10"/>
  <c r="J42" i="10" s="1"/>
  <c r="L42" i="10" s="1"/>
  <c r="P41" i="10"/>
  <c r="H41" i="10" s="1"/>
  <c r="D41" i="10"/>
  <c r="P40" i="10"/>
  <c r="H40" i="10"/>
  <c r="D40" i="10"/>
  <c r="J40" i="10" s="1"/>
  <c r="L40" i="10" s="1"/>
  <c r="Q39" i="10"/>
  <c r="R39" i="10" s="1"/>
  <c r="V39" i="10" s="1"/>
  <c r="P39" i="10"/>
  <c r="H39" i="10" s="1"/>
  <c r="R38" i="10"/>
  <c r="U38" i="10" s="1"/>
  <c r="W38" i="10" s="1"/>
  <c r="P38" i="10"/>
  <c r="H38" i="10" s="1"/>
  <c r="R37" i="10"/>
  <c r="P37" i="10"/>
  <c r="H37" i="10" s="1"/>
  <c r="A37" i="10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R33" i="10"/>
  <c r="V33" i="10" s="1"/>
  <c r="W33" i="10" s="1"/>
  <c r="P33" i="10"/>
  <c r="H33" i="10" s="1"/>
  <c r="Q32" i="10"/>
  <c r="R32" i="10" s="1"/>
  <c r="V32" i="10" s="1"/>
  <c r="W32" i="10" s="1"/>
  <c r="P32" i="10"/>
  <c r="R31" i="10"/>
  <c r="U31" i="10" s="1"/>
  <c r="W31" i="10" s="1"/>
  <c r="P31" i="10"/>
  <c r="H31" i="10" s="1"/>
  <c r="R30" i="10"/>
  <c r="U30" i="10" s="1"/>
  <c r="W30" i="10" s="1"/>
  <c r="P30" i="10"/>
  <c r="H30" i="10" s="1"/>
  <c r="R29" i="10"/>
  <c r="V29" i="10" s="1"/>
  <c r="W29" i="10" s="1"/>
  <c r="P29" i="10"/>
  <c r="H29" i="10" s="1"/>
  <c r="R28" i="10"/>
  <c r="V28" i="10" s="1"/>
  <c r="P28" i="10"/>
  <c r="H28" i="10"/>
  <c r="R27" i="10"/>
  <c r="U27" i="10" s="1"/>
  <c r="W27" i="10" s="1"/>
  <c r="P27" i="10"/>
  <c r="H27" i="10" s="1"/>
  <c r="R26" i="10"/>
  <c r="U26" i="10" s="1"/>
  <c r="W26" i="10" s="1"/>
  <c r="P26" i="10"/>
  <c r="H26" i="10" s="1"/>
  <c r="P25" i="10"/>
  <c r="H25" i="10" s="1"/>
  <c r="D25" i="10"/>
  <c r="J25" i="10" s="1"/>
  <c r="R24" i="10"/>
  <c r="U24" i="10" s="1"/>
  <c r="W24" i="10" s="1"/>
  <c r="P24" i="10"/>
  <c r="H24" i="10" s="1"/>
  <c r="R23" i="10"/>
  <c r="U23" i="10" s="1"/>
  <c r="W23" i="10" s="1"/>
  <c r="P23" i="10"/>
  <c r="H23" i="10" s="1"/>
  <c r="R22" i="10"/>
  <c r="U22" i="10" s="1"/>
  <c r="W22" i="10" s="1"/>
  <c r="P22" i="10"/>
  <c r="H22" i="10" s="1"/>
  <c r="R21" i="10"/>
  <c r="U21" i="10" s="1"/>
  <c r="W21" i="10" s="1"/>
  <c r="P21" i="10"/>
  <c r="H21" i="10" s="1"/>
  <c r="R20" i="10"/>
  <c r="U20" i="10" s="1"/>
  <c r="W20" i="10" s="1"/>
  <c r="P20" i="10"/>
  <c r="H20" i="10" s="1"/>
  <c r="R19" i="10"/>
  <c r="U19" i="10" s="1"/>
  <c r="W19" i="10" s="1"/>
  <c r="P19" i="10"/>
  <c r="H19" i="10" s="1"/>
  <c r="R18" i="10"/>
  <c r="U18" i="10" s="1"/>
  <c r="W18" i="10" s="1"/>
  <c r="P18" i="10"/>
  <c r="H18" i="10" s="1"/>
  <c r="R17" i="10"/>
  <c r="U17" i="10" s="1"/>
  <c r="P17" i="10"/>
  <c r="H17" i="10" s="1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K24" i="9"/>
  <c r="I24" i="9"/>
  <c r="G24" i="9"/>
  <c r="K23" i="9"/>
  <c r="I23" i="9"/>
  <c r="G23" i="9"/>
  <c r="K22" i="9"/>
  <c r="I22" i="9"/>
  <c r="G22" i="9"/>
  <c r="H21" i="9" s="1"/>
  <c r="B22" i="9"/>
  <c r="B23" i="9" s="1"/>
  <c r="B24" i="9" s="1"/>
  <c r="K21" i="9"/>
  <c r="E19" i="9"/>
  <c r="K19" i="9" s="1"/>
  <c r="F18" i="9"/>
  <c r="E18" i="9"/>
  <c r="K18" i="9" s="1"/>
  <c r="L16" i="9"/>
  <c r="K16" i="9"/>
  <c r="J4" i="9"/>
  <c r="F23" i="8"/>
  <c r="F22" i="8"/>
  <c r="F21" i="8"/>
  <c r="A21" i="8"/>
  <c r="A22" i="8" s="1"/>
  <c r="A23" i="8" s="1"/>
  <c r="G20" i="8"/>
  <c r="D19" i="8"/>
  <c r="D17" i="8"/>
  <c r="A17" i="8"/>
  <c r="Q183" i="5"/>
  <c r="R183" i="5" s="1"/>
  <c r="O182" i="5"/>
  <c r="N182" i="5"/>
  <c r="L182" i="5"/>
  <c r="F182" i="5"/>
  <c r="O181" i="5"/>
  <c r="P181" i="5" s="1"/>
  <c r="N181" i="5"/>
  <c r="L181" i="5"/>
  <c r="F181" i="5"/>
  <c r="O180" i="5"/>
  <c r="N180" i="5"/>
  <c r="L180" i="5"/>
  <c r="F180" i="5"/>
  <c r="O179" i="5"/>
  <c r="Q179" i="5" s="1"/>
  <c r="R179" i="5" s="1"/>
  <c r="N179" i="5"/>
  <c r="L179" i="5"/>
  <c r="F179" i="5"/>
  <c r="O178" i="5"/>
  <c r="Q178" i="5" s="1"/>
  <c r="R178" i="5" s="1"/>
  <c r="N178" i="5"/>
  <c r="L178" i="5"/>
  <c r="F178" i="5"/>
  <c r="O177" i="5"/>
  <c r="Q177" i="5" s="1"/>
  <c r="R177" i="5" s="1"/>
  <c r="N177" i="5"/>
  <c r="L177" i="5"/>
  <c r="F177" i="5"/>
  <c r="O176" i="5"/>
  <c r="Q176" i="5" s="1"/>
  <c r="R176" i="5" s="1"/>
  <c r="N176" i="5"/>
  <c r="L176" i="5"/>
  <c r="F176" i="5"/>
  <c r="Q175" i="5"/>
  <c r="R175" i="5" s="1"/>
  <c r="Q174" i="5"/>
  <c r="R174" i="5" s="1"/>
  <c r="O173" i="5"/>
  <c r="P173" i="5" s="1"/>
  <c r="N173" i="5"/>
  <c r="L173" i="5"/>
  <c r="F173" i="5"/>
  <c r="O172" i="5"/>
  <c r="N172" i="5"/>
  <c r="L172" i="5"/>
  <c r="F172" i="5"/>
  <c r="O171" i="5"/>
  <c r="Q171" i="5" s="1"/>
  <c r="R171" i="5" s="1"/>
  <c r="N171" i="5"/>
  <c r="L171" i="5"/>
  <c r="F171" i="5"/>
  <c r="O170" i="5"/>
  <c r="Q170" i="5" s="1"/>
  <c r="R170" i="5" s="1"/>
  <c r="N170" i="5"/>
  <c r="L170" i="5"/>
  <c r="F170" i="5"/>
  <c r="O169" i="5"/>
  <c r="Q169" i="5" s="1"/>
  <c r="R169" i="5" s="1"/>
  <c r="N169" i="5"/>
  <c r="L169" i="5"/>
  <c r="F169" i="5"/>
  <c r="O168" i="5"/>
  <c r="N168" i="5"/>
  <c r="L168" i="5"/>
  <c r="F168" i="5"/>
  <c r="O167" i="5"/>
  <c r="Q167" i="5" s="1"/>
  <c r="R167" i="5" s="1"/>
  <c r="N167" i="5"/>
  <c r="L167" i="5"/>
  <c r="F167" i="5"/>
  <c r="O166" i="5"/>
  <c r="N166" i="5"/>
  <c r="L166" i="5"/>
  <c r="F166" i="5"/>
  <c r="O165" i="5"/>
  <c r="Q165" i="5" s="1"/>
  <c r="R165" i="5" s="1"/>
  <c r="N165" i="5"/>
  <c r="L165" i="5"/>
  <c r="F165" i="5"/>
  <c r="O164" i="5"/>
  <c r="Q164" i="5" s="1"/>
  <c r="R164" i="5" s="1"/>
  <c r="N164" i="5"/>
  <c r="L164" i="5"/>
  <c r="F164" i="5"/>
  <c r="O163" i="5"/>
  <c r="P163" i="5" s="1"/>
  <c r="N163" i="5"/>
  <c r="L163" i="5"/>
  <c r="F163" i="5"/>
  <c r="O162" i="5"/>
  <c r="Q162" i="5" s="1"/>
  <c r="R162" i="5" s="1"/>
  <c r="N162" i="5"/>
  <c r="L162" i="5"/>
  <c r="F162" i="5"/>
  <c r="P161" i="5"/>
  <c r="O161" i="5"/>
  <c r="Q161" i="5" s="1"/>
  <c r="R161" i="5" s="1"/>
  <c r="N161" i="5"/>
  <c r="L161" i="5"/>
  <c r="F161" i="5"/>
  <c r="O160" i="5"/>
  <c r="N160" i="5"/>
  <c r="L160" i="5"/>
  <c r="F160" i="5"/>
  <c r="O159" i="5"/>
  <c r="Q159" i="5" s="1"/>
  <c r="R159" i="5" s="1"/>
  <c r="N159" i="5"/>
  <c r="L159" i="5"/>
  <c r="F159" i="5"/>
  <c r="O158" i="5"/>
  <c r="N158" i="5"/>
  <c r="L158" i="5"/>
  <c r="F158" i="5"/>
  <c r="O157" i="5"/>
  <c r="Q157" i="5" s="1"/>
  <c r="R157" i="5" s="1"/>
  <c r="N157" i="5"/>
  <c r="L157" i="5"/>
  <c r="F157" i="5"/>
  <c r="O156" i="5"/>
  <c r="Q156" i="5" s="1"/>
  <c r="R156" i="5" s="1"/>
  <c r="N156" i="5"/>
  <c r="L156" i="5"/>
  <c r="F156" i="5"/>
  <c r="O155" i="5"/>
  <c r="Q155" i="5" s="1"/>
  <c r="R155" i="5" s="1"/>
  <c r="N155" i="5"/>
  <c r="L155" i="5"/>
  <c r="F155" i="5"/>
  <c r="O154" i="5"/>
  <c r="Q154" i="5" s="1"/>
  <c r="R154" i="5" s="1"/>
  <c r="N154" i="5"/>
  <c r="L154" i="5"/>
  <c r="F154" i="5"/>
  <c r="P153" i="5"/>
  <c r="O153" i="5"/>
  <c r="Q153" i="5" s="1"/>
  <c r="R153" i="5" s="1"/>
  <c r="N153" i="5"/>
  <c r="L153" i="5"/>
  <c r="F153" i="5"/>
  <c r="Q152" i="5"/>
  <c r="R152" i="5" s="1"/>
  <c r="Q151" i="5"/>
  <c r="R151" i="5" s="1"/>
  <c r="O150" i="5"/>
  <c r="N150" i="5"/>
  <c r="L150" i="5"/>
  <c r="F150" i="5"/>
  <c r="O149" i="5"/>
  <c r="N149" i="5"/>
  <c r="L149" i="5"/>
  <c r="F149" i="5"/>
  <c r="O148" i="5"/>
  <c r="N148" i="5"/>
  <c r="L148" i="5"/>
  <c r="F148" i="5"/>
  <c r="O147" i="5"/>
  <c r="Q147" i="5" s="1"/>
  <c r="R147" i="5" s="1"/>
  <c r="N147" i="5"/>
  <c r="L147" i="5"/>
  <c r="F147" i="5"/>
  <c r="O146" i="5"/>
  <c r="Q146" i="5" s="1"/>
  <c r="R146" i="5" s="1"/>
  <c r="N146" i="5"/>
  <c r="L146" i="5"/>
  <c r="F146" i="5"/>
  <c r="O145" i="5"/>
  <c r="Q145" i="5" s="1"/>
  <c r="R145" i="5" s="1"/>
  <c r="N145" i="5"/>
  <c r="L145" i="5"/>
  <c r="F145" i="5"/>
  <c r="O144" i="5"/>
  <c r="N144" i="5"/>
  <c r="L144" i="5"/>
  <c r="F144" i="5"/>
  <c r="Q143" i="5"/>
  <c r="R143" i="5" s="1"/>
  <c r="N143" i="5"/>
  <c r="L143" i="5"/>
  <c r="A143" i="5"/>
  <c r="A144" i="5" s="1"/>
  <c r="A145" i="5" s="1"/>
  <c r="A146" i="5" s="1"/>
  <c r="A147" i="5" s="1"/>
  <c r="A148" i="5" s="1"/>
  <c r="A149" i="5" s="1"/>
  <c r="A150" i="5" s="1"/>
  <c r="Q142" i="5"/>
  <c r="R142" i="5" s="1"/>
  <c r="Q141" i="5"/>
  <c r="R141" i="5" s="1"/>
  <c r="Q140" i="5"/>
  <c r="R140" i="5" s="1"/>
  <c r="L140" i="5"/>
  <c r="O139" i="5"/>
  <c r="Q139" i="5" s="1"/>
  <c r="R139" i="5" s="1"/>
  <c r="N139" i="5"/>
  <c r="L139" i="5"/>
  <c r="F139" i="5"/>
  <c r="O138" i="5"/>
  <c r="N138" i="5"/>
  <c r="L138" i="5"/>
  <c r="F138" i="5"/>
  <c r="O137" i="5"/>
  <c r="Q137" i="5" s="1"/>
  <c r="R137" i="5" s="1"/>
  <c r="N137" i="5"/>
  <c r="L137" i="5"/>
  <c r="F137" i="5"/>
  <c r="O136" i="5"/>
  <c r="Q136" i="5" s="1"/>
  <c r="R136" i="5" s="1"/>
  <c r="N136" i="5"/>
  <c r="L136" i="5"/>
  <c r="F136" i="5"/>
  <c r="O135" i="5"/>
  <c r="Q135" i="5" s="1"/>
  <c r="R135" i="5" s="1"/>
  <c r="N135" i="5"/>
  <c r="L135" i="5"/>
  <c r="F135" i="5"/>
  <c r="Q134" i="5"/>
  <c r="R134" i="5" s="1"/>
  <c r="L134" i="5"/>
  <c r="Q133" i="5"/>
  <c r="R133" i="5" s="1"/>
  <c r="L133" i="5"/>
  <c r="O132" i="5"/>
  <c r="N132" i="5"/>
  <c r="L132" i="5"/>
  <c r="F132" i="5"/>
  <c r="G131" i="5" s="1"/>
  <c r="Q131" i="5"/>
  <c r="R131" i="5" s="1"/>
  <c r="L131" i="5"/>
  <c r="Q130" i="5"/>
  <c r="R130" i="5" s="1"/>
  <c r="N130" i="5"/>
  <c r="L130" i="5"/>
  <c r="O129" i="5"/>
  <c r="N129" i="5"/>
  <c r="L129" i="5"/>
  <c r="F129" i="5"/>
  <c r="G128" i="5" s="1"/>
  <c r="Q128" i="5"/>
  <c r="R128" i="5" s="1"/>
  <c r="Q127" i="5"/>
  <c r="R127" i="5" s="1"/>
  <c r="O126" i="5"/>
  <c r="P126" i="5" s="1"/>
  <c r="N126" i="5"/>
  <c r="L126" i="5"/>
  <c r="F126" i="5"/>
  <c r="O125" i="5"/>
  <c r="Q125" i="5" s="1"/>
  <c r="R125" i="5" s="1"/>
  <c r="N125" i="5"/>
  <c r="L125" i="5"/>
  <c r="F125" i="5"/>
  <c r="O124" i="5"/>
  <c r="Q124" i="5" s="1"/>
  <c r="R124" i="5" s="1"/>
  <c r="N124" i="5"/>
  <c r="L124" i="5"/>
  <c r="F124" i="5"/>
  <c r="O123" i="5"/>
  <c r="N123" i="5"/>
  <c r="L123" i="5"/>
  <c r="F123" i="5"/>
  <c r="O122" i="5"/>
  <c r="P122" i="5" s="1"/>
  <c r="N122" i="5"/>
  <c r="L122" i="5"/>
  <c r="F122" i="5"/>
  <c r="O121" i="5"/>
  <c r="N121" i="5"/>
  <c r="L121" i="5"/>
  <c r="F121" i="5"/>
  <c r="Q120" i="5"/>
  <c r="R120" i="5" s="1"/>
  <c r="Q119" i="5"/>
  <c r="R119" i="5" s="1"/>
  <c r="O118" i="5"/>
  <c r="Q118" i="5" s="1"/>
  <c r="R118" i="5" s="1"/>
  <c r="N118" i="5"/>
  <c r="L118" i="5"/>
  <c r="F118" i="5"/>
  <c r="O117" i="5"/>
  <c r="Q117" i="5" s="1"/>
  <c r="R117" i="5" s="1"/>
  <c r="N117" i="5"/>
  <c r="L117" i="5"/>
  <c r="F117" i="5"/>
  <c r="O116" i="5"/>
  <c r="Q116" i="5" s="1"/>
  <c r="R116" i="5" s="1"/>
  <c r="N116" i="5"/>
  <c r="L116" i="5"/>
  <c r="F116" i="5"/>
  <c r="O115" i="5"/>
  <c r="N115" i="5"/>
  <c r="L115" i="5"/>
  <c r="F115" i="5"/>
  <c r="P114" i="5"/>
  <c r="O114" i="5"/>
  <c r="Q114" i="5" s="1"/>
  <c r="R114" i="5" s="1"/>
  <c r="N114" i="5"/>
  <c r="L114" i="5"/>
  <c r="F114" i="5"/>
  <c r="O113" i="5"/>
  <c r="Q113" i="5" s="1"/>
  <c r="R113" i="5" s="1"/>
  <c r="N113" i="5"/>
  <c r="L113" i="5"/>
  <c r="F113" i="5"/>
  <c r="O112" i="5"/>
  <c r="Q112" i="5" s="1"/>
  <c r="R112" i="5" s="1"/>
  <c r="N112" i="5"/>
  <c r="L112" i="5"/>
  <c r="F112" i="5"/>
  <c r="O111" i="5"/>
  <c r="N111" i="5"/>
  <c r="L111" i="5"/>
  <c r="F111" i="5"/>
  <c r="O110" i="5"/>
  <c r="Q110" i="5" s="1"/>
  <c r="R110" i="5" s="1"/>
  <c r="N110" i="5"/>
  <c r="L110" i="5"/>
  <c r="F110" i="5"/>
  <c r="O109" i="5"/>
  <c r="Q109" i="5" s="1"/>
  <c r="R109" i="5" s="1"/>
  <c r="N109" i="5"/>
  <c r="L109" i="5"/>
  <c r="F109" i="5"/>
  <c r="Q108" i="5"/>
  <c r="R108" i="5" s="1"/>
  <c r="A108" i="5"/>
  <c r="Q107" i="5"/>
  <c r="R107" i="5" s="1"/>
  <c r="Q106" i="5"/>
  <c r="R106" i="5" s="1"/>
  <c r="Q105" i="5"/>
  <c r="R105" i="5" s="1"/>
  <c r="N105" i="5"/>
  <c r="L105" i="5"/>
  <c r="O104" i="5"/>
  <c r="P104" i="5" s="1"/>
  <c r="N104" i="5"/>
  <c r="L104" i="5"/>
  <c r="F104" i="5"/>
  <c r="O103" i="5"/>
  <c r="Q103" i="5" s="1"/>
  <c r="R103" i="5" s="1"/>
  <c r="N103" i="5"/>
  <c r="L103" i="5"/>
  <c r="F103" i="5"/>
  <c r="O102" i="5"/>
  <c r="Q102" i="5" s="1"/>
  <c r="R102" i="5" s="1"/>
  <c r="N102" i="5"/>
  <c r="L102" i="5"/>
  <c r="F102" i="5"/>
  <c r="O101" i="5"/>
  <c r="P101" i="5" s="1"/>
  <c r="O100" i="5"/>
  <c r="Q100" i="5" s="1"/>
  <c r="R100" i="5" s="1"/>
  <c r="N100" i="5"/>
  <c r="L100" i="5"/>
  <c r="F100" i="5"/>
  <c r="O99" i="5"/>
  <c r="Q99" i="5" s="1"/>
  <c r="R99" i="5" s="1"/>
  <c r="N99" i="5"/>
  <c r="L99" i="5"/>
  <c r="F99" i="5"/>
  <c r="O98" i="5"/>
  <c r="Q98" i="5" s="1"/>
  <c r="R98" i="5" s="1"/>
  <c r="N98" i="5"/>
  <c r="L98" i="5"/>
  <c r="F98" i="5"/>
  <c r="O97" i="5"/>
  <c r="P97" i="5" s="1"/>
  <c r="N97" i="5"/>
  <c r="L97" i="5"/>
  <c r="F97" i="5"/>
  <c r="O96" i="5"/>
  <c r="P96" i="5" s="1"/>
  <c r="O95" i="5"/>
  <c r="N95" i="5"/>
  <c r="L95" i="5"/>
  <c r="F95" i="5"/>
  <c r="O94" i="5"/>
  <c r="P94" i="5" s="1"/>
  <c r="N94" i="5"/>
  <c r="L94" i="5"/>
  <c r="F94" i="5"/>
  <c r="O93" i="5"/>
  <c r="Q93" i="5" s="1"/>
  <c r="R93" i="5" s="1"/>
  <c r="N93" i="5"/>
  <c r="L93" i="5"/>
  <c r="F93" i="5"/>
  <c r="O92" i="5"/>
  <c r="Q92" i="5" s="1"/>
  <c r="R92" i="5" s="1"/>
  <c r="O91" i="5"/>
  <c r="N91" i="5"/>
  <c r="L91" i="5"/>
  <c r="F91" i="5"/>
  <c r="O90" i="5"/>
  <c r="N90" i="5"/>
  <c r="L90" i="5"/>
  <c r="F90" i="5"/>
  <c r="O89" i="5"/>
  <c r="Q89" i="5" s="1"/>
  <c r="R89" i="5" s="1"/>
  <c r="N89" i="5"/>
  <c r="L89" i="5"/>
  <c r="F89" i="5"/>
  <c r="O88" i="5"/>
  <c r="P88" i="5" s="1"/>
  <c r="O87" i="5"/>
  <c r="N87" i="5"/>
  <c r="L87" i="5"/>
  <c r="F87" i="5"/>
  <c r="O86" i="5"/>
  <c r="Q86" i="5" s="1"/>
  <c r="R86" i="5" s="1"/>
  <c r="N86" i="5"/>
  <c r="L86" i="5"/>
  <c r="F86" i="5"/>
  <c r="O85" i="5"/>
  <c r="N85" i="5"/>
  <c r="L85" i="5"/>
  <c r="F85" i="5"/>
  <c r="O84" i="5"/>
  <c r="Q84" i="5" s="1"/>
  <c r="R84" i="5" s="1"/>
  <c r="O83" i="5"/>
  <c r="Q83" i="5" s="1"/>
  <c r="R83" i="5" s="1"/>
  <c r="N83" i="5"/>
  <c r="L83" i="5"/>
  <c r="F83" i="5"/>
  <c r="O82" i="5"/>
  <c r="P82" i="5" s="1"/>
  <c r="N82" i="5"/>
  <c r="L82" i="5"/>
  <c r="F82" i="5"/>
  <c r="O81" i="5"/>
  <c r="N81" i="5"/>
  <c r="L81" i="5"/>
  <c r="F81" i="5"/>
  <c r="O80" i="5"/>
  <c r="Q80" i="5" s="1"/>
  <c r="R80" i="5" s="1"/>
  <c r="O79" i="5"/>
  <c r="P79" i="5" s="1"/>
  <c r="N79" i="5"/>
  <c r="L79" i="5"/>
  <c r="F79" i="5"/>
  <c r="O78" i="5"/>
  <c r="Q78" i="5" s="1"/>
  <c r="R78" i="5" s="1"/>
  <c r="N78" i="5"/>
  <c r="L78" i="5"/>
  <c r="F78" i="5"/>
  <c r="Q77" i="5"/>
  <c r="R77" i="5" s="1"/>
  <c r="A77" i="5"/>
  <c r="A78" i="5" s="1"/>
  <c r="A79" i="5" s="1"/>
  <c r="Q76" i="5"/>
  <c r="R76" i="5" s="1"/>
  <c r="Q75" i="5"/>
  <c r="R75" i="5" s="1"/>
  <c r="Q74" i="5"/>
  <c r="R74" i="5" s="1"/>
  <c r="O73" i="5"/>
  <c r="N73" i="5"/>
  <c r="L73" i="5"/>
  <c r="F73" i="5"/>
  <c r="O72" i="5"/>
  <c r="N72" i="5"/>
  <c r="L72" i="5"/>
  <c r="F72" i="5"/>
  <c r="O71" i="5"/>
  <c r="Q71" i="5" s="1"/>
  <c r="R71" i="5" s="1"/>
  <c r="N71" i="5"/>
  <c r="L71" i="5"/>
  <c r="F71" i="5"/>
  <c r="A71" i="5"/>
  <c r="A72" i="5" s="1"/>
  <c r="A73" i="5" s="1"/>
  <c r="O67" i="5"/>
  <c r="Q67" i="5" s="1"/>
  <c r="R67" i="5" s="1"/>
  <c r="N67" i="5"/>
  <c r="L67" i="5"/>
  <c r="F67" i="5"/>
  <c r="O66" i="5"/>
  <c r="Q66" i="5" s="1"/>
  <c r="R66" i="5" s="1"/>
  <c r="N66" i="5"/>
  <c r="L66" i="5"/>
  <c r="F66" i="5"/>
  <c r="O65" i="5"/>
  <c r="N65" i="5"/>
  <c r="L65" i="5"/>
  <c r="F65" i="5"/>
  <c r="O64" i="5"/>
  <c r="N64" i="5"/>
  <c r="L64" i="5"/>
  <c r="F64" i="5"/>
  <c r="A64" i="5"/>
  <c r="A65" i="5" s="1"/>
  <c r="A66" i="5" s="1"/>
  <c r="A67" i="5" s="1"/>
  <c r="Q60" i="5"/>
  <c r="R60" i="5" s="1"/>
  <c r="O60" i="5"/>
  <c r="P60" i="5" s="1"/>
  <c r="N60" i="5"/>
  <c r="L60" i="5"/>
  <c r="F60" i="5"/>
  <c r="O59" i="5"/>
  <c r="N59" i="5"/>
  <c r="L59" i="5"/>
  <c r="F59" i="5"/>
  <c r="O58" i="5"/>
  <c r="Q58" i="5" s="1"/>
  <c r="R58" i="5" s="1"/>
  <c r="N58" i="5"/>
  <c r="L58" i="5"/>
  <c r="F58" i="5"/>
  <c r="O57" i="5"/>
  <c r="Q57" i="5" s="1"/>
  <c r="R57" i="5" s="1"/>
  <c r="N57" i="5"/>
  <c r="L57" i="5"/>
  <c r="F57" i="5"/>
  <c r="O56" i="5"/>
  <c r="Q56" i="5" s="1"/>
  <c r="R56" i="5" s="1"/>
  <c r="N56" i="5"/>
  <c r="L56" i="5"/>
  <c r="F56" i="5"/>
  <c r="O55" i="5"/>
  <c r="N55" i="5"/>
  <c r="L55" i="5"/>
  <c r="F55" i="5"/>
  <c r="O54" i="5"/>
  <c r="Q54" i="5" s="1"/>
  <c r="R54" i="5" s="1"/>
  <c r="N54" i="5"/>
  <c r="L54" i="5"/>
  <c r="F54" i="5"/>
  <c r="O53" i="5"/>
  <c r="N53" i="5"/>
  <c r="L53" i="5"/>
  <c r="F53" i="5"/>
  <c r="M52" i="5"/>
  <c r="L52" i="5"/>
  <c r="F52" i="5"/>
  <c r="O51" i="5"/>
  <c r="P51" i="5" s="1"/>
  <c r="N51" i="5"/>
  <c r="L51" i="5"/>
  <c r="F51" i="5"/>
  <c r="O50" i="5"/>
  <c r="Q50" i="5" s="1"/>
  <c r="R50" i="5" s="1"/>
  <c r="N50" i="5"/>
  <c r="L50" i="5"/>
  <c r="F50" i="5"/>
  <c r="O49" i="5"/>
  <c r="Q49" i="5" s="1"/>
  <c r="R49" i="5" s="1"/>
  <c r="N49" i="5"/>
  <c r="L49" i="5"/>
  <c r="F49" i="5"/>
  <c r="O48" i="5"/>
  <c r="Q48" i="5" s="1"/>
  <c r="R48" i="5" s="1"/>
  <c r="N48" i="5"/>
  <c r="L48" i="5"/>
  <c r="F48" i="5"/>
  <c r="M47" i="5"/>
  <c r="L47" i="5"/>
  <c r="F47" i="5"/>
  <c r="M46" i="5"/>
  <c r="L46" i="5"/>
  <c r="F46" i="5"/>
  <c r="O45" i="5"/>
  <c r="Q45" i="5" s="1"/>
  <c r="R45" i="5" s="1"/>
  <c r="N45" i="5"/>
  <c r="L45" i="5"/>
  <c r="F45" i="5"/>
  <c r="O44" i="5"/>
  <c r="Q44" i="5" s="1"/>
  <c r="R44" i="5" s="1"/>
  <c r="N44" i="5"/>
  <c r="L44" i="5"/>
  <c r="F44" i="5"/>
  <c r="O43" i="5"/>
  <c r="Q43" i="5" s="1"/>
  <c r="R43" i="5" s="1"/>
  <c r="N43" i="5"/>
  <c r="L43" i="5"/>
  <c r="F43" i="5"/>
  <c r="O42" i="5"/>
  <c r="N42" i="5"/>
  <c r="L42" i="5"/>
  <c r="F42" i="5"/>
  <c r="M41" i="5"/>
  <c r="L41" i="5"/>
  <c r="F41" i="5"/>
  <c r="O40" i="5"/>
  <c r="Q40" i="5" s="1"/>
  <c r="R40" i="5" s="1"/>
  <c r="N40" i="5"/>
  <c r="L40" i="5"/>
  <c r="F40" i="5"/>
  <c r="O39" i="5"/>
  <c r="N39" i="5"/>
  <c r="L39" i="5"/>
  <c r="F39" i="5"/>
  <c r="O38" i="5"/>
  <c r="Q38" i="5" s="1"/>
  <c r="R38" i="5" s="1"/>
  <c r="N38" i="5"/>
  <c r="L38" i="5"/>
  <c r="F38" i="5"/>
  <c r="O37" i="5"/>
  <c r="Q37" i="5" s="1"/>
  <c r="R37" i="5" s="1"/>
  <c r="N37" i="5"/>
  <c r="L37" i="5"/>
  <c r="F37" i="5"/>
  <c r="O36" i="5"/>
  <c r="N36" i="5"/>
  <c r="L36" i="5"/>
  <c r="F36" i="5"/>
  <c r="A36" i="5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Q35" i="5"/>
  <c r="R35" i="5" s="1"/>
  <c r="Q34" i="5"/>
  <c r="R34" i="5" s="1"/>
  <c r="Q33" i="5"/>
  <c r="R33" i="5" s="1"/>
  <c r="O32" i="5"/>
  <c r="Q32" i="5" s="1"/>
  <c r="R32" i="5" s="1"/>
  <c r="N32" i="5"/>
  <c r="L32" i="5"/>
  <c r="F32" i="5"/>
  <c r="O31" i="5"/>
  <c r="P31" i="5" s="1"/>
  <c r="N31" i="5"/>
  <c r="L31" i="5"/>
  <c r="F31" i="5"/>
  <c r="M30" i="5"/>
  <c r="N30" i="5" s="1"/>
  <c r="L30" i="5"/>
  <c r="F30" i="5"/>
  <c r="O29" i="5"/>
  <c r="P29" i="5" s="1"/>
  <c r="N29" i="5"/>
  <c r="L29" i="5"/>
  <c r="F29" i="5"/>
  <c r="O28" i="5"/>
  <c r="N28" i="5"/>
  <c r="L28" i="5"/>
  <c r="F28" i="5"/>
  <c r="M27" i="5"/>
  <c r="N27" i="5" s="1"/>
  <c r="L27" i="5"/>
  <c r="F27" i="5"/>
  <c r="O26" i="5"/>
  <c r="Q26" i="5" s="1"/>
  <c r="R26" i="5" s="1"/>
  <c r="N26" i="5"/>
  <c r="L26" i="5"/>
  <c r="F26" i="5"/>
  <c r="O25" i="5"/>
  <c r="P25" i="5" s="1"/>
  <c r="N25" i="5"/>
  <c r="L25" i="5"/>
  <c r="F25" i="5"/>
  <c r="O24" i="5"/>
  <c r="Q24" i="5" s="1"/>
  <c r="R24" i="5" s="1"/>
  <c r="N24" i="5"/>
  <c r="L24" i="5"/>
  <c r="F24" i="5"/>
  <c r="Q23" i="5"/>
  <c r="R23" i="5" s="1"/>
  <c r="O23" i="5"/>
  <c r="P23" i="5" s="1"/>
  <c r="N23" i="5"/>
  <c r="L23" i="5"/>
  <c r="F23" i="5"/>
  <c r="O22" i="5"/>
  <c r="Q22" i="5" s="1"/>
  <c r="R22" i="5" s="1"/>
  <c r="N22" i="5"/>
  <c r="L22" i="5"/>
  <c r="F22" i="5"/>
  <c r="O21" i="5"/>
  <c r="P21" i="5" s="1"/>
  <c r="N21" i="5"/>
  <c r="L21" i="5"/>
  <c r="F21" i="5"/>
  <c r="O20" i="5"/>
  <c r="Q20" i="5" s="1"/>
  <c r="R20" i="5" s="1"/>
  <c r="N20" i="5"/>
  <c r="L20" i="5"/>
  <c r="F20" i="5"/>
  <c r="O19" i="5"/>
  <c r="P19" i="5" s="1"/>
  <c r="N19" i="5"/>
  <c r="L19" i="5"/>
  <c r="F19" i="5"/>
  <c r="O18" i="5"/>
  <c r="Q18" i="5" s="1"/>
  <c r="R18" i="5" s="1"/>
  <c r="N18" i="5"/>
  <c r="L18" i="5"/>
  <c r="F18" i="5"/>
  <c r="O17" i="5"/>
  <c r="P17" i="5" s="1"/>
  <c r="N17" i="5"/>
  <c r="L17" i="5"/>
  <c r="F17" i="5"/>
  <c r="P16" i="5"/>
  <c r="O16" i="5"/>
  <c r="Q16" i="5" s="1"/>
  <c r="R16" i="5" s="1"/>
  <c r="N16" i="5"/>
  <c r="L16" i="5"/>
  <c r="F16" i="5"/>
  <c r="A16" i="5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217" i="4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13" i="4"/>
  <c r="A210" i="4"/>
  <c r="A211" i="4" s="1"/>
  <c r="A212" i="4" s="1"/>
  <c r="A209" i="4"/>
  <c r="A208" i="4"/>
  <c r="I183" i="4"/>
  <c r="J183" i="4" s="1"/>
  <c r="H183" i="4"/>
  <c r="E183" i="4" s="1"/>
  <c r="F183" i="4" s="1"/>
  <c r="I182" i="4"/>
  <c r="E182" i="4" s="1"/>
  <c r="F182" i="4" s="1"/>
  <c r="H182" i="4"/>
  <c r="I181" i="4"/>
  <c r="J181" i="4" s="1"/>
  <c r="H181" i="4"/>
  <c r="E181" i="4" s="1"/>
  <c r="F181" i="4" s="1"/>
  <c r="J180" i="4"/>
  <c r="I180" i="4"/>
  <c r="E180" i="4" s="1"/>
  <c r="F180" i="4" s="1"/>
  <c r="H180" i="4"/>
  <c r="I179" i="4"/>
  <c r="J179" i="4" s="1"/>
  <c r="H179" i="4"/>
  <c r="E179" i="4" s="1"/>
  <c r="F179" i="4" s="1"/>
  <c r="I178" i="4"/>
  <c r="E178" i="4" s="1"/>
  <c r="F178" i="4" s="1"/>
  <c r="H178" i="4"/>
  <c r="I177" i="4"/>
  <c r="J177" i="4" s="1"/>
  <c r="H177" i="4"/>
  <c r="E177" i="4" s="1"/>
  <c r="F177" i="4" s="1"/>
  <c r="G176" i="4" s="1"/>
  <c r="A176" i="4"/>
  <c r="A177" i="4" s="1"/>
  <c r="A178" i="4" s="1"/>
  <c r="A179" i="4" s="1"/>
  <c r="A180" i="4" s="1"/>
  <c r="A181" i="4" s="1"/>
  <c r="A182" i="4" s="1"/>
  <c r="A183" i="4" s="1"/>
  <c r="I174" i="4"/>
  <c r="J174" i="4" s="1"/>
  <c r="H174" i="4"/>
  <c r="E174" i="4" s="1"/>
  <c r="F174" i="4" s="1"/>
  <c r="M173" i="4"/>
  <c r="I173" i="4" s="1"/>
  <c r="J173" i="4" s="1"/>
  <c r="H173" i="4"/>
  <c r="E173" i="4"/>
  <c r="F173" i="4" s="1"/>
  <c r="I172" i="4"/>
  <c r="J172" i="4" s="1"/>
  <c r="H172" i="4"/>
  <c r="I171" i="4"/>
  <c r="E171" i="4" s="1"/>
  <c r="F171" i="4" s="1"/>
  <c r="H171" i="4"/>
  <c r="I170" i="4"/>
  <c r="J170" i="4" s="1"/>
  <c r="H170" i="4"/>
  <c r="I169" i="4"/>
  <c r="J169" i="4" s="1"/>
  <c r="H169" i="4"/>
  <c r="E169" i="4"/>
  <c r="F169" i="4" s="1"/>
  <c r="I168" i="4"/>
  <c r="J168" i="4" s="1"/>
  <c r="H168" i="4"/>
  <c r="I167" i="4"/>
  <c r="E167" i="4" s="1"/>
  <c r="F167" i="4" s="1"/>
  <c r="H167" i="4"/>
  <c r="I166" i="4"/>
  <c r="J166" i="4" s="1"/>
  <c r="H166" i="4"/>
  <c r="I165" i="4"/>
  <c r="J165" i="4" s="1"/>
  <c r="H165" i="4"/>
  <c r="E165" i="4"/>
  <c r="F165" i="4" s="1"/>
  <c r="I164" i="4"/>
  <c r="J164" i="4" s="1"/>
  <c r="H164" i="4"/>
  <c r="I163" i="4"/>
  <c r="E163" i="4" s="1"/>
  <c r="F163" i="4" s="1"/>
  <c r="H163" i="4"/>
  <c r="I162" i="4"/>
  <c r="J162" i="4" s="1"/>
  <c r="H162" i="4"/>
  <c r="I161" i="4"/>
  <c r="J161" i="4" s="1"/>
  <c r="H161" i="4"/>
  <c r="E161" i="4"/>
  <c r="F161" i="4" s="1"/>
  <c r="I160" i="4"/>
  <c r="J160" i="4" s="1"/>
  <c r="H160" i="4"/>
  <c r="I159" i="4"/>
  <c r="E159" i="4" s="1"/>
  <c r="F159" i="4" s="1"/>
  <c r="H159" i="4"/>
  <c r="I158" i="4"/>
  <c r="J158" i="4" s="1"/>
  <c r="H158" i="4"/>
  <c r="I157" i="4"/>
  <c r="J157" i="4" s="1"/>
  <c r="H157" i="4"/>
  <c r="E157" i="4"/>
  <c r="F157" i="4" s="1"/>
  <c r="I156" i="4"/>
  <c r="J156" i="4" s="1"/>
  <c r="H156" i="4"/>
  <c r="I155" i="4"/>
  <c r="E155" i="4" s="1"/>
  <c r="F155" i="4" s="1"/>
  <c r="H155" i="4"/>
  <c r="I154" i="4"/>
  <c r="J154" i="4" s="1"/>
  <c r="H154" i="4"/>
  <c r="A154" i="4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I151" i="4"/>
  <c r="J151" i="4" s="1"/>
  <c r="H151" i="4"/>
  <c r="J150" i="4"/>
  <c r="I150" i="4"/>
  <c r="H150" i="4"/>
  <c r="E150" i="4"/>
  <c r="F150" i="4" s="1"/>
  <c r="I149" i="4"/>
  <c r="J149" i="4" s="1"/>
  <c r="H149" i="4"/>
  <c r="I148" i="4"/>
  <c r="E148" i="4" s="1"/>
  <c r="F148" i="4" s="1"/>
  <c r="H148" i="4"/>
  <c r="I147" i="4"/>
  <c r="J147" i="4" s="1"/>
  <c r="H147" i="4"/>
  <c r="J146" i="4"/>
  <c r="I146" i="4"/>
  <c r="H146" i="4"/>
  <c r="E146" i="4"/>
  <c r="F146" i="4" s="1"/>
  <c r="I145" i="4"/>
  <c r="J145" i="4" s="1"/>
  <c r="H145" i="4"/>
  <c r="A145" i="4"/>
  <c r="A146" i="4" s="1"/>
  <c r="A147" i="4" s="1"/>
  <c r="A148" i="4" s="1"/>
  <c r="A149" i="4" s="1"/>
  <c r="A150" i="4" s="1"/>
  <c r="A151" i="4" s="1"/>
  <c r="A144" i="4"/>
  <c r="A153" i="4" s="1"/>
  <c r="J140" i="4"/>
  <c r="H140" i="4"/>
  <c r="E140" i="4" s="1"/>
  <c r="F140" i="4" s="1"/>
  <c r="J139" i="4"/>
  <c r="H139" i="4"/>
  <c r="E139" i="4" s="1"/>
  <c r="F139" i="4" s="1"/>
  <c r="J138" i="4"/>
  <c r="H138" i="4"/>
  <c r="E138" i="4"/>
  <c r="F138" i="4" s="1"/>
  <c r="J137" i="4"/>
  <c r="H137" i="4"/>
  <c r="E137" i="4"/>
  <c r="F137" i="4" s="1"/>
  <c r="J136" i="4"/>
  <c r="H136" i="4"/>
  <c r="E136" i="4" s="1"/>
  <c r="F136" i="4" s="1"/>
  <c r="G135" i="4" s="1"/>
  <c r="J133" i="4"/>
  <c r="H133" i="4"/>
  <c r="F133" i="4"/>
  <c r="G132" i="4" s="1"/>
  <c r="E133" i="4"/>
  <c r="J130" i="4"/>
  <c r="H130" i="4"/>
  <c r="E130" i="4"/>
  <c r="F130" i="4" s="1"/>
  <c r="G129" i="4" s="1"/>
  <c r="J127" i="4"/>
  <c r="H127" i="4"/>
  <c r="E127" i="4" s="1"/>
  <c r="F127" i="4" s="1"/>
  <c r="J126" i="4"/>
  <c r="H126" i="4"/>
  <c r="E126" i="4"/>
  <c r="F126" i="4" s="1"/>
  <c r="J125" i="4"/>
  <c r="H125" i="4"/>
  <c r="F125" i="4"/>
  <c r="E125" i="4"/>
  <c r="J124" i="4"/>
  <c r="H124" i="4"/>
  <c r="E124" i="4" s="1"/>
  <c r="F124" i="4" s="1"/>
  <c r="J123" i="4"/>
  <c r="H123" i="4"/>
  <c r="E123" i="4" s="1"/>
  <c r="F123" i="4" s="1"/>
  <c r="J122" i="4"/>
  <c r="H122" i="4"/>
  <c r="E122" i="4"/>
  <c r="F122" i="4" s="1"/>
  <c r="J119" i="4"/>
  <c r="H119" i="4"/>
  <c r="E119" i="4" s="1"/>
  <c r="F119" i="4" s="1"/>
  <c r="J118" i="4"/>
  <c r="H118" i="4"/>
  <c r="E118" i="4"/>
  <c r="F118" i="4" s="1"/>
  <c r="J117" i="4"/>
  <c r="H117" i="4"/>
  <c r="E117" i="4"/>
  <c r="F117" i="4" s="1"/>
  <c r="J116" i="4"/>
  <c r="H116" i="4"/>
  <c r="E116" i="4" s="1"/>
  <c r="F116" i="4" s="1"/>
  <c r="J115" i="4"/>
  <c r="H115" i="4"/>
  <c r="E115" i="4" s="1"/>
  <c r="F115" i="4" s="1"/>
  <c r="J114" i="4"/>
  <c r="H114" i="4"/>
  <c r="E114" i="4"/>
  <c r="F114" i="4" s="1"/>
  <c r="J113" i="4"/>
  <c r="H113" i="4"/>
  <c r="E113" i="4"/>
  <c r="F113" i="4" s="1"/>
  <c r="J112" i="4"/>
  <c r="H112" i="4"/>
  <c r="E112" i="4" s="1"/>
  <c r="F112" i="4"/>
  <c r="J111" i="4"/>
  <c r="H111" i="4"/>
  <c r="E111" i="4" s="1"/>
  <c r="F111" i="4" s="1"/>
  <c r="J110" i="4"/>
  <c r="H110" i="4"/>
  <c r="E110" i="4"/>
  <c r="F110" i="4" s="1"/>
  <c r="A110" i="4"/>
  <c r="A111" i="4" s="1"/>
  <c r="A112" i="4" s="1"/>
  <c r="A113" i="4" s="1"/>
  <c r="A114" i="4" s="1"/>
  <c r="A115" i="4" s="1"/>
  <c r="A116" i="4" s="1"/>
  <c r="A117" i="4" s="1"/>
  <c r="A118" i="4" s="1"/>
  <c r="A119" i="4" s="1"/>
  <c r="A109" i="4"/>
  <c r="A121" i="4" s="1"/>
  <c r="A129" i="4" s="1"/>
  <c r="A132" i="4" s="1"/>
  <c r="H105" i="4"/>
  <c r="E105" i="4" s="1"/>
  <c r="D105" i="4"/>
  <c r="J105" i="4" s="1"/>
  <c r="M105" i="4" s="1"/>
  <c r="O105" i="4" s="1"/>
  <c r="H104" i="4"/>
  <c r="E104" i="4" s="1"/>
  <c r="D104" i="4"/>
  <c r="J104" i="4" s="1"/>
  <c r="M104" i="4" s="1"/>
  <c r="O104" i="4" s="1"/>
  <c r="H103" i="4"/>
  <c r="E103" i="4" s="1"/>
  <c r="D103" i="4"/>
  <c r="J103" i="4" s="1"/>
  <c r="M103" i="4" s="1"/>
  <c r="O103" i="4" s="1"/>
  <c r="M102" i="4"/>
  <c r="O102" i="4" s="1"/>
  <c r="H101" i="4"/>
  <c r="E101" i="4" s="1"/>
  <c r="D101" i="4"/>
  <c r="J101" i="4" s="1"/>
  <c r="M101" i="4" s="1"/>
  <c r="O101" i="4" s="1"/>
  <c r="H100" i="4"/>
  <c r="E100" i="4" s="1"/>
  <c r="D100" i="4"/>
  <c r="J100" i="4" s="1"/>
  <c r="M100" i="4" s="1"/>
  <c r="O100" i="4" s="1"/>
  <c r="H99" i="4"/>
  <c r="E99" i="4" s="1"/>
  <c r="D99" i="4"/>
  <c r="J99" i="4" s="1"/>
  <c r="M99" i="4" s="1"/>
  <c r="O99" i="4" s="1"/>
  <c r="H98" i="4"/>
  <c r="E98" i="4" s="1"/>
  <c r="D98" i="4"/>
  <c r="J98" i="4" s="1"/>
  <c r="M98" i="4" s="1"/>
  <c r="O98" i="4" s="1"/>
  <c r="M97" i="4"/>
  <c r="O97" i="4" s="1"/>
  <c r="H96" i="4"/>
  <c r="E96" i="4" s="1"/>
  <c r="D96" i="4"/>
  <c r="J96" i="4" s="1"/>
  <c r="M96" i="4" s="1"/>
  <c r="O96" i="4" s="1"/>
  <c r="H95" i="4"/>
  <c r="E95" i="4"/>
  <c r="D95" i="4"/>
  <c r="J95" i="4" s="1"/>
  <c r="M95" i="4" s="1"/>
  <c r="O95" i="4" s="1"/>
  <c r="H94" i="4"/>
  <c r="E94" i="4" s="1"/>
  <c r="D94" i="4"/>
  <c r="J94" i="4" s="1"/>
  <c r="M94" i="4" s="1"/>
  <c r="O94" i="4" s="1"/>
  <c r="M93" i="4"/>
  <c r="O93" i="4" s="1"/>
  <c r="H92" i="4"/>
  <c r="E92" i="4"/>
  <c r="D92" i="4"/>
  <c r="J92" i="4" s="1"/>
  <c r="M92" i="4" s="1"/>
  <c r="O92" i="4" s="1"/>
  <c r="H91" i="4"/>
  <c r="E91" i="4" s="1"/>
  <c r="D91" i="4"/>
  <c r="J91" i="4" s="1"/>
  <c r="M91" i="4" s="1"/>
  <c r="O91" i="4" s="1"/>
  <c r="H90" i="4"/>
  <c r="E90" i="4"/>
  <c r="D90" i="4"/>
  <c r="J90" i="4" s="1"/>
  <c r="M90" i="4" s="1"/>
  <c r="O90" i="4" s="1"/>
  <c r="M89" i="4"/>
  <c r="O89" i="4" s="1"/>
  <c r="H88" i="4"/>
  <c r="E88" i="4"/>
  <c r="D88" i="4"/>
  <c r="J88" i="4" s="1"/>
  <c r="M88" i="4" s="1"/>
  <c r="O88" i="4" s="1"/>
  <c r="H87" i="4"/>
  <c r="E87" i="4" s="1"/>
  <c r="D87" i="4"/>
  <c r="J87" i="4" s="1"/>
  <c r="M87" i="4" s="1"/>
  <c r="O87" i="4" s="1"/>
  <c r="H86" i="4"/>
  <c r="E86" i="4"/>
  <c r="D86" i="4"/>
  <c r="J86" i="4" s="1"/>
  <c r="M86" i="4" s="1"/>
  <c r="O86" i="4" s="1"/>
  <c r="M85" i="4"/>
  <c r="O85" i="4" s="1"/>
  <c r="H84" i="4"/>
  <c r="E84" i="4" s="1"/>
  <c r="D84" i="4"/>
  <c r="J84" i="4" s="1"/>
  <c r="M84" i="4" s="1"/>
  <c r="O84" i="4" s="1"/>
  <c r="H83" i="4"/>
  <c r="E83" i="4"/>
  <c r="D83" i="4"/>
  <c r="J83" i="4" s="1"/>
  <c r="M83" i="4" s="1"/>
  <c r="O83" i="4" s="1"/>
  <c r="H82" i="4"/>
  <c r="E82" i="4" s="1"/>
  <c r="D82" i="4"/>
  <c r="J82" i="4" s="1"/>
  <c r="M82" i="4" s="1"/>
  <c r="O82" i="4" s="1"/>
  <c r="M81" i="4"/>
  <c r="O81" i="4" s="1"/>
  <c r="H80" i="4"/>
  <c r="E80" i="4" s="1"/>
  <c r="D80" i="4"/>
  <c r="J80" i="4" s="1"/>
  <c r="M80" i="4" s="1"/>
  <c r="O80" i="4" s="1"/>
  <c r="H79" i="4"/>
  <c r="E79" i="4"/>
  <c r="F79" i="4" s="1"/>
  <c r="D79" i="4"/>
  <c r="J79" i="4" s="1"/>
  <c r="O78" i="4"/>
  <c r="A78" i="4"/>
  <c r="A81" i="4" s="1"/>
  <c r="O77" i="4"/>
  <c r="N76" i="4"/>
  <c r="O75" i="4"/>
  <c r="H74" i="4"/>
  <c r="E74" i="4" s="1"/>
  <c r="D74" i="4"/>
  <c r="H73" i="4"/>
  <c r="E73" i="4" s="1"/>
  <c r="D73" i="4"/>
  <c r="J73" i="4" s="1"/>
  <c r="M73" i="4" s="1"/>
  <c r="O73" i="4" s="1"/>
  <c r="A73" i="4"/>
  <c r="A74" i="4" s="1"/>
  <c r="H72" i="4"/>
  <c r="E72" i="4" s="1"/>
  <c r="D72" i="4"/>
  <c r="J72" i="4" s="1"/>
  <c r="A72" i="4"/>
  <c r="O71" i="4"/>
  <c r="M71" i="4"/>
  <c r="N70" i="4"/>
  <c r="O69" i="4"/>
  <c r="H68" i="4"/>
  <c r="E68" i="4" s="1"/>
  <c r="D68" i="4"/>
  <c r="J67" i="4"/>
  <c r="M67" i="4" s="1"/>
  <c r="O67" i="4" s="1"/>
  <c r="H67" i="4"/>
  <c r="E67" i="4" s="1"/>
  <c r="F67" i="4" s="1"/>
  <c r="H66" i="4"/>
  <c r="E66" i="4" s="1"/>
  <c r="D66" i="4"/>
  <c r="J66" i="4" s="1"/>
  <c r="M66" i="4" s="1"/>
  <c r="O66" i="4" s="1"/>
  <c r="H65" i="4"/>
  <c r="E65" i="4" s="1"/>
  <c r="D65" i="4"/>
  <c r="J65" i="4" s="1"/>
  <c r="A65" i="4"/>
  <c r="A66" i="4" s="1"/>
  <c r="A67" i="4" s="1"/>
  <c r="A68" i="4" s="1"/>
  <c r="O64" i="4"/>
  <c r="N63" i="4"/>
  <c r="O62" i="4"/>
  <c r="H61" i="4"/>
  <c r="E61" i="4" s="1"/>
  <c r="D61" i="4"/>
  <c r="J61" i="4" s="1"/>
  <c r="N61" i="4" s="1"/>
  <c r="O61" i="4" s="1"/>
  <c r="H60" i="4"/>
  <c r="E60" i="4" s="1"/>
  <c r="D60" i="4"/>
  <c r="J60" i="4" s="1"/>
  <c r="N60" i="4" s="1"/>
  <c r="O60" i="4" s="1"/>
  <c r="H59" i="4"/>
  <c r="E59" i="4" s="1"/>
  <c r="D59" i="4"/>
  <c r="J59" i="4" s="1"/>
  <c r="N59" i="4" s="1"/>
  <c r="O59" i="4" s="1"/>
  <c r="N58" i="4"/>
  <c r="O58" i="4" s="1"/>
  <c r="H58" i="4"/>
  <c r="E58" i="4"/>
  <c r="F58" i="4" s="1"/>
  <c r="J57" i="4"/>
  <c r="M57" i="4" s="1"/>
  <c r="O57" i="4" s="1"/>
  <c r="H57" i="4"/>
  <c r="E57" i="4"/>
  <c r="F57" i="4" s="1"/>
  <c r="J56" i="4"/>
  <c r="N56" i="4" s="1"/>
  <c r="O56" i="4" s="1"/>
  <c r="H56" i="4"/>
  <c r="E56" i="4" s="1"/>
  <c r="F56" i="4" s="1"/>
  <c r="H55" i="4"/>
  <c r="E55" i="4" s="1"/>
  <c r="D55" i="4"/>
  <c r="J55" i="4" s="1"/>
  <c r="N55" i="4" s="1"/>
  <c r="O55" i="4" s="1"/>
  <c r="H54" i="4"/>
  <c r="E54" i="4" s="1"/>
  <c r="D54" i="4"/>
  <c r="J54" i="4" s="1"/>
  <c r="N54" i="4" s="1"/>
  <c r="O54" i="4" s="1"/>
  <c r="H53" i="4"/>
  <c r="E53" i="4" s="1"/>
  <c r="D53" i="4"/>
  <c r="J53" i="4" s="1"/>
  <c r="N53" i="4" s="1"/>
  <c r="O53" i="4" s="1"/>
  <c r="J52" i="4"/>
  <c r="N52" i="4" s="1"/>
  <c r="O52" i="4" s="1"/>
  <c r="H52" i="4"/>
  <c r="E52" i="4" s="1"/>
  <c r="F52" i="4" s="1"/>
  <c r="H51" i="4"/>
  <c r="E51" i="4"/>
  <c r="D51" i="4"/>
  <c r="J51" i="4" s="1"/>
  <c r="N51" i="4" s="1"/>
  <c r="O51" i="4" s="1"/>
  <c r="H50" i="4"/>
  <c r="E50" i="4"/>
  <c r="D50" i="4"/>
  <c r="J50" i="4" s="1"/>
  <c r="N50" i="4" s="1"/>
  <c r="O50" i="4" s="1"/>
  <c r="J49" i="4"/>
  <c r="N49" i="4" s="1"/>
  <c r="O49" i="4" s="1"/>
  <c r="H49" i="4"/>
  <c r="E49" i="4"/>
  <c r="F49" i="4" s="1"/>
  <c r="H48" i="4"/>
  <c r="E48" i="4"/>
  <c r="D48" i="4"/>
  <c r="H47" i="4"/>
  <c r="E47" i="4"/>
  <c r="D47" i="4"/>
  <c r="F47" i="4" s="1"/>
  <c r="H46" i="4"/>
  <c r="E46" i="4"/>
  <c r="D46" i="4"/>
  <c r="F46" i="4" s="1"/>
  <c r="H45" i="4"/>
  <c r="E45" i="4"/>
  <c r="D45" i="4"/>
  <c r="F45" i="4" s="1"/>
  <c r="H44" i="4"/>
  <c r="E44" i="4"/>
  <c r="D44" i="4"/>
  <c r="H43" i="4"/>
  <c r="E43" i="4"/>
  <c r="D43" i="4"/>
  <c r="F43" i="4" s="1"/>
  <c r="H42" i="4"/>
  <c r="E42" i="4"/>
  <c r="D42" i="4"/>
  <c r="F42" i="4" s="1"/>
  <c r="H41" i="4"/>
  <c r="E41" i="4"/>
  <c r="D41" i="4"/>
  <c r="F41" i="4" s="1"/>
  <c r="H40" i="4"/>
  <c r="E40" i="4"/>
  <c r="D40" i="4"/>
  <c r="J39" i="4"/>
  <c r="N39" i="4" s="1"/>
  <c r="I39" i="4"/>
  <c r="H39" i="4"/>
  <c r="E39" i="4"/>
  <c r="F39" i="4" s="1"/>
  <c r="J38" i="4"/>
  <c r="M38" i="4" s="1"/>
  <c r="O38" i="4" s="1"/>
  <c r="H38" i="4"/>
  <c r="E38" i="4"/>
  <c r="F38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J37" i="4"/>
  <c r="M37" i="4" s="1"/>
  <c r="H37" i="4"/>
  <c r="E37" i="4" s="1"/>
  <c r="F37" i="4" s="1"/>
  <c r="A37" i="4"/>
  <c r="J33" i="4"/>
  <c r="N33" i="4" s="1"/>
  <c r="O33" i="4" s="1"/>
  <c r="H33" i="4"/>
  <c r="E33" i="4"/>
  <c r="F33" i="4" s="1"/>
  <c r="I32" i="4"/>
  <c r="H32" i="4"/>
  <c r="J31" i="4"/>
  <c r="M31" i="4" s="1"/>
  <c r="O31" i="4" s="1"/>
  <c r="H31" i="4"/>
  <c r="E31" i="4" s="1"/>
  <c r="F31" i="4" s="1"/>
  <c r="J30" i="4"/>
  <c r="M30" i="4" s="1"/>
  <c r="O30" i="4" s="1"/>
  <c r="H30" i="4"/>
  <c r="E30" i="4" s="1"/>
  <c r="F30" i="4" s="1"/>
  <c r="N29" i="4"/>
  <c r="O29" i="4" s="1"/>
  <c r="J29" i="4"/>
  <c r="H29" i="4"/>
  <c r="E29" i="4"/>
  <c r="F29" i="4" s="1"/>
  <c r="J28" i="4"/>
  <c r="N28" i="4" s="1"/>
  <c r="O28" i="4" s="1"/>
  <c r="H28" i="4"/>
  <c r="E28" i="4"/>
  <c r="F28" i="4" s="1"/>
  <c r="J27" i="4"/>
  <c r="M27" i="4" s="1"/>
  <c r="O27" i="4" s="1"/>
  <c r="H27" i="4"/>
  <c r="E27" i="4" s="1"/>
  <c r="F27" i="4" s="1"/>
  <c r="J26" i="4"/>
  <c r="M26" i="4" s="1"/>
  <c r="O26" i="4" s="1"/>
  <c r="H26" i="4"/>
  <c r="E26" i="4" s="1"/>
  <c r="F26" i="4" s="1"/>
  <c r="H25" i="4"/>
  <c r="E25" i="4"/>
  <c r="F25" i="4" s="1"/>
  <c r="D25" i="4"/>
  <c r="J25" i="4" s="1"/>
  <c r="M25" i="4" s="1"/>
  <c r="O25" i="4" s="1"/>
  <c r="J24" i="4"/>
  <c r="M24" i="4" s="1"/>
  <c r="O24" i="4" s="1"/>
  <c r="H24" i="4"/>
  <c r="E24" i="4"/>
  <c r="F24" i="4" s="1"/>
  <c r="J23" i="4"/>
  <c r="M23" i="4" s="1"/>
  <c r="O23" i="4" s="1"/>
  <c r="H23" i="4"/>
  <c r="E23" i="4"/>
  <c r="F23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J22" i="4"/>
  <c r="M22" i="4" s="1"/>
  <c r="O22" i="4" s="1"/>
  <c r="H22" i="4"/>
  <c r="E22" i="4" s="1"/>
  <c r="F22" i="4" s="1"/>
  <c r="M21" i="4"/>
  <c r="O21" i="4" s="1"/>
  <c r="J21" i="4"/>
  <c r="H21" i="4"/>
  <c r="E21" i="4" s="1"/>
  <c r="F21" i="4" s="1"/>
  <c r="J20" i="4"/>
  <c r="M20" i="4" s="1"/>
  <c r="O20" i="4" s="1"/>
  <c r="H20" i="4"/>
  <c r="E20" i="4"/>
  <c r="F20" i="4" s="1"/>
  <c r="J19" i="4"/>
  <c r="H19" i="4"/>
  <c r="E19" i="4"/>
  <c r="F19" i="4" s="1"/>
  <c r="A19" i="4"/>
  <c r="A20" i="4" s="1"/>
  <c r="A21" i="4" s="1"/>
  <c r="A22" i="4" s="1"/>
  <c r="J18" i="4"/>
  <c r="M18" i="4" s="1"/>
  <c r="O18" i="4" s="1"/>
  <c r="H18" i="4"/>
  <c r="E18" i="4" s="1"/>
  <c r="F18" i="4" s="1"/>
  <c r="A18" i="4"/>
  <c r="J17" i="4"/>
  <c r="M17" i="4" s="1"/>
  <c r="H17" i="4"/>
  <c r="E17" i="4" s="1"/>
  <c r="F17" i="4"/>
  <c r="A17" i="4"/>
  <c r="H23" i="14" l="1"/>
  <c r="G19" i="9"/>
  <c r="J74" i="4"/>
  <c r="M74" i="4" s="1"/>
  <c r="O74" i="4" s="1"/>
  <c r="D74" i="17"/>
  <c r="D74" i="10"/>
  <c r="T35" i="17"/>
  <c r="F103" i="4"/>
  <c r="A138" i="17"/>
  <c r="A139" i="17" s="1"/>
  <c r="A140" i="17" s="1"/>
  <c r="A141" i="17" s="1"/>
  <c r="A142" i="17" s="1"/>
  <c r="A143" i="17" s="1"/>
  <c r="A136" i="17"/>
  <c r="A92" i="17"/>
  <c r="A89" i="17"/>
  <c r="A90" i="17" s="1"/>
  <c r="A91" i="17" s="1"/>
  <c r="V109" i="17"/>
  <c r="V196" i="17" s="1"/>
  <c r="W65" i="17"/>
  <c r="U63" i="17"/>
  <c r="W63" i="17" s="1"/>
  <c r="T15" i="17"/>
  <c r="T79" i="17"/>
  <c r="W82" i="17"/>
  <c r="U79" i="17"/>
  <c r="W79" i="17" s="1"/>
  <c r="I122" i="10"/>
  <c r="J122" i="10"/>
  <c r="I19" i="10"/>
  <c r="J19" i="10"/>
  <c r="I115" i="10"/>
  <c r="J115" i="10"/>
  <c r="I152" i="10"/>
  <c r="J152" i="10"/>
  <c r="I18" i="10"/>
  <c r="J18" i="10"/>
  <c r="I75" i="10"/>
  <c r="J75" i="10"/>
  <c r="I114" i="10"/>
  <c r="J114" i="10"/>
  <c r="I119" i="10"/>
  <c r="J119" i="10"/>
  <c r="I148" i="10"/>
  <c r="J148" i="10"/>
  <c r="I20" i="10"/>
  <c r="J20" i="10"/>
  <c r="I22" i="10"/>
  <c r="J22" i="10"/>
  <c r="I24" i="10"/>
  <c r="J24" i="10"/>
  <c r="I26" i="10"/>
  <c r="J26" i="10"/>
  <c r="I28" i="10"/>
  <c r="J28" i="10"/>
  <c r="I33" i="10"/>
  <c r="J33" i="10"/>
  <c r="J44" i="10"/>
  <c r="L44" i="10" s="1"/>
  <c r="I52" i="10"/>
  <c r="J52" i="10"/>
  <c r="I56" i="10"/>
  <c r="J56" i="10"/>
  <c r="J103" i="10"/>
  <c r="L103" i="10" s="1"/>
  <c r="I116" i="10"/>
  <c r="J116" i="10"/>
  <c r="I118" i="10"/>
  <c r="J118" i="10"/>
  <c r="I125" i="10"/>
  <c r="J125" i="10"/>
  <c r="I136" i="10"/>
  <c r="J136" i="10"/>
  <c r="I140" i="10"/>
  <c r="J140" i="10"/>
  <c r="I142" i="10"/>
  <c r="J142" i="10"/>
  <c r="I150" i="10"/>
  <c r="J150" i="10"/>
  <c r="I157" i="10"/>
  <c r="J157" i="10"/>
  <c r="H167" i="10"/>
  <c r="I173" i="10"/>
  <c r="J173" i="10"/>
  <c r="I17" i="10"/>
  <c r="J17" i="10"/>
  <c r="I30" i="10"/>
  <c r="J30" i="10"/>
  <c r="H32" i="10"/>
  <c r="I38" i="10"/>
  <c r="J38" i="10"/>
  <c r="J41" i="10"/>
  <c r="L41" i="10" s="1"/>
  <c r="J46" i="10"/>
  <c r="L46" i="10" s="1"/>
  <c r="I49" i="10"/>
  <c r="J49" i="10"/>
  <c r="J51" i="10"/>
  <c r="L51" i="10" s="1"/>
  <c r="I58" i="10"/>
  <c r="J58" i="10"/>
  <c r="J60" i="10"/>
  <c r="L60" i="10" s="1"/>
  <c r="J65" i="10"/>
  <c r="L65" i="10" s="1"/>
  <c r="I67" i="10"/>
  <c r="J67" i="10"/>
  <c r="J72" i="10"/>
  <c r="L72" i="10" s="1"/>
  <c r="J82" i="10"/>
  <c r="L82" i="10" s="1"/>
  <c r="J89" i="10"/>
  <c r="L89" i="10" s="1"/>
  <c r="J91" i="10"/>
  <c r="L91" i="10" s="1"/>
  <c r="J98" i="10"/>
  <c r="L98" i="10" s="1"/>
  <c r="I113" i="10"/>
  <c r="J113" i="10"/>
  <c r="I120" i="10"/>
  <c r="J120" i="10"/>
  <c r="I127" i="10"/>
  <c r="J127" i="10"/>
  <c r="I129" i="10"/>
  <c r="J129" i="10"/>
  <c r="H154" i="10"/>
  <c r="H161" i="10"/>
  <c r="H171" i="10"/>
  <c r="H183" i="10"/>
  <c r="I21" i="10"/>
  <c r="J21" i="10"/>
  <c r="I23" i="10"/>
  <c r="J23" i="10"/>
  <c r="I27" i="10"/>
  <c r="J27" i="10"/>
  <c r="I57" i="10"/>
  <c r="J57" i="10"/>
  <c r="I117" i="10"/>
  <c r="J117" i="10"/>
  <c r="I126" i="10"/>
  <c r="J126" i="10"/>
  <c r="J133" i="10"/>
  <c r="I139" i="10"/>
  <c r="J139" i="10"/>
  <c r="I141" i="10"/>
  <c r="J141" i="10"/>
  <c r="I159" i="10"/>
  <c r="J159" i="10"/>
  <c r="I165" i="10"/>
  <c r="J165" i="10"/>
  <c r="I175" i="10"/>
  <c r="J175" i="10"/>
  <c r="I181" i="10"/>
  <c r="J181" i="10"/>
  <c r="I185" i="10"/>
  <c r="J185" i="10"/>
  <c r="I29" i="10"/>
  <c r="J29" i="10"/>
  <c r="I31" i="10"/>
  <c r="J31" i="10"/>
  <c r="I37" i="10"/>
  <c r="J37" i="10"/>
  <c r="I39" i="10"/>
  <c r="J39" i="10"/>
  <c r="I121" i="10"/>
  <c r="J121" i="10"/>
  <c r="I128" i="10"/>
  <c r="J128" i="10"/>
  <c r="I130" i="10"/>
  <c r="J130" i="10"/>
  <c r="I143" i="10"/>
  <c r="J143" i="10"/>
  <c r="H163" i="10"/>
  <c r="I169" i="10"/>
  <c r="J169" i="10"/>
  <c r="G55" i="10"/>
  <c r="I55" i="10" s="1"/>
  <c r="J55" i="10"/>
  <c r="L55" i="10" s="1"/>
  <c r="G68" i="10"/>
  <c r="I68" i="10" s="1"/>
  <c r="J68" i="10"/>
  <c r="L68" i="10" s="1"/>
  <c r="G83" i="10"/>
  <c r="I83" i="10" s="1"/>
  <c r="J83" i="10"/>
  <c r="L83" i="10" s="1"/>
  <c r="G104" i="10"/>
  <c r="I104" i="10" s="1"/>
  <c r="J104" i="10"/>
  <c r="L104" i="10" s="1"/>
  <c r="G74" i="10"/>
  <c r="I74" i="10" s="1"/>
  <c r="J74" i="10"/>
  <c r="L74" i="10" s="1"/>
  <c r="I133" i="10"/>
  <c r="R25" i="10"/>
  <c r="U25" i="10" s="1"/>
  <c r="W25" i="10" s="1"/>
  <c r="G25" i="10"/>
  <c r="I25" i="10" s="1"/>
  <c r="R41" i="10"/>
  <c r="V41" i="10" s="1"/>
  <c r="W41" i="10" s="1"/>
  <c r="G41" i="10"/>
  <c r="I41" i="10" s="1"/>
  <c r="R45" i="10"/>
  <c r="V45" i="10" s="1"/>
  <c r="W45" i="10" s="1"/>
  <c r="G45" i="10"/>
  <c r="I45" i="10" s="1"/>
  <c r="R54" i="10"/>
  <c r="V54" i="10" s="1"/>
  <c r="W54" i="10" s="1"/>
  <c r="G54" i="10"/>
  <c r="I54" i="10" s="1"/>
  <c r="R66" i="10"/>
  <c r="U66" i="10" s="1"/>
  <c r="W66" i="10" s="1"/>
  <c r="G66" i="10"/>
  <c r="I66" i="10" s="1"/>
  <c r="A84" i="10"/>
  <c r="A88" i="10" s="1"/>
  <c r="A92" i="10" s="1"/>
  <c r="R86" i="10"/>
  <c r="U86" i="10" s="1"/>
  <c r="W86" i="10" s="1"/>
  <c r="G86" i="10"/>
  <c r="I86" i="10" s="1"/>
  <c r="R93" i="10"/>
  <c r="U93" i="10" s="1"/>
  <c r="W93" i="10" s="1"/>
  <c r="G93" i="10"/>
  <c r="I93" i="10" s="1"/>
  <c r="R95" i="10"/>
  <c r="U95" i="10" s="1"/>
  <c r="W95" i="10" s="1"/>
  <c r="G95" i="10"/>
  <c r="I95" i="10" s="1"/>
  <c r="R40" i="10"/>
  <c r="V40" i="10" s="1"/>
  <c r="W40" i="10" s="1"/>
  <c r="G40" i="10"/>
  <c r="I40" i="10" s="1"/>
  <c r="R44" i="10"/>
  <c r="V44" i="10" s="1"/>
  <c r="W44" i="10" s="1"/>
  <c r="G44" i="10"/>
  <c r="I44" i="10" s="1"/>
  <c r="R48" i="10"/>
  <c r="V48" i="10" s="1"/>
  <c r="W48" i="10" s="1"/>
  <c r="G48" i="10"/>
  <c r="I48" i="10" s="1"/>
  <c r="R51" i="10"/>
  <c r="V51" i="10" s="1"/>
  <c r="W51" i="10" s="1"/>
  <c r="G51" i="10"/>
  <c r="I51" i="10" s="1"/>
  <c r="R60" i="10"/>
  <c r="V60" i="10" s="1"/>
  <c r="W60" i="10" s="1"/>
  <c r="G60" i="10"/>
  <c r="I60" i="10" s="1"/>
  <c r="R65" i="10"/>
  <c r="G65" i="10"/>
  <c r="I65" i="10" s="1"/>
  <c r="R73" i="10"/>
  <c r="U73" i="10" s="1"/>
  <c r="W73" i="10" s="1"/>
  <c r="G73" i="10"/>
  <c r="I73" i="10" s="1"/>
  <c r="R89" i="10"/>
  <c r="U89" i="10" s="1"/>
  <c r="W89" i="10" s="1"/>
  <c r="G89" i="10"/>
  <c r="I89" i="10" s="1"/>
  <c r="R91" i="10"/>
  <c r="U91" i="10" s="1"/>
  <c r="W91" i="10" s="1"/>
  <c r="G91" i="10"/>
  <c r="I91" i="10" s="1"/>
  <c r="R98" i="10"/>
  <c r="U98" i="10" s="1"/>
  <c r="W98" i="10" s="1"/>
  <c r="G98" i="10"/>
  <c r="I98" i="10" s="1"/>
  <c r="R103" i="10"/>
  <c r="U103" i="10" s="1"/>
  <c r="W103" i="10" s="1"/>
  <c r="G103" i="10"/>
  <c r="I103" i="10" s="1"/>
  <c r="R106" i="10"/>
  <c r="U106" i="10" s="1"/>
  <c r="W106" i="10" s="1"/>
  <c r="G106" i="10"/>
  <c r="I106" i="10" s="1"/>
  <c r="R108" i="10"/>
  <c r="U108" i="10" s="1"/>
  <c r="W108" i="10" s="1"/>
  <c r="G108" i="10"/>
  <c r="I108" i="10" s="1"/>
  <c r="H158" i="10"/>
  <c r="H166" i="10"/>
  <c r="H174" i="10"/>
  <c r="R43" i="10"/>
  <c r="V43" i="10" s="1"/>
  <c r="W43" i="10" s="1"/>
  <c r="G43" i="10"/>
  <c r="I43" i="10" s="1"/>
  <c r="R47" i="10"/>
  <c r="V47" i="10" s="1"/>
  <c r="W47" i="10" s="1"/>
  <c r="G47" i="10"/>
  <c r="I47" i="10" s="1"/>
  <c r="R50" i="10"/>
  <c r="V50" i="10" s="1"/>
  <c r="W50" i="10" s="1"/>
  <c r="G50" i="10"/>
  <c r="I50" i="10" s="1"/>
  <c r="R53" i="10"/>
  <c r="V53" i="10" s="1"/>
  <c r="W53" i="10" s="1"/>
  <c r="G53" i="10"/>
  <c r="I53" i="10" s="1"/>
  <c r="R72" i="10"/>
  <c r="U72" i="10" s="1"/>
  <c r="G72" i="10"/>
  <c r="I72" i="10" s="1"/>
  <c r="R85" i="10"/>
  <c r="U85" i="10" s="1"/>
  <c r="W85" i="10" s="1"/>
  <c r="G85" i="10"/>
  <c r="I85" i="10" s="1"/>
  <c r="R87" i="10"/>
  <c r="U87" i="10" s="1"/>
  <c r="W87" i="10" s="1"/>
  <c r="G87" i="10"/>
  <c r="I87" i="10" s="1"/>
  <c r="R94" i="10"/>
  <c r="U94" i="10" s="1"/>
  <c r="W94" i="10" s="1"/>
  <c r="G94" i="10"/>
  <c r="I94" i="10" s="1"/>
  <c r="R102" i="10"/>
  <c r="U102" i="10" s="1"/>
  <c r="W102" i="10" s="1"/>
  <c r="G102" i="10"/>
  <c r="I102" i="10" s="1"/>
  <c r="R42" i="10"/>
  <c r="V42" i="10" s="1"/>
  <c r="W42" i="10" s="1"/>
  <c r="G42" i="10"/>
  <c r="I42" i="10" s="1"/>
  <c r="R46" i="10"/>
  <c r="V46" i="10" s="1"/>
  <c r="W46" i="10" s="1"/>
  <c r="G46" i="10"/>
  <c r="I46" i="10" s="1"/>
  <c r="R59" i="10"/>
  <c r="V59" i="10" s="1"/>
  <c r="W59" i="10" s="1"/>
  <c r="G59" i="10"/>
  <c r="I59" i="10" s="1"/>
  <c r="R61" i="10"/>
  <c r="V61" i="10" s="1"/>
  <c r="W61" i="10" s="1"/>
  <c r="G61" i="10"/>
  <c r="I61" i="10" s="1"/>
  <c r="R82" i="10"/>
  <c r="U82" i="10" s="1"/>
  <c r="G82" i="10"/>
  <c r="I82" i="10" s="1"/>
  <c r="R83" i="10"/>
  <c r="U83" i="10" s="1"/>
  <c r="W83" i="10" s="1"/>
  <c r="R90" i="10"/>
  <c r="U90" i="10" s="1"/>
  <c r="W90" i="10" s="1"/>
  <c r="G90" i="10"/>
  <c r="I90" i="10" s="1"/>
  <c r="R97" i="10"/>
  <c r="U97" i="10" s="1"/>
  <c r="W97" i="10" s="1"/>
  <c r="G97" i="10"/>
  <c r="I97" i="10" s="1"/>
  <c r="R99" i="10"/>
  <c r="U99" i="10" s="1"/>
  <c r="W99" i="10" s="1"/>
  <c r="G99" i="10"/>
  <c r="I99" i="10" s="1"/>
  <c r="R101" i="10"/>
  <c r="U101" i="10" s="1"/>
  <c r="W101" i="10" s="1"/>
  <c r="G101" i="10"/>
  <c r="I101" i="10" s="1"/>
  <c r="R104" i="10"/>
  <c r="U104" i="10" s="1"/>
  <c r="W104" i="10" s="1"/>
  <c r="R107" i="10"/>
  <c r="U107" i="10" s="1"/>
  <c r="W107" i="10" s="1"/>
  <c r="G107" i="10"/>
  <c r="I107" i="10" s="1"/>
  <c r="H151" i="10"/>
  <c r="H162" i="10"/>
  <c r="H170" i="10"/>
  <c r="H177" i="10"/>
  <c r="R181" i="10"/>
  <c r="S110" i="10"/>
  <c r="V110" i="10" s="1"/>
  <c r="R152" i="10"/>
  <c r="R159" i="10"/>
  <c r="R163" i="10"/>
  <c r="R167" i="10"/>
  <c r="R171" i="10"/>
  <c r="R175" i="10"/>
  <c r="H149" i="10"/>
  <c r="H153" i="10"/>
  <c r="H160" i="10"/>
  <c r="H164" i="10"/>
  <c r="H168" i="10"/>
  <c r="H172" i="10"/>
  <c r="G18" i="9"/>
  <c r="H16" i="9" s="1"/>
  <c r="H25" i="9" s="1"/>
  <c r="F87" i="4"/>
  <c r="F100" i="4"/>
  <c r="R74" i="10"/>
  <c r="U74" i="10" s="1"/>
  <c r="W74" i="10" s="1"/>
  <c r="F59" i="4"/>
  <c r="F61" i="4"/>
  <c r="F66" i="4"/>
  <c r="F95" i="4"/>
  <c r="F104" i="4"/>
  <c r="P157" i="5"/>
  <c r="P54" i="5"/>
  <c r="P20" i="5"/>
  <c r="Q173" i="5"/>
  <c r="R173" i="5" s="1"/>
  <c r="P45" i="5"/>
  <c r="P56" i="5"/>
  <c r="P118" i="5"/>
  <c r="P135" i="5"/>
  <c r="P177" i="5"/>
  <c r="G69" i="5"/>
  <c r="P112" i="5"/>
  <c r="P159" i="5"/>
  <c r="Q97" i="5"/>
  <c r="R97" i="5" s="1"/>
  <c r="G120" i="5"/>
  <c r="G143" i="5"/>
  <c r="Q181" i="5"/>
  <c r="R181" i="5" s="1"/>
  <c r="P24" i="5"/>
  <c r="P43" i="5"/>
  <c r="P72" i="5"/>
  <c r="G80" i="5"/>
  <c r="G88" i="5"/>
  <c r="Q91" i="5"/>
  <c r="R91" i="5" s="1"/>
  <c r="G92" i="5"/>
  <c r="Q101" i="5"/>
  <c r="R101" i="5" s="1"/>
  <c r="P145" i="5"/>
  <c r="P167" i="5"/>
  <c r="P169" i="5"/>
  <c r="Q72" i="5"/>
  <c r="R72" i="5" s="1"/>
  <c r="G14" i="5"/>
  <c r="Q29" i="5"/>
  <c r="R29" i="5" s="1"/>
  <c r="G77" i="5"/>
  <c r="P86" i="5"/>
  <c r="Q104" i="5"/>
  <c r="R104" i="5" s="1"/>
  <c r="P137" i="5"/>
  <c r="P147" i="5"/>
  <c r="P165" i="5"/>
  <c r="P171" i="5"/>
  <c r="Q51" i="5"/>
  <c r="R51" i="5" s="1"/>
  <c r="Q79" i="5"/>
  <c r="R79" i="5" s="1"/>
  <c r="Q82" i="5"/>
  <c r="R82" i="5" s="1"/>
  <c r="Q94" i="5"/>
  <c r="R94" i="5" s="1"/>
  <c r="Q122" i="5"/>
  <c r="R122" i="5" s="1"/>
  <c r="Q126" i="5"/>
  <c r="R126" i="5" s="1"/>
  <c r="G134" i="5"/>
  <c r="Q163" i="5"/>
  <c r="R163" i="5" s="1"/>
  <c r="P26" i="5"/>
  <c r="P36" i="5"/>
  <c r="P38" i="5"/>
  <c r="P40" i="5"/>
  <c r="P49" i="5"/>
  <c r="P64" i="5"/>
  <c r="P89" i="5"/>
  <c r="P91" i="5"/>
  <c r="P92" i="5"/>
  <c r="P99" i="5"/>
  <c r="P102" i="5"/>
  <c r="P124" i="5"/>
  <c r="P139" i="5"/>
  <c r="P149" i="5"/>
  <c r="P155" i="5"/>
  <c r="P179" i="5"/>
  <c r="Q36" i="5"/>
  <c r="R36" i="5" s="1"/>
  <c r="Q64" i="5"/>
  <c r="R64" i="5" s="1"/>
  <c r="Q149" i="5"/>
  <c r="R149" i="5" s="1"/>
  <c r="A152" i="5"/>
  <c r="A175" i="5" s="1"/>
  <c r="A176" i="5" s="1"/>
  <c r="A177" i="5" s="1"/>
  <c r="A178" i="5" s="1"/>
  <c r="A179" i="5" s="1"/>
  <c r="A180" i="5" s="1"/>
  <c r="A181" i="5" s="1"/>
  <c r="A182" i="5" s="1"/>
  <c r="Q19" i="5"/>
  <c r="R19" i="5" s="1"/>
  <c r="O27" i="5"/>
  <c r="Q27" i="5" s="1"/>
  <c r="R27" i="5" s="1"/>
  <c r="Q31" i="5"/>
  <c r="R31" i="5" s="1"/>
  <c r="G34" i="5"/>
  <c r="P58" i="5"/>
  <c r="P66" i="5"/>
  <c r="P80" i="5"/>
  <c r="G101" i="5"/>
  <c r="P110" i="5"/>
  <c r="P116" i="5"/>
  <c r="G102" i="4"/>
  <c r="F53" i="4"/>
  <c r="F55" i="4"/>
  <c r="F84" i="4"/>
  <c r="F86" i="4"/>
  <c r="F94" i="4"/>
  <c r="F99" i="4"/>
  <c r="J155" i="4"/>
  <c r="J159" i="4"/>
  <c r="J163" i="4"/>
  <c r="J167" i="4"/>
  <c r="J171" i="4"/>
  <c r="F51" i="4"/>
  <c r="F60" i="4"/>
  <c r="F65" i="4"/>
  <c r="F73" i="4"/>
  <c r="F91" i="4"/>
  <c r="F105" i="4"/>
  <c r="J148" i="4"/>
  <c r="F40" i="4"/>
  <c r="F44" i="4"/>
  <c r="F48" i="4"/>
  <c r="F50" i="4"/>
  <c r="F54" i="4"/>
  <c r="F80" i="4"/>
  <c r="G78" i="4" s="1"/>
  <c r="F82" i="4"/>
  <c r="F88" i="4"/>
  <c r="F101" i="4"/>
  <c r="R68" i="10"/>
  <c r="U68" i="10" s="1"/>
  <c r="W68" i="10" s="1"/>
  <c r="R55" i="10"/>
  <c r="V55" i="10" s="1"/>
  <c r="W55" i="10" s="1"/>
  <c r="S15" i="10"/>
  <c r="W17" i="10"/>
  <c r="U15" i="10"/>
  <c r="A89" i="10"/>
  <c r="A90" i="10" s="1"/>
  <c r="A91" i="10" s="1"/>
  <c r="W39" i="10"/>
  <c r="U37" i="10"/>
  <c r="V15" i="10"/>
  <c r="W28" i="10"/>
  <c r="U65" i="10"/>
  <c r="A85" i="10"/>
  <c r="A86" i="10" s="1"/>
  <c r="A87" i="10" s="1"/>
  <c r="H176" i="10"/>
  <c r="A124" i="10"/>
  <c r="A157" i="10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9" i="10"/>
  <c r="A180" i="10" s="1"/>
  <c r="A181" i="10" s="1"/>
  <c r="A182" i="10" s="1"/>
  <c r="A183" i="10" s="1"/>
  <c r="A184" i="10" s="1"/>
  <c r="A185" i="10" s="1"/>
  <c r="A186" i="10" s="1"/>
  <c r="H180" i="10"/>
  <c r="H182" i="10"/>
  <c r="H184" i="10"/>
  <c r="H186" i="10"/>
  <c r="K25" i="9"/>
  <c r="F17" i="8"/>
  <c r="F19" i="8"/>
  <c r="P39" i="5"/>
  <c r="P53" i="5"/>
  <c r="P59" i="5"/>
  <c r="P123" i="5"/>
  <c r="Q123" i="5"/>
  <c r="R123" i="5" s="1"/>
  <c r="P18" i="5"/>
  <c r="Q39" i="5"/>
  <c r="R39" i="5" s="1"/>
  <c r="N47" i="5"/>
  <c r="O47" i="5"/>
  <c r="Q53" i="5"/>
  <c r="R53" i="5" s="1"/>
  <c r="P55" i="5"/>
  <c r="Q59" i="5"/>
  <c r="R59" i="5" s="1"/>
  <c r="P65" i="5"/>
  <c r="Q96" i="5"/>
  <c r="R96" i="5" s="1"/>
  <c r="P160" i="5"/>
  <c r="Q160" i="5"/>
  <c r="R160" i="5" s="1"/>
  <c r="R17" i="5"/>
  <c r="Q21" i="5"/>
  <c r="R21" i="5" s="1"/>
  <c r="Q28" i="5"/>
  <c r="R28" i="5" s="1"/>
  <c r="P37" i="5"/>
  <c r="P50" i="5"/>
  <c r="N52" i="5"/>
  <c r="O52" i="5"/>
  <c r="P57" i="5"/>
  <c r="P71" i="5"/>
  <c r="G84" i="5"/>
  <c r="P93" i="5"/>
  <c r="G96" i="5"/>
  <c r="P100" i="5"/>
  <c r="P103" i="5"/>
  <c r="P121" i="5"/>
  <c r="Q121" i="5"/>
  <c r="R121" i="5" s="1"/>
  <c r="P138" i="5"/>
  <c r="Q138" i="5"/>
  <c r="R138" i="5" s="1"/>
  <c r="P144" i="5"/>
  <c r="Q144" i="5"/>
  <c r="R144" i="5" s="1"/>
  <c r="P148" i="5"/>
  <c r="Q148" i="5"/>
  <c r="R148" i="5" s="1"/>
  <c r="N41" i="5"/>
  <c r="O41" i="5"/>
  <c r="P81" i="5"/>
  <c r="P85" i="5"/>
  <c r="P150" i="5"/>
  <c r="Q150" i="5"/>
  <c r="R150" i="5" s="1"/>
  <c r="P158" i="5"/>
  <c r="Q158" i="5"/>
  <c r="R158" i="5" s="1"/>
  <c r="P180" i="5"/>
  <c r="Q180" i="5"/>
  <c r="R180" i="5" s="1"/>
  <c r="P22" i="5"/>
  <c r="Q25" i="5"/>
  <c r="R25" i="5" s="1"/>
  <c r="P32" i="5"/>
  <c r="P42" i="5"/>
  <c r="P73" i="5"/>
  <c r="Q81" i="5"/>
  <c r="R81" i="5" s="1"/>
  <c r="Q85" i="5"/>
  <c r="R85" i="5" s="1"/>
  <c r="P87" i="5"/>
  <c r="Q88" i="5"/>
  <c r="R88" i="5" s="1"/>
  <c r="P90" i="5"/>
  <c r="P95" i="5"/>
  <c r="G108" i="5"/>
  <c r="P166" i="5"/>
  <c r="Q166" i="5"/>
  <c r="R166" i="5" s="1"/>
  <c r="P182" i="5"/>
  <c r="Q182" i="5"/>
  <c r="R182" i="5" s="1"/>
  <c r="P28" i="5"/>
  <c r="O30" i="5"/>
  <c r="Q42" i="5"/>
  <c r="R42" i="5" s="1"/>
  <c r="P44" i="5"/>
  <c r="N46" i="5"/>
  <c r="O46" i="5"/>
  <c r="P48" i="5"/>
  <c r="Q55" i="5"/>
  <c r="R55" i="5" s="1"/>
  <c r="G62" i="5"/>
  <c r="Q65" i="5"/>
  <c r="R65" i="5" s="1"/>
  <c r="P67" i="5"/>
  <c r="Q73" i="5"/>
  <c r="R73" i="5" s="1"/>
  <c r="P78" i="5"/>
  <c r="P83" i="5"/>
  <c r="Q87" i="5"/>
  <c r="R87" i="5" s="1"/>
  <c r="Q90" i="5"/>
  <c r="R90" i="5" s="1"/>
  <c r="Q95" i="5"/>
  <c r="R95" i="5" s="1"/>
  <c r="P98" i="5"/>
  <c r="A120" i="5"/>
  <c r="A109" i="5"/>
  <c r="A110" i="5" s="1"/>
  <c r="A111" i="5" s="1"/>
  <c r="A112" i="5" s="1"/>
  <c r="A113" i="5" s="1"/>
  <c r="A114" i="5" s="1"/>
  <c r="A115" i="5" s="1"/>
  <c r="A116" i="5" s="1"/>
  <c r="A117" i="5" s="1"/>
  <c r="A118" i="5" s="1"/>
  <c r="P111" i="5"/>
  <c r="Q111" i="5"/>
  <c r="R111" i="5" s="1"/>
  <c r="P115" i="5"/>
  <c r="Q115" i="5"/>
  <c r="R115" i="5" s="1"/>
  <c r="P129" i="5"/>
  <c r="Q129" i="5"/>
  <c r="R129" i="5" s="1"/>
  <c r="P132" i="5"/>
  <c r="Q132" i="5"/>
  <c r="R132" i="5" s="1"/>
  <c r="G152" i="5"/>
  <c r="P168" i="5"/>
  <c r="Q168" i="5"/>
  <c r="R168" i="5" s="1"/>
  <c r="P172" i="5"/>
  <c r="Q172" i="5"/>
  <c r="R172" i="5" s="1"/>
  <c r="G175" i="5"/>
  <c r="A80" i="5"/>
  <c r="P113" i="5"/>
  <c r="P125" i="5"/>
  <c r="P136" i="5"/>
  <c r="P146" i="5"/>
  <c r="A153" i="5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P154" i="5"/>
  <c r="P164" i="5"/>
  <c r="P170" i="5"/>
  <c r="P176" i="5"/>
  <c r="P109" i="5"/>
  <c r="P117" i="5"/>
  <c r="P156" i="5"/>
  <c r="P162" i="5"/>
  <c r="P178" i="5"/>
  <c r="M19" i="4"/>
  <c r="O19" i="4" s="1"/>
  <c r="E32" i="4"/>
  <c r="F32" i="4" s="1"/>
  <c r="G15" i="4" s="1"/>
  <c r="J32" i="4"/>
  <c r="N32" i="4" s="1"/>
  <c r="O32" i="4" s="1"/>
  <c r="O17" i="4"/>
  <c r="O37" i="4"/>
  <c r="M35" i="4"/>
  <c r="O39" i="4"/>
  <c r="J40" i="4"/>
  <c r="J41" i="4"/>
  <c r="N41" i="4" s="1"/>
  <c r="O41" i="4" s="1"/>
  <c r="J42" i="4"/>
  <c r="N42" i="4" s="1"/>
  <c r="O42" i="4" s="1"/>
  <c r="J43" i="4"/>
  <c r="N43" i="4" s="1"/>
  <c r="O43" i="4" s="1"/>
  <c r="J44" i="4"/>
  <c r="N44" i="4" s="1"/>
  <c r="O44" i="4" s="1"/>
  <c r="J45" i="4"/>
  <c r="N45" i="4" s="1"/>
  <c r="O45" i="4" s="1"/>
  <c r="J46" i="4"/>
  <c r="N46" i="4" s="1"/>
  <c r="O46" i="4" s="1"/>
  <c r="J47" i="4"/>
  <c r="N47" i="4" s="1"/>
  <c r="O47" i="4" s="1"/>
  <c r="J48" i="4"/>
  <c r="N48" i="4" s="1"/>
  <c r="O48" i="4" s="1"/>
  <c r="M65" i="4"/>
  <c r="A85" i="4"/>
  <c r="A82" i="4"/>
  <c r="A83" i="4" s="1"/>
  <c r="A84" i="4" s="1"/>
  <c r="M72" i="4"/>
  <c r="K70" i="4"/>
  <c r="F68" i="4"/>
  <c r="K76" i="4"/>
  <c r="M79" i="4"/>
  <c r="A133" i="4"/>
  <c r="A135" i="4"/>
  <c r="A136" i="4" s="1"/>
  <c r="A137" i="4" s="1"/>
  <c r="A138" i="4" s="1"/>
  <c r="A139" i="4" s="1"/>
  <c r="A140" i="4" s="1"/>
  <c r="F72" i="4"/>
  <c r="G70" i="4" s="1"/>
  <c r="F74" i="4"/>
  <c r="F83" i="4"/>
  <c r="G81" i="4" s="1"/>
  <c r="F92" i="4"/>
  <c r="F96" i="4"/>
  <c r="G93" i="4" s="1"/>
  <c r="K107" i="4"/>
  <c r="N107" i="4" s="1"/>
  <c r="A122" i="4"/>
  <c r="A123" i="4" s="1"/>
  <c r="A124" i="4" s="1"/>
  <c r="A125" i="4" s="1"/>
  <c r="A126" i="4" s="1"/>
  <c r="A127" i="4" s="1"/>
  <c r="A79" i="4"/>
  <c r="A80" i="4" s="1"/>
  <c r="F98" i="4"/>
  <c r="G97" i="4" s="1"/>
  <c r="G121" i="4"/>
  <c r="J178" i="4"/>
  <c r="K142" i="4" s="1"/>
  <c r="N142" i="4" s="1"/>
  <c r="J182" i="4"/>
  <c r="J68" i="4"/>
  <c r="M68" i="4" s="1"/>
  <c r="O68" i="4" s="1"/>
  <c r="F90" i="4"/>
  <c r="A130" i="4"/>
  <c r="G109" i="4"/>
  <c r="E145" i="4"/>
  <c r="F145" i="4" s="1"/>
  <c r="E147" i="4"/>
  <c r="F147" i="4" s="1"/>
  <c r="E149" i="4"/>
  <c r="F149" i="4" s="1"/>
  <c r="E151" i="4"/>
  <c r="F151" i="4" s="1"/>
  <c r="E154" i="4"/>
  <c r="F154" i="4" s="1"/>
  <c r="E156" i="4"/>
  <c r="F156" i="4" s="1"/>
  <c r="E158" i="4"/>
  <c r="F158" i="4" s="1"/>
  <c r="E160" i="4"/>
  <c r="F160" i="4" s="1"/>
  <c r="E162" i="4"/>
  <c r="F162" i="4" s="1"/>
  <c r="E164" i="4"/>
  <c r="F164" i="4" s="1"/>
  <c r="E166" i="4"/>
  <c r="F166" i="4" s="1"/>
  <c r="E168" i="4"/>
  <c r="F168" i="4" s="1"/>
  <c r="E170" i="4"/>
  <c r="F170" i="4" s="1"/>
  <c r="E172" i="4"/>
  <c r="F172" i="4" s="1"/>
  <c r="L192" i="10" l="1"/>
  <c r="J74" i="17"/>
  <c r="R74" i="17"/>
  <c r="G74" i="17"/>
  <c r="I74" i="17" s="1"/>
  <c r="F185" i="4"/>
  <c r="A93" i="17"/>
  <c r="A94" i="17" s="1"/>
  <c r="A95" i="17" s="1"/>
  <c r="A96" i="17"/>
  <c r="O110" i="10"/>
  <c r="T110" i="10" s="1"/>
  <c r="O63" i="10"/>
  <c r="J180" i="10"/>
  <c r="I176" i="10"/>
  <c r="J176" i="10"/>
  <c r="I168" i="10"/>
  <c r="J168" i="10"/>
  <c r="J149" i="10"/>
  <c r="I151" i="10"/>
  <c r="J151" i="10"/>
  <c r="I183" i="10"/>
  <c r="J183" i="10"/>
  <c r="I167" i="10"/>
  <c r="J167" i="10"/>
  <c r="I186" i="10"/>
  <c r="J186" i="10"/>
  <c r="I164" i="10"/>
  <c r="J164" i="10"/>
  <c r="I177" i="10"/>
  <c r="J177" i="10"/>
  <c r="I174" i="10"/>
  <c r="J174" i="10"/>
  <c r="I171" i="10"/>
  <c r="J171" i="10"/>
  <c r="I184" i="10"/>
  <c r="J184" i="10"/>
  <c r="I160" i="10"/>
  <c r="J160" i="10"/>
  <c r="I170" i="10"/>
  <c r="J170" i="10"/>
  <c r="I166" i="10"/>
  <c r="J166" i="10"/>
  <c r="O70" i="10"/>
  <c r="I163" i="10"/>
  <c r="J163" i="10"/>
  <c r="I161" i="10"/>
  <c r="J161" i="10"/>
  <c r="I32" i="10"/>
  <c r="O15" i="10" s="1"/>
  <c r="T15" i="10" s="1"/>
  <c r="J32" i="10"/>
  <c r="I182" i="10"/>
  <c r="J182" i="10"/>
  <c r="I172" i="10"/>
  <c r="J172" i="10"/>
  <c r="I153" i="10"/>
  <c r="J153" i="10"/>
  <c r="I162" i="10"/>
  <c r="J162" i="10"/>
  <c r="I158" i="10"/>
  <c r="J158" i="10"/>
  <c r="J192" i="10"/>
  <c r="K193" i="10" s="1"/>
  <c r="K194" i="10" s="1"/>
  <c r="I154" i="10"/>
  <c r="J154" i="10"/>
  <c r="O79" i="10"/>
  <c r="I180" i="10"/>
  <c r="S79" i="10"/>
  <c r="S145" i="10"/>
  <c r="V145" i="10" s="1"/>
  <c r="I149" i="10"/>
  <c r="I192" i="10" s="1"/>
  <c r="I196" i="10" s="1"/>
  <c r="S63" i="10"/>
  <c r="T63" i="10" s="1"/>
  <c r="H27" i="9"/>
  <c r="H28" i="9" s="1"/>
  <c r="H26" i="13"/>
  <c r="G27" i="15" s="1"/>
  <c r="G28" i="15" s="1"/>
  <c r="L70" i="4"/>
  <c r="G35" i="4"/>
  <c r="G85" i="4"/>
  <c r="S70" i="10"/>
  <c r="G106" i="5"/>
  <c r="P27" i="5"/>
  <c r="G141" i="5"/>
  <c r="N185" i="5"/>
  <c r="N187" i="5" s="1"/>
  <c r="N188" i="5" s="1"/>
  <c r="G75" i="5"/>
  <c r="K15" i="4"/>
  <c r="G89" i="4"/>
  <c r="G76" i="4" s="1"/>
  <c r="L76" i="4" s="1"/>
  <c r="K63" i="4"/>
  <c r="N15" i="4"/>
  <c r="G63" i="4"/>
  <c r="V35" i="10"/>
  <c r="V109" i="10" s="1"/>
  <c r="V196" i="10" s="1"/>
  <c r="W15" i="10"/>
  <c r="S35" i="10"/>
  <c r="O35" i="10"/>
  <c r="A125" i="10"/>
  <c r="A126" i="10" s="1"/>
  <c r="A127" i="10" s="1"/>
  <c r="A128" i="10" s="1"/>
  <c r="A129" i="10" s="1"/>
  <c r="A130" i="10" s="1"/>
  <c r="A132" i="10"/>
  <c r="W82" i="10"/>
  <c r="U79" i="10"/>
  <c r="W79" i="10" s="1"/>
  <c r="W37" i="10"/>
  <c r="U35" i="10"/>
  <c r="W72" i="10"/>
  <c r="U70" i="10"/>
  <c r="W70" i="10" s="1"/>
  <c r="W65" i="10"/>
  <c r="U63" i="10"/>
  <c r="W63" i="10" s="1"/>
  <c r="A96" i="10"/>
  <c r="A93" i="10"/>
  <c r="A94" i="10" s="1"/>
  <c r="A95" i="10" s="1"/>
  <c r="G16" i="8"/>
  <c r="G24" i="8" s="1"/>
  <c r="G185" i="5"/>
  <c r="Q41" i="5"/>
  <c r="R41" i="5" s="1"/>
  <c r="P41" i="5"/>
  <c r="Q47" i="5"/>
  <c r="R47" i="5" s="1"/>
  <c r="P47" i="5"/>
  <c r="A128" i="5"/>
  <c r="A121" i="5"/>
  <c r="A122" i="5" s="1"/>
  <c r="A123" i="5" s="1"/>
  <c r="A124" i="5" s="1"/>
  <c r="A125" i="5" s="1"/>
  <c r="A126" i="5" s="1"/>
  <c r="Q52" i="5"/>
  <c r="R52" i="5" s="1"/>
  <c r="P52" i="5"/>
  <c r="Q30" i="5"/>
  <c r="R30" i="5" s="1"/>
  <c r="P30" i="5"/>
  <c r="A81" i="5"/>
  <c r="A82" i="5" s="1"/>
  <c r="A83" i="5" s="1"/>
  <c r="A84" i="5"/>
  <c r="Q46" i="5"/>
  <c r="R46" i="5" s="1"/>
  <c r="P46" i="5"/>
  <c r="L15" i="4"/>
  <c r="G153" i="4"/>
  <c r="G144" i="4"/>
  <c r="O79" i="4"/>
  <c r="M76" i="4"/>
  <c r="O76" i="4" s="1"/>
  <c r="O72" i="4"/>
  <c r="M70" i="4"/>
  <c r="O70" i="4" s="1"/>
  <c r="N40" i="4"/>
  <c r="K35" i="4"/>
  <c r="G107" i="4"/>
  <c r="L107" i="4" s="1"/>
  <c r="A86" i="4"/>
  <c r="A87" i="4" s="1"/>
  <c r="A88" i="4" s="1"/>
  <c r="A89" i="4"/>
  <c r="O15" i="4"/>
  <c r="M15" i="4"/>
  <c r="M63" i="4"/>
  <c r="O63" i="4" s="1"/>
  <c r="O65" i="4"/>
  <c r="K186" i="4"/>
  <c r="L74" i="17" l="1"/>
  <c r="L192" i="17" s="1"/>
  <c r="J192" i="17"/>
  <c r="K193" i="17" s="1"/>
  <c r="K194" i="17" s="1"/>
  <c r="O70" i="17"/>
  <c r="I192" i="17"/>
  <c r="I196" i="17" s="1"/>
  <c r="U74" i="17"/>
  <c r="S70" i="17"/>
  <c r="S196" i="17" s="1"/>
  <c r="H29" i="9"/>
  <c r="G30" i="16"/>
  <c r="A97" i="17"/>
  <c r="A98" i="17" s="1"/>
  <c r="A99" i="17" s="1"/>
  <c r="A100" i="17"/>
  <c r="T70" i="10"/>
  <c r="S196" i="10"/>
  <c r="O145" i="10"/>
  <c r="O192" i="10" s="1"/>
  <c r="O196" i="10" s="1"/>
  <c r="H27" i="13"/>
  <c r="H28" i="13" s="1"/>
  <c r="G29" i="15" s="1"/>
  <c r="G30" i="15" s="1"/>
  <c r="H29" i="13"/>
  <c r="L35" i="4"/>
  <c r="T35" i="10"/>
  <c r="R185" i="5"/>
  <c r="R187" i="5" s="1"/>
  <c r="R188" i="5" s="1"/>
  <c r="P185" i="5"/>
  <c r="P187" i="5" s="1"/>
  <c r="P188" i="5" s="1"/>
  <c r="G186" i="4"/>
  <c r="L63" i="4"/>
  <c r="G142" i="4"/>
  <c r="L142" i="4" s="1"/>
  <c r="W35" i="10"/>
  <c r="A100" i="10"/>
  <c r="A97" i="10"/>
  <c r="A98" i="10" s="1"/>
  <c r="A99" i="10" s="1"/>
  <c r="A135" i="10"/>
  <c r="A133" i="10"/>
  <c r="G26" i="8"/>
  <c r="N189" i="5"/>
  <c r="N190" i="5" s="1"/>
  <c r="G187" i="5"/>
  <c r="G188" i="5" s="1"/>
  <c r="M185" i="5"/>
  <c r="A85" i="5"/>
  <c r="A86" i="5" s="1"/>
  <c r="A87" i="5" s="1"/>
  <c r="A88" i="5"/>
  <c r="A129" i="5"/>
  <c r="A131" i="5"/>
  <c r="A90" i="4"/>
  <c r="A91" i="4" s="1"/>
  <c r="A92" i="4" s="1"/>
  <c r="A93" i="4"/>
  <c r="G187" i="4"/>
  <c r="K192" i="4"/>
  <c r="O40" i="4"/>
  <c r="N35" i="4"/>
  <c r="I197" i="17" l="1"/>
  <c r="O199" i="17"/>
  <c r="S202" i="17" s="1"/>
  <c r="O197" i="10"/>
  <c r="O197" i="17"/>
  <c r="O199" i="10"/>
  <c r="W74" i="17"/>
  <c r="U70" i="17"/>
  <c r="W70" i="17" s="1"/>
  <c r="P196" i="10"/>
  <c r="P196" i="17"/>
  <c r="I198" i="17"/>
  <c r="L192" i="4"/>
  <c r="T70" i="17"/>
  <c r="O192" i="17"/>
  <c r="O196" i="17" s="1"/>
  <c r="G31" i="15"/>
  <c r="G32" i="15" s="1"/>
  <c r="G33" i="15" s="1"/>
  <c r="G38" i="15"/>
  <c r="G38" i="16"/>
  <c r="G31" i="16"/>
  <c r="G32" i="16" s="1"/>
  <c r="G33" i="16" s="1"/>
  <c r="H30" i="9"/>
  <c r="H31" i="9" s="1"/>
  <c r="H32" i="9" s="1"/>
  <c r="K26" i="9"/>
  <c r="A105" i="17"/>
  <c r="A106" i="17" s="1"/>
  <c r="A107" i="17" s="1"/>
  <c r="A108" i="17" s="1"/>
  <c r="A101" i="17"/>
  <c r="A102" i="17" s="1"/>
  <c r="A103" i="17" s="1"/>
  <c r="A104" i="17" s="1"/>
  <c r="G25" i="14"/>
  <c r="G26" i="14" s="1"/>
  <c r="I197" i="10"/>
  <c r="I198" i="10" s="1"/>
  <c r="I199" i="10" s="1"/>
  <c r="I200" i="10" s="1"/>
  <c r="I201" i="10" s="1"/>
  <c r="I202" i="10" s="1"/>
  <c r="T145" i="10"/>
  <c r="D28" i="13"/>
  <c r="H30" i="13"/>
  <c r="H31" i="13" s="1"/>
  <c r="G189" i="4"/>
  <c r="H187" i="4"/>
  <c r="H188" i="4"/>
  <c r="H186" i="4"/>
  <c r="O185" i="5"/>
  <c r="A136" i="10"/>
  <c r="A138" i="10"/>
  <c r="A139" i="10" s="1"/>
  <c r="A140" i="10" s="1"/>
  <c r="A141" i="10" s="1"/>
  <c r="A142" i="10" s="1"/>
  <c r="A143" i="10" s="1"/>
  <c r="T79" i="10"/>
  <c r="A101" i="10"/>
  <c r="A102" i="10" s="1"/>
  <c r="A103" i="10" s="1"/>
  <c r="A104" i="10" s="1"/>
  <c r="A105" i="10"/>
  <c r="A106" i="10" s="1"/>
  <c r="A107" i="10" s="1"/>
  <c r="A108" i="10" s="1"/>
  <c r="G27" i="8"/>
  <c r="G28" i="8" s="1"/>
  <c r="P189" i="5"/>
  <c r="P190" i="5" s="1"/>
  <c r="R189" i="5"/>
  <c r="R190" i="5" s="1"/>
  <c r="A92" i="5"/>
  <c r="A89" i="5"/>
  <c r="A90" i="5" s="1"/>
  <c r="A91" i="5" s="1"/>
  <c r="G189" i="5"/>
  <c r="G190" i="5" s="1"/>
  <c r="N191" i="5"/>
  <c r="N192" i="5" s="1"/>
  <c r="N195" i="5"/>
  <c r="A134" i="5"/>
  <c r="A135" i="5" s="1"/>
  <c r="A136" i="5" s="1"/>
  <c r="A137" i="5" s="1"/>
  <c r="A138" i="5" s="1"/>
  <c r="A139" i="5" s="1"/>
  <c r="A132" i="5"/>
  <c r="G190" i="4"/>
  <c r="A97" i="4"/>
  <c r="A94" i="4"/>
  <c r="A95" i="4" s="1"/>
  <c r="A96" i="4" s="1"/>
  <c r="N106" i="4"/>
  <c r="N186" i="4" s="1"/>
  <c r="O35" i="4"/>
  <c r="S201" i="17" l="1"/>
  <c r="S204" i="17" s="1"/>
  <c r="O198" i="17"/>
  <c r="O200" i="17" s="1"/>
  <c r="T201" i="17"/>
  <c r="K193" i="4"/>
  <c r="K195" i="4" s="1"/>
  <c r="I199" i="17"/>
  <c r="I200" i="17" s="1"/>
  <c r="I201" i="17" s="1"/>
  <c r="I202" i="17" s="1"/>
  <c r="G27" i="14"/>
  <c r="G35" i="14" s="1"/>
  <c r="G37" i="16" s="1"/>
  <c r="H189" i="4"/>
  <c r="H192" i="4" s="1"/>
  <c r="H193" i="4" s="1"/>
  <c r="O198" i="10"/>
  <c r="S201" i="10"/>
  <c r="T201" i="10"/>
  <c r="G29" i="8"/>
  <c r="G30" i="8" s="1"/>
  <c r="P191" i="5"/>
  <c r="P192" i="5" s="1"/>
  <c r="P195" i="5"/>
  <c r="N193" i="5"/>
  <c r="N194" i="5" s="1"/>
  <c r="R191" i="5"/>
  <c r="R192" i="5" s="1"/>
  <c r="G193" i="5"/>
  <c r="G194" i="5" s="1"/>
  <c r="G192" i="5"/>
  <c r="A93" i="5"/>
  <c r="A94" i="5" s="1"/>
  <c r="A95" i="5" s="1"/>
  <c r="A96" i="5"/>
  <c r="G191" i="4"/>
  <c r="A98" i="4"/>
  <c r="A99" i="4" s="1"/>
  <c r="A100" i="4" s="1"/>
  <c r="A101" i="4" s="1"/>
  <c r="A102" i="4"/>
  <c r="A103" i="4" s="1"/>
  <c r="A104" i="4" s="1"/>
  <c r="A105" i="4" s="1"/>
  <c r="O201" i="17" l="1"/>
  <c r="O202" i="17" s="1"/>
  <c r="T204" i="17"/>
  <c r="G36" i="15"/>
  <c r="G39" i="15" s="1"/>
  <c r="G36" i="16"/>
  <c r="G39" i="16" s="1"/>
  <c r="G33" i="14"/>
  <c r="G36" i="14"/>
  <c r="G28" i="14"/>
  <c r="G29" i="14" s="1"/>
  <c r="G30" i="14" s="1"/>
  <c r="S202" i="10"/>
  <c r="S204" i="10" s="1"/>
  <c r="P193" i="5"/>
  <c r="P194" i="5" s="1"/>
  <c r="R193" i="5"/>
  <c r="A97" i="5"/>
  <c r="A98" i="5" s="1"/>
  <c r="A99" i="5" s="1"/>
  <c r="A100" i="5" s="1"/>
  <c r="A101" i="5"/>
  <c r="A102" i="5" s="1"/>
  <c r="A103" i="5" s="1"/>
  <c r="A104" i="5" s="1"/>
  <c r="L195" i="4"/>
  <c r="G192" i="4"/>
  <c r="G193" i="4" s="1"/>
  <c r="C190" i="4"/>
  <c r="O200" i="10" l="1"/>
  <c r="R194" i="5"/>
  <c r="R195" i="5" s="1"/>
  <c r="O201" i="10" l="1"/>
  <c r="O202" i="10" s="1"/>
  <c r="T204" i="10"/>
</calcChain>
</file>

<file path=xl/comments1.xml><?xml version="1.0" encoding="utf-8"?>
<comments xmlns="http://schemas.openxmlformats.org/spreadsheetml/2006/main">
  <authors>
    <author>eramirez</author>
  </authors>
  <commentList>
    <comment ref="B187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seccion nueva</t>
        </r>
      </text>
    </comment>
    <comment ref="B188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FASE NUEVA</t>
        </r>
      </text>
    </comment>
  </commentList>
</comments>
</file>

<file path=xl/comments2.xml><?xml version="1.0" encoding="utf-8"?>
<comments xmlns="http://schemas.openxmlformats.org/spreadsheetml/2006/main">
  <authors>
    <author>eramirez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sale de las dos RCs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seccion nueva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FASE NUEVA</t>
        </r>
      </text>
    </comment>
  </commentList>
</comments>
</file>

<file path=xl/comments3.xml><?xml version="1.0" encoding="utf-8"?>
<comments xmlns="http://schemas.openxmlformats.org/spreadsheetml/2006/main">
  <authors>
    <author>eramirez</author>
  </authors>
  <commentList>
    <comment ref="B187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seccion nueva</t>
        </r>
      </text>
    </comment>
    <comment ref="B188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FASE NUEVA</t>
        </r>
      </text>
    </comment>
  </commentList>
</comments>
</file>

<file path=xl/comments4.xml><?xml version="1.0" encoding="utf-8"?>
<comments xmlns="http://schemas.openxmlformats.org/spreadsheetml/2006/main">
  <authors>
    <author>eramirez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sale de las dos RCs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seccion nueva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FASE NUEVA</t>
        </r>
      </text>
    </comment>
  </commentList>
</comments>
</file>

<file path=xl/comments5.xml><?xml version="1.0" encoding="utf-8"?>
<comments xmlns="http://schemas.openxmlformats.org/spreadsheetml/2006/main">
  <authors>
    <author>eramirez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sale de las dos RCs</t>
        </r>
      </text>
    </comment>
  </commentList>
</comments>
</file>

<file path=xl/comments6.xml><?xml version="1.0" encoding="utf-8"?>
<comments xmlns="http://schemas.openxmlformats.org/spreadsheetml/2006/main">
  <authors>
    <author>eramirez</author>
  </authors>
  <commentList>
    <comment ref="C16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SECCION EXISTENTE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ESTE CODIGO SE GENERO AL CREAR ESTA RC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seccion nueva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AUTOGENERADO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FASE NUEVA</t>
        </r>
      </text>
    </comment>
  </commentList>
</comments>
</file>

<file path=xl/comments7.xml><?xml version="1.0" encoding="utf-8"?>
<comments xmlns="http://schemas.openxmlformats.org/spreadsheetml/2006/main">
  <authors>
    <author>eramirez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SECCION EXISTENTE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eramirez:</t>
        </r>
        <r>
          <rPr>
            <sz val="9"/>
            <color indexed="81"/>
            <rFont val="Tahoma"/>
            <family val="2"/>
          </rPr>
          <t xml:space="preserve">
FASE NUEVA</t>
        </r>
      </text>
    </comment>
  </commentList>
</comments>
</file>

<file path=xl/comments8.xml><?xml version="1.0" encoding="utf-8"?>
<comments xmlns="http://schemas.openxmlformats.org/spreadsheetml/2006/main">
  <authors>
    <author>eramirez</author>
  </authors>
  <commentList>
    <comment ref="Q17" authorId="0">
      <text>
        <r>
          <rPr>
            <b/>
            <sz val="9"/>
            <color indexed="81"/>
            <rFont val="Tahoma"/>
            <charset val="1"/>
          </rPr>
          <t>eramirez:</t>
        </r>
        <r>
          <rPr>
            <sz val="9"/>
            <color indexed="81"/>
            <rFont val="Tahoma"/>
            <charset val="1"/>
          </rPr>
          <t xml:space="preserve">
No debe ser negativo. Forzarlo a CERO.</t>
        </r>
      </text>
    </comment>
  </commentList>
</comments>
</file>

<file path=xl/sharedStrings.xml><?xml version="1.0" encoding="utf-8"?>
<sst xmlns="http://schemas.openxmlformats.org/spreadsheetml/2006/main" count="2476" uniqueCount="335">
  <si>
    <t>OBRA</t>
  </si>
  <si>
    <t>PROPIETARIO</t>
  </si>
  <si>
    <t>CONTRATANTE</t>
  </si>
  <si>
    <t>ESTRUCTURAS</t>
  </si>
  <si>
    <t>OBRAS PROVISIONALES</t>
  </si>
  <si>
    <t>OBRA:</t>
  </si>
  <si>
    <t>212 018 CONSTRUCCION LABORATORIO MOTA - ENGIL</t>
  </si>
  <si>
    <t>CLIENTE:</t>
  </si>
  <si>
    <t>MOTA - ENGIL PERU</t>
  </si>
  <si>
    <t>ATENCION:</t>
  </si>
  <si>
    <t>IRMA VELASQUEZ</t>
  </si>
  <si>
    <t>Loma Umbrosa 427 Surco</t>
  </si>
  <si>
    <t xml:space="preserve">UBICACIÓN OBRA: </t>
  </si>
  <si>
    <t>ATE VITARTE</t>
  </si>
  <si>
    <t xml:space="preserve">Telf:  274-1526  274-7187 </t>
  </si>
  <si>
    <t xml:space="preserve">FECHA: </t>
  </si>
  <si>
    <t>email: copracsa1000@copracsa.com</t>
  </si>
  <si>
    <t>www.copracsa.com</t>
  </si>
  <si>
    <t>factor</t>
  </si>
  <si>
    <t>CAMBIO</t>
  </si>
  <si>
    <t>ITEM</t>
  </si>
  <si>
    <t>DESCRIPCION</t>
  </si>
  <si>
    <t>UND</t>
  </si>
  <si>
    <t>METRADO</t>
  </si>
  <si>
    <t>P.U. (S/.)</t>
  </si>
  <si>
    <t>PARCIAL (S/.)</t>
  </si>
  <si>
    <t>TOTAL (S/.)</t>
  </si>
  <si>
    <t>construc</t>
  </si>
  <si>
    <t>SC</t>
  </si>
  <si>
    <t>total</t>
  </si>
  <si>
    <t>Oficinas de obra</t>
  </si>
  <si>
    <t>glb</t>
  </si>
  <si>
    <t>CONSTRUCSOFT</t>
  </si>
  <si>
    <t>Cerco perimetral provisional de madera H=2.10m</t>
  </si>
  <si>
    <t>ml</t>
  </si>
  <si>
    <t>Almacen de obra + vestidores (inc. puerta de ingreso y caseta de vigilancia)</t>
  </si>
  <si>
    <t>m2</t>
  </si>
  <si>
    <t>Construccion e implementacion de topico (segun G050)</t>
  </si>
  <si>
    <t>Almacenero</t>
  </si>
  <si>
    <t>mes</t>
  </si>
  <si>
    <t>Prevencionista de Riesgos</t>
  </si>
  <si>
    <t>Seguridad y senalizacion (senaletica, barandas de seguridad para trabajos en altura, carteles)</t>
  </si>
  <si>
    <t>Examenes medicos preocupacionales</t>
  </si>
  <si>
    <t>Horarios de induccion para ingreso a obra (1 dia x 8 horas cada uno)</t>
  </si>
  <si>
    <t>hh</t>
  </si>
  <si>
    <t>SSHH portatiles obreros (2 und x 2 meses)</t>
  </si>
  <si>
    <t>und</t>
  </si>
  <si>
    <t>Duchas portatiles (2 und x 2 meses)</t>
  </si>
  <si>
    <t>Instalaciones electricas provisionales (inc. t/c, iluminacion provisional, alimentadores, tableros, conexionados) por 2 meses</t>
  </si>
  <si>
    <t>RATIO</t>
  </si>
  <si>
    <t>Instalaciones sanitarias provisionales (inc. tanque de agua, red de agua y red de desague)</t>
  </si>
  <si>
    <t>Vigilancia de obra (puesto de 24 horas) por 2 meses (PROSEGUR)</t>
  </si>
  <si>
    <t>REF_PPTO 211077</t>
  </si>
  <si>
    <t>Comunicaciones: internet + telefonos/radios</t>
  </si>
  <si>
    <t>CONSTRUCTSOFT</t>
  </si>
  <si>
    <t>Poliza CAR</t>
  </si>
  <si>
    <t>Carta Fianza por Fiel Cumplimiento</t>
  </si>
  <si>
    <t>TRABAJOS PRELIMINARES</t>
  </si>
  <si>
    <t>Trazo, nivel y replanteo preliminar</t>
  </si>
  <si>
    <t>Trazo, nivel y replanteo durante el proceso</t>
  </si>
  <si>
    <t>Limpieza permanente en obra y eliminacion de basura (2 PERSONAS DURANTE 2 MES + 4 VIAJES DE CAMION DE 2TON x MES)</t>
  </si>
  <si>
    <t>Desmontaje de cobertura de Eternit</t>
  </si>
  <si>
    <t>GIUFER</t>
  </si>
  <si>
    <t>Desmonate de tijerales 14.5m</t>
  </si>
  <si>
    <t>Desmontaje de correas 22.3m</t>
  </si>
  <si>
    <t>Desmontaje de viga frontal 22.3</t>
  </si>
  <si>
    <t>Desmontaje de luminarias</t>
  </si>
  <si>
    <t>Desmontaje de equipos ventiladores</t>
  </si>
  <si>
    <t>Desmontaje de puertas enrrollables 1.00x5.00</t>
  </si>
  <si>
    <t>Desmontaje de ventanas en fachada</t>
  </si>
  <si>
    <t>Desmontaje de carpinteria metalica</t>
  </si>
  <si>
    <t>Desmontaje de columna metalica</t>
  </si>
  <si>
    <t>Desmontaje de cerramiento vertical metalico</t>
  </si>
  <si>
    <t xml:space="preserve">Demolicion de muros </t>
  </si>
  <si>
    <t>VICTOR ESPINOZA</t>
  </si>
  <si>
    <t>Andamiaje (6 cuerpos)</t>
  </si>
  <si>
    <t>Demolicion de enchape</t>
  </si>
  <si>
    <t>JBC</t>
  </si>
  <si>
    <t>Corte de losa asfaltica (max 3")</t>
  </si>
  <si>
    <t>Demolicion de losa asfaltica existente para cimentacion (max 3")</t>
  </si>
  <si>
    <t>Eliminacion de estructuras existentes desmontadas</t>
  </si>
  <si>
    <t>Movilizacion de herramientas y equipos</t>
  </si>
  <si>
    <t>Retiro de aparatos sanitarios</t>
  </si>
  <si>
    <t>Picado de columnas y vigas existentes, aplicación de Sikadur 32 y resane</t>
  </si>
  <si>
    <t>Acarreo de material de demolicion</t>
  </si>
  <si>
    <t>m3</t>
  </si>
  <si>
    <t>Eliminacion de material de demolicion</t>
  </si>
  <si>
    <t>MOVIMIENTO DE TIERRAS</t>
  </si>
  <si>
    <t>Excavacion de zanjas</t>
  </si>
  <si>
    <t>Relleno con material propio</t>
  </si>
  <si>
    <t>Acarreo y eliminacion de material excedente</t>
  </si>
  <si>
    <t>Nivelacion interior y apisonado</t>
  </si>
  <si>
    <t>OBRAS DE CONCRETO SIMPLE</t>
  </si>
  <si>
    <t>Solado de zapatas f'c = 100 kg/cm2</t>
  </si>
  <si>
    <t>Cimientos corridos 1/10 + 30%PG</t>
  </si>
  <si>
    <t>Falso piso de 4" fc=140/cm2</t>
  </si>
  <si>
    <t>OBRAS DE CONCRETO ARMADO</t>
  </si>
  <si>
    <t>ZAPATAS</t>
  </si>
  <si>
    <t xml:space="preserve">Concreto f'c = 210 kg/cm2 </t>
  </si>
  <si>
    <t>Acero fy = 4200 kg/cm2</t>
  </si>
  <si>
    <t>kg</t>
  </si>
  <si>
    <t>COLUMNAS</t>
  </si>
  <si>
    <t>Concreto f'c = 210 kg/cm2</t>
  </si>
  <si>
    <t>Encofrado y desencofrado</t>
  </si>
  <si>
    <t>PLACAS</t>
  </si>
  <si>
    <t xml:space="preserve">Plancas Concreto f'c = 210 kg/cm2 </t>
  </si>
  <si>
    <t>Placas Encofrado y desencofrado</t>
  </si>
  <si>
    <t>placa Acero fy = 4200 kg/cm2</t>
  </si>
  <si>
    <t>VIGAS</t>
  </si>
  <si>
    <t>LOSA MACIZA</t>
  </si>
  <si>
    <t>Losa maciza - Acero fy = 4200 kg/cm2</t>
  </si>
  <si>
    <t>LOSA ALIGERADA</t>
  </si>
  <si>
    <t xml:space="preserve"> Concreto f'c = 210 kg/cm2</t>
  </si>
  <si>
    <t>Ladrillo hueco 0.30x0.30x0.15</t>
  </si>
  <si>
    <t>pza</t>
  </si>
  <si>
    <t>ESCALERAS</t>
  </si>
  <si>
    <t>INSTALACIONES ELECTRICAS</t>
  </si>
  <si>
    <t>CIRCUITOS DERIVADOS, Alumbrado, Tomacorrientes y Salidas de Fuerza</t>
  </si>
  <si>
    <t>Salida para alumbrado centro de luz (Cableado,tuberìa Conduit)</t>
  </si>
  <si>
    <t>LUNDHER</t>
  </si>
  <si>
    <t>Salida para interruptor unipolar simple (Cableado,tuberìa Conduit e Interruptor bticino)</t>
  </si>
  <si>
    <t>Salida para interruptor unipolar Doble (Cableado,tuberìa Conduit e Interruptor bticino)</t>
  </si>
  <si>
    <t>Salida para interruptor unipolar Triple (Cableado,tuberìa Conduit e Interruptor bticino)</t>
  </si>
  <si>
    <t>Salida para Luz de Emergencia (Cableado,tuberìa Conduit y tomacorriente )</t>
  </si>
  <si>
    <t>Montaje de Artefactos de Iluminaciòn</t>
  </si>
  <si>
    <t>Cable Vulcanizado para conexiòn de Lampara</t>
  </si>
  <si>
    <t>glob</t>
  </si>
  <si>
    <t>Salidas para Tomacorrientes Universales Doble con borne a tierra Incluye Tomacorriente Bticino Lìnea Magic. (Cableado y Tuberìa Conduit)</t>
  </si>
  <si>
    <t>Salidas para Tomacorrientes Estabilizados Doble con borne a tierra Incluye Tomacorriente Bticino Lìnea Magic. (Cableado y Tuberìa Conduit)</t>
  </si>
  <si>
    <t>Salida de Fuerza para Rack</t>
  </si>
  <si>
    <t>SALIDAS DE FUERZA, Pvc y Cableado</t>
  </si>
  <si>
    <t xml:space="preserve">Salida de fuerza para Equipos de AA </t>
  </si>
  <si>
    <t>Salida de fuerza para Ecran</t>
  </si>
  <si>
    <t>Salida de fuerza para Proyector</t>
  </si>
  <si>
    <t>Salida de fuerza para Extractores</t>
  </si>
  <si>
    <t>Salida de fuerza para Secamanos</t>
  </si>
  <si>
    <t>Salida de termostato, Solo tuberìa EMT y caja</t>
  </si>
  <si>
    <t>SALIDAS DE CABLEADO ESTRUCTURADO, Pvc y Cajas</t>
  </si>
  <si>
    <t>Salidas para Puntos de Red</t>
  </si>
  <si>
    <t>PRUEBAS ELECTRICAS</t>
  </si>
  <si>
    <t>Pruebas Electricas</t>
  </si>
  <si>
    <t>Consideraciones de Obra</t>
  </si>
  <si>
    <t>Almacen de Campo, Almacenero</t>
  </si>
  <si>
    <t>Acarreo de Materiales</t>
  </si>
  <si>
    <t>Limpieza de Materiales de Desecho</t>
  </si>
  <si>
    <t>Tablero Electrico y Alumbrado Provisional  de OBRA</t>
  </si>
  <si>
    <t>Planos Asbuilt</t>
  </si>
  <si>
    <t>INSTALACIONES SANITARIAS</t>
  </si>
  <si>
    <t>MOVIMIENTO DE TIERRA Y OTROS</t>
  </si>
  <si>
    <t>CD</t>
  </si>
  <si>
    <t>GG y UTIL</t>
  </si>
  <si>
    <t>Trazos y replanteo</t>
  </si>
  <si>
    <t>OSTOS</t>
  </si>
  <si>
    <t>Corte y rotura de losa</t>
  </si>
  <si>
    <t>Zanja para tuberias</t>
  </si>
  <si>
    <t>Cama de arena</t>
  </si>
  <si>
    <t>losa de concreto F'c=140 kg/cm2 e=0.20M- Reposicion por corte de concreto existente</t>
  </si>
  <si>
    <t>Planos as-built y dossier</t>
  </si>
  <si>
    <t>RED DE DESAGUE</t>
  </si>
  <si>
    <t xml:space="preserve">Tuberia de 4" PVC SAL </t>
  </si>
  <si>
    <t xml:space="preserve">Tuberia de 3" PVC SAL </t>
  </si>
  <si>
    <t xml:space="preserve">Tuberia de 2" PVC SAL </t>
  </si>
  <si>
    <t>Tuberia de 2" PVC SAL (ventilacion)</t>
  </si>
  <si>
    <t>Salidas de desague de 4"</t>
  </si>
  <si>
    <t>Salidas de desague de 3"</t>
  </si>
  <si>
    <t xml:space="preserve">Salidas de desague de 2" </t>
  </si>
  <si>
    <t xml:space="preserve">Salidas de ventilacion de 2" </t>
  </si>
  <si>
    <t>Registro cromado de 4"</t>
  </si>
  <si>
    <t>Registro cromado de 3"</t>
  </si>
  <si>
    <t>Registro cromado de 2"</t>
  </si>
  <si>
    <t>Sumideros de 3"</t>
  </si>
  <si>
    <t>Sumideros de 2" Ducha</t>
  </si>
  <si>
    <t>Caja de registro de 60x30cm</t>
  </si>
  <si>
    <t>Caja de registro de 60x30cm con registro de 6"</t>
  </si>
  <si>
    <t>Tuberia de PVC C-10 de impulsion de electrobombas sumidero</t>
  </si>
  <si>
    <t>Suministro e instalacion de electrobombas sumideros (según detalle)</t>
  </si>
  <si>
    <t>Acondicionamiento de tanque de agua incluye tuberias y accesorios</t>
  </si>
  <si>
    <t>Acondicionamiento decaja de trampa de solidos incluye tuberias y accesorios</t>
  </si>
  <si>
    <t>Canaleta de recoleccion</t>
  </si>
  <si>
    <t>Prueba de estanqueidad</t>
  </si>
  <si>
    <t xml:space="preserve">RED DE AGUA FRIA  </t>
  </si>
  <si>
    <t xml:space="preserve">Tuberia de 3/4" PVC C-10 </t>
  </si>
  <si>
    <t xml:space="preserve">Tuberia de 1/2" PVC C-10 </t>
  </si>
  <si>
    <t>Salidas de 1/2"</t>
  </si>
  <si>
    <t>Valvulas de 3/4"</t>
  </si>
  <si>
    <t>Valvulas de 1/2"</t>
  </si>
  <si>
    <t>Valvula flotadora de 3/4"</t>
  </si>
  <si>
    <t>Pruebra hidrostatica y limpieza de tuberias con hipoclorito</t>
  </si>
  <si>
    <t>SUBTOTAL 1</t>
  </si>
  <si>
    <t>S/.</t>
  </si>
  <si>
    <t>COSTO   S/.</t>
  </si>
  <si>
    <t>GASTOS GENERALES (8%)</t>
  </si>
  <si>
    <t>SUBTOTAL 2</t>
  </si>
  <si>
    <t>UTILIDAD (7%)</t>
  </si>
  <si>
    <t>SUBTOTAL 3</t>
  </si>
  <si>
    <t>IGV 18%</t>
  </si>
  <si>
    <t>UTILIDAD   ESCONDIDA   S/.</t>
  </si>
  <si>
    <t>TOTAL</t>
  </si>
  <si>
    <t>UTILIDAD   VISTA   S/.</t>
  </si>
  <si>
    <t>TOTAL UTILIDAD PROYECTADA   S/.</t>
  </si>
  <si>
    <t>VALIDEZ DE LA OFERTA</t>
  </si>
  <si>
    <t>15 días</t>
  </si>
  <si>
    <t>FORMA DE PAGO</t>
  </si>
  <si>
    <t>POR DEFINIR</t>
  </si>
  <si>
    <t>PLAZO ESTIMADO DE EJECUCION</t>
  </si>
  <si>
    <t>60 DIAS, A PARTIR DEL PAGO DEL ADELANTO, ENTREGA DEL TERRENO EN CONDICIONES DE EJECUCION Y EXPEDIENTE COMPLETO</t>
  </si>
  <si>
    <t>OBSERVACIONES:</t>
  </si>
  <si>
    <t>ESTE PRESUPUESTO ES A PRECIOS UNITARIOS.</t>
  </si>
  <si>
    <t>EL PRESUPUESTO ESTA DESARROLLADO EN BASE A LA INFORMACION ENTREGADA POR EL CLIENTE, DE EXISTIR MODIFICACIONES SERAN CONSIDERADAS COMO ADICIONALES.</t>
  </si>
  <si>
    <t>DE PARALIZARSE LAS OBRAS POR RAZONES AJENAS A NUESTRA VOLUNTAD, SE HARA UNA VALORIZACION PARCIAL DE OBRA.</t>
  </si>
  <si>
    <t>ES CAUSAL DE AMPLIACION DE PLAZO: DESASTRES NATURALES COMO SISMO, MAREMOTO, HUAYCOS, ETC QUE PUDIESEN RETRAZAR EN SI LA EJECUCION DE LA OBRA U OCACIONAR DEMORAS EN LA ENTREGA DE LOS MATERIALES DE LOS PROVEEDORES.</t>
  </si>
  <si>
    <t>EL CLIENTE DEBERA PROVEERNOS DE ENERGIA ELECTRICA Y AGUA A PIE DE OBRA. LA FALTA DE ALGUNO DE ESTOS SERVICIOS SIGNIFICARA UN AUMENTO EN EL COSTO Y PLAZO DE EJECUCION.</t>
  </si>
  <si>
    <t>CUALQUIER MODIFICACION POR EL CLIENTE EN EL TRAZO LUEGO DE QUE SE HAN INICIADO LOS TRABAJOS DEBERA SER COMUNICADO POR ESCRITO. EL DESMONTAJE DE LO AVANZADO Y SU NUEVA INSTALACION CONSTITUIRAN PARTIDAS ADICIONALES Y AUMENTARAN EL PLAZO DE EJECUCION.</t>
  </si>
  <si>
    <t>EL CLIENTE AUTORIZA A QUE OBTENGA FOTOGRAFIAS DEL TRABAJO EN EJECUCION Y AL TERMINO DE LA TODA LA OBRA PARA PUBLICIDAD; ASI COMO A QUE MENCIONE SU NOMBRE COMERCIAL EN NUESTRA PUBLICIDAD.</t>
  </si>
  <si>
    <t>EXCLUSIONES:</t>
  </si>
  <si>
    <t>TRAMITES PARA LICENCIA MUNICIPAL</t>
  </si>
  <si>
    <t>PAGOS O NEGOCIACIONES CON SINDICATOS</t>
  </si>
  <si>
    <t>DEMOLICIONES NO CONSIDERADAS EN ESTA PROPUESTA</t>
  </si>
  <si>
    <t>TABLEROS ELECTRICOS</t>
  </si>
  <si>
    <t>CABLES ALIMENTADORES</t>
  </si>
  <si>
    <t>CAMARA DE BOMBEO NI SU EQUIPAMIENTO</t>
  </si>
  <si>
    <t>APUNTALAMIENTO EN MUROS, LOSAS O CIMIENTOS</t>
  </si>
  <si>
    <t>EXCAVACION EN ROCA</t>
  </si>
  <si>
    <t>ARQUITECTURA (ACABADOS), AAC, SISTEMAS, PCI, A&amp;D, ETC</t>
  </si>
  <si>
    <t>RESANES Y PINTURA DE MUROS, TECHOS Y LOSAS</t>
  </si>
  <si>
    <t>TRATAMIENTO DE TECHO (IMPERMEABILIZADO Y/O RECUBRIMIENTO CON PASTELERO)</t>
  </si>
  <si>
    <t>REFORZAMIENTO ESTRUCTURAL</t>
  </si>
  <si>
    <t>MUROS DE ALBAÑILERIA NI TABIQUERIA LIVIANA</t>
  </si>
  <si>
    <t>BARANDAS DE ESCALERAS NI SUS ACABADOS</t>
  </si>
  <si>
    <t>LUMINARIAS</t>
  </si>
  <si>
    <t>PINTURA</t>
  </si>
  <si>
    <t>FIRMAN EN SEÑAL DE ACEPTACION:</t>
  </si>
  <si>
    <t>ING. ENRIQUE RAMIREZ BECERRA</t>
  </si>
  <si>
    <t>ACEPTADO</t>
  </si>
  <si>
    <t>GERENTE GENERAL</t>
  </si>
  <si>
    <t>EL CLIENTE</t>
  </si>
  <si>
    <t>COPRACSA AIO</t>
  </si>
  <si>
    <t>VALORIZACION :</t>
  </si>
  <si>
    <t>1(CORTE Al 15 de mayo)</t>
  </si>
  <si>
    <t>VALORIZACION ACTUAL</t>
  </si>
  <si>
    <t>VALORIZACION ACUMULADA</t>
  </si>
  <si>
    <t>SALDO POR VALORIZAR</t>
  </si>
  <si>
    <t>PARCIAL</t>
  </si>
  <si>
    <t xml:space="preserve">Zapatas_Concreto f'c = 210 kg/cm2 </t>
  </si>
  <si>
    <t>Zapatas_Acero fy = 4200 kg/cm2</t>
  </si>
  <si>
    <t>Columnas_Concreto f'c = 210 kg/cm2</t>
  </si>
  <si>
    <t>Columnas_Encofrado y desencofrado</t>
  </si>
  <si>
    <t>Columnas_Acero fy = 4200 kg/cm2</t>
  </si>
  <si>
    <t xml:space="preserve">Placas_Plancas Concreto f'c = 210 kg/cm2 </t>
  </si>
  <si>
    <t>Placas_Encofrado y desencofrado</t>
  </si>
  <si>
    <t>Placa_Acero fy = 4200 kg/cm2</t>
  </si>
  <si>
    <t>Vigas_Concreto f'c = 210 kg/cm2</t>
  </si>
  <si>
    <t>Vigas_Encofrado y desencofrado</t>
  </si>
  <si>
    <t>Vigas_Acero fy = 4200 kg/cm2</t>
  </si>
  <si>
    <t>Losa maciza_Concreto f'c = 210 kg/cm2</t>
  </si>
  <si>
    <t>Losa maciza_Encofrado y desencofrado</t>
  </si>
  <si>
    <t xml:space="preserve"> Losa aligerada_Concreto f'c = 210 kg/cm2</t>
  </si>
  <si>
    <t>Losa aligerada_Encofrado y desencofrado</t>
  </si>
  <si>
    <t>Losa aligerada_Acero fy = 4200 kg/cm2</t>
  </si>
  <si>
    <t>Losa aligerada_Ladrillo hueco 0.30x0.30x0.15</t>
  </si>
  <si>
    <t xml:space="preserve"> Escaleras_Concreto f'c = 210 kg/cm2</t>
  </si>
  <si>
    <t>Escaleras_Encofrado y desencofrado</t>
  </si>
  <si>
    <t>Escaleras_Acero fy = 4200 kg/cm2</t>
  </si>
  <si>
    <t>AVANCE FISICO EJECUTADO</t>
  </si>
  <si>
    <t>DEDUCCION ADELANTO</t>
  </si>
  <si>
    <t xml:space="preserve">TOTAL SIN IGV </t>
  </si>
  <si>
    <t>TOTAL  A FACTURAR</t>
  </si>
  <si>
    <t>RETENCION POR GARANTIA(10%)</t>
  </si>
  <si>
    <t>_________________________________________________</t>
  </si>
  <si>
    <t>ING. MIGUEL DONAIRES MANZANARES</t>
  </si>
  <si>
    <t>RESIDENTE DE OBRA</t>
  </si>
  <si>
    <t>NIVELES</t>
  </si>
  <si>
    <t>REQUISICION DE CAMBIO 2</t>
  </si>
  <si>
    <t>CONSTRUCCION LABORATORIO MOTA - ENGIL / ESTRUCTURAS</t>
  </si>
  <si>
    <t>Concreto Sobrecimiento 175 Kg/cm2</t>
  </si>
  <si>
    <t>Encofrado Sobrecimiento</t>
  </si>
  <si>
    <t>MUROS Y TABIQUES</t>
  </si>
  <si>
    <t>Muro de Ladrillo KK 18hh SOGA</t>
  </si>
  <si>
    <t>M2</t>
  </si>
  <si>
    <t>Muro de Ladrillo KK 18hh CABEZA</t>
  </si>
  <si>
    <t>Muro de Ladrillo pandereta SOGA</t>
  </si>
  <si>
    <t>SUB TOTAL 2</t>
  </si>
  <si>
    <t>5 DIAS</t>
  </si>
  <si>
    <t>IMPACTO EN PLAZO DE EJECUCION</t>
  </si>
  <si>
    <t>21 DIAS</t>
  </si>
  <si>
    <t>CONTR</t>
  </si>
  <si>
    <t>OC1</t>
  </si>
  <si>
    <t>OC2</t>
  </si>
  <si>
    <t>METR AJUST</t>
  </si>
  <si>
    <t>Falso Piso 3"</t>
  </si>
  <si>
    <t>oc1</t>
  </si>
  <si>
    <t>oc2</t>
  </si>
  <si>
    <t>ajustado</t>
  </si>
  <si>
    <t>VALORZACION ANTERIOR</t>
  </si>
  <si>
    <t>OC-1</t>
  </si>
  <si>
    <t>OC-2</t>
  </si>
  <si>
    <t>RC-01</t>
  </si>
  <si>
    <t>LABORATORIO OFICINAS MOTA - ENGIL</t>
  </si>
  <si>
    <t>TIAGO SILVA</t>
  </si>
  <si>
    <t>ATE</t>
  </si>
  <si>
    <t>ADELANTO 30%</t>
  </si>
  <si>
    <t>Ordenes de Cambio Anteriores Acumuladas Aprobadas:</t>
  </si>
  <si>
    <t>Orden de Cambio Actual</t>
  </si>
  <si>
    <t>Presupuesto Modificado;</t>
  </si>
  <si>
    <t>NOTA:</t>
  </si>
  <si>
    <t>PRECIOS NO INCLUYEN IGV</t>
  </si>
  <si>
    <t>FECHA DE INICIO CONTRACTUAL:</t>
  </si>
  <si>
    <t>PLAZO DE EJECUCION CONTRACTUAL: (DIAS)</t>
  </si>
  <si>
    <t>AMPLIACION DE PLAZO DE ESTA OC: (DIAS)</t>
  </si>
  <si>
    <t>NUEVA FECHA DE FIN DE OBRA:</t>
  </si>
  <si>
    <t>A</t>
  </si>
  <si>
    <t>A1</t>
  </si>
  <si>
    <t>A2</t>
  </si>
  <si>
    <t>A3</t>
  </si>
  <si>
    <t>COD ORIGEN OCULTO</t>
  </si>
  <si>
    <t>B</t>
  </si>
  <si>
    <t>ARQUITECTURA</t>
  </si>
  <si>
    <t>`</t>
  </si>
  <si>
    <t>ORDEN DE CAMBIO # 01: rc-1+rc-2</t>
  </si>
  <si>
    <t>REQ DE CAMBIO ORIGEN:</t>
  </si>
  <si>
    <t xml:space="preserve"> 1-2</t>
  </si>
  <si>
    <t>ULTIMA+.01=4.04</t>
  </si>
  <si>
    <t>RC-1</t>
  </si>
  <si>
    <t>RC-2</t>
  </si>
  <si>
    <t>TOTAL COSTO DIRECTO</t>
  </si>
  <si>
    <t>Presupuesto Original: (SIN IGV)</t>
  </si>
  <si>
    <t>CONT</t>
  </si>
  <si>
    <t>adelanto 30%</t>
  </si>
  <si>
    <t>MUROS Y ALBAÑILERIOA</t>
  </si>
  <si>
    <t>GLO</t>
  </si>
  <si>
    <t>ORDEN DE CAMBIO # 01: rc-1</t>
  </si>
  <si>
    <t>FECHA DE INICIO CONTRACTUAL MODIFICADA:</t>
  </si>
  <si>
    <t>AMPLIACIONES DE PLAZO ANTERIORES:</t>
  </si>
  <si>
    <t>Obras de Concreto Simple</t>
  </si>
  <si>
    <t>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</si>
</sst>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 * #,##0.00_ ;_ * \-#,##0.00_ ;_ * &quot;-&quot;??_ ;_ @_ "/>
    <numFmt numFmtId="164" formatCode="dd/mmm"/>
    <numFmt numFmtId="165" formatCode="_ * #,##0.00_ ;_ * \-#,##0.00_ ;_ * \-??_ ;_ @_ "/>
    <numFmt numFmtId="166" formatCode="0.000"/>
    <numFmt numFmtId="167" formatCode="_-* #,##0.00_-;\-* #,##0.00_-;_-* \-??_-;_-@_-"/>
    <numFmt numFmtId="168" formatCode="[$$-409]#,##0.00"/>
    <numFmt numFmtId="169" formatCode="#,##0.00000"/>
    <numFmt numFmtId="170" formatCode="_(* #,##0.00_);_(* \(#,##0.00\);_(* \-??_);_(@_)"/>
    <numFmt numFmtId="171" formatCode="_-* #,##0.00\ _P_t_s_-;\-* #,##0.00\ _P_t_s_-;_-* \-??\ _P_t_s_-;_-@_-"/>
    <numFmt numFmtId="172" formatCode="_-* #,##0.00\ [$€]_-;\-* #,##0.00\ [$€]_-;_-* \-??\ [$€]_-;_-@_-"/>
    <numFmt numFmtId="173" formatCode="#,#00"/>
    <numFmt numFmtId="174" formatCode="#.##000"/>
    <numFmt numFmtId="175" formatCode="_ * #,##0_ ;_ * \-#,##0_ ;_ * \-_ ;_ @_ "/>
    <numFmt numFmtId="176" formatCode="#,##0.00\ ;&quot; -&quot;#,##0.00\ ;&quot; -&quot;#\ ;@\ "/>
    <numFmt numFmtId="177" formatCode="&quot;$ &quot;#,##0;[Red]&quot;$ -&quot;#,##0"/>
    <numFmt numFmtId="178" formatCode="_(* #,##0.00_);_(* \(#,##0.00\);_(* &quot;-&quot;??_);_(@_)"/>
    <numFmt numFmtId="179" formatCode="\$#,#00"/>
    <numFmt numFmtId="180" formatCode="#,##0.000"/>
  </numFmts>
  <fonts count="7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1"/>
    </font>
    <font>
      <sz val="11"/>
      <color indexed="10"/>
      <name val="Calibri"/>
      <family val="2"/>
    </font>
    <font>
      <sz val="10"/>
      <name val="Arial"/>
      <family val="2"/>
      <charset val="1"/>
    </font>
    <font>
      <sz val="9"/>
      <color indexed="8"/>
      <name val="Calibri"/>
      <family val="2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10"/>
      <name val="Century Gothic"/>
      <family val="2"/>
    </font>
    <font>
      <sz val="9"/>
      <color indexed="12"/>
      <name val="Arial"/>
      <family val="2"/>
      <charset val="1"/>
    </font>
    <font>
      <b/>
      <sz val="12"/>
      <name val="Arial"/>
      <family val="2"/>
    </font>
    <font>
      <b/>
      <sz val="10"/>
      <name val="Century Gothic"/>
      <family val="2"/>
    </font>
    <font>
      <b/>
      <sz val="12"/>
      <name val="Arial"/>
      <family val="2"/>
      <charset val="1"/>
    </font>
    <font>
      <b/>
      <sz val="24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9"/>
      <color indexed="10"/>
      <name val="Century Gothic"/>
      <family val="2"/>
    </font>
    <font>
      <sz val="9"/>
      <color indexed="8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indexed="8"/>
      <name val="Century Gothic"/>
      <family val="2"/>
    </font>
    <font>
      <b/>
      <sz val="11"/>
      <color indexed="10"/>
      <name val="Century Gothic"/>
      <family val="2"/>
    </font>
    <font>
      <b/>
      <sz val="9"/>
      <color indexed="8"/>
      <name val="Century Gothic"/>
      <family val="2"/>
    </font>
    <font>
      <b/>
      <sz val="9"/>
      <color indexed="10"/>
      <name val="Century Gothic"/>
      <family val="2"/>
    </font>
    <font>
      <sz val="11"/>
      <color indexed="8"/>
      <name val="Calibri"/>
      <family val="2"/>
    </font>
    <font>
      <b/>
      <u/>
      <sz val="9"/>
      <name val="Century Gothic"/>
      <family val="2"/>
    </font>
    <font>
      <b/>
      <sz val="14"/>
      <name val="Arial"/>
      <family val="2"/>
    </font>
    <font>
      <sz val="9"/>
      <color rgb="FFFF0000"/>
      <name val="Century Gothic"/>
      <family val="2"/>
    </font>
    <font>
      <b/>
      <sz val="9"/>
      <color theme="3" tint="0.39997558519241921"/>
      <name val="Century Gothic"/>
      <family val="2"/>
    </font>
    <font>
      <sz val="9"/>
      <color theme="3" tint="0.3999755851924192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4"/>
      <name val="Century Gothic"/>
      <family val="2"/>
    </font>
    <font>
      <b/>
      <sz val="9"/>
      <color rgb="FFFF0000"/>
      <name val="Century Gothic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6"/>
      <name val="Arial"/>
      <family val="2"/>
      <charset val="1"/>
    </font>
    <font>
      <sz val="11"/>
      <color indexed="8"/>
      <name val="Arial"/>
      <family val="2"/>
    </font>
    <font>
      <b/>
      <sz val="20"/>
      <name val="Century Gothic"/>
      <family val="2"/>
    </font>
    <font>
      <b/>
      <sz val="16"/>
      <name val="Century Gothic"/>
      <family val="2"/>
    </font>
    <font>
      <sz val="9"/>
      <color indexed="12"/>
      <name val="Century Gothic"/>
      <family val="2"/>
    </font>
    <font>
      <b/>
      <sz val="12"/>
      <name val="Century Gothic"/>
      <family val="2"/>
    </font>
    <font>
      <b/>
      <sz val="14"/>
      <name val="Century Gothic"/>
      <family val="2"/>
    </font>
    <font>
      <sz val="9"/>
      <name val="Century Gothic"/>
      <family val="2"/>
      <charset val="1"/>
    </font>
    <font>
      <sz val="9"/>
      <color theme="1"/>
      <name val="Century Gothic"/>
      <family val="2"/>
    </font>
    <font>
      <sz val="10.5"/>
      <name val="Century Gothic"/>
      <family val="2"/>
    </font>
    <font>
      <b/>
      <sz val="9"/>
      <color theme="1"/>
      <name val="Century Gothic"/>
      <family val="2"/>
    </font>
    <font>
      <sz val="11"/>
      <color rgb="FFFF0000"/>
      <name val="Arial"/>
      <family val="2"/>
    </font>
    <font>
      <sz val="9"/>
      <color rgb="FFFF0000"/>
      <name val="Century Gothic"/>
      <family val="2"/>
      <charset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name val="Arial"/>
      <family val="2"/>
      <charset val="204"/>
    </font>
    <font>
      <sz val="9"/>
      <color indexed="10"/>
      <name val="Geneva"/>
      <family val="2"/>
    </font>
    <font>
      <b/>
      <sz val="11"/>
      <color indexed="9"/>
      <name val="Calibri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i/>
      <sz val="11"/>
      <color indexed="23"/>
      <name val="Calibri"/>
      <family val="2"/>
    </font>
    <font>
      <sz val="1"/>
      <color indexed="16"/>
      <name val="Courier New"/>
      <family val="3"/>
    </font>
    <font>
      <i/>
      <sz val="1"/>
      <color indexed="16"/>
      <name val="Courier New"/>
      <family val="3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color indexed="8"/>
      <name val="Times New Roman"/>
      <family val="1"/>
    </font>
    <font>
      <sz val="9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color rgb="FFFF0000"/>
      <name val="Arial"/>
      <family val="2"/>
    </font>
    <font>
      <b/>
      <sz val="16"/>
      <color rgb="FFFF0000"/>
      <name val="Century Gothic"/>
      <family val="2"/>
    </font>
    <font>
      <sz val="16"/>
      <name val="Century Gothic"/>
      <family val="2"/>
    </font>
    <font>
      <sz val="16"/>
      <color rgb="FFFF0000"/>
      <name val="Century Gothic"/>
      <family val="2"/>
    </font>
    <font>
      <b/>
      <sz val="11"/>
      <color rgb="FFFF0000"/>
      <name val="Century Gothic"/>
      <family val="2"/>
    </font>
    <font>
      <b/>
      <sz val="8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</fills>
  <borders count="5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/>
      <bottom style="medium">
        <color indexed="64"/>
      </bottom>
      <diagonal/>
    </border>
  </borders>
  <cellStyleXfs count="102">
    <xf numFmtId="0" fontId="0" fillId="0" borderId="0"/>
    <xf numFmtId="0" fontId="2" fillId="0" borderId="0"/>
    <xf numFmtId="0" fontId="2" fillId="0" borderId="0"/>
    <xf numFmtId="0" fontId="2" fillId="0" borderId="0"/>
    <xf numFmtId="0" fontId="25" fillId="0" borderId="0"/>
    <xf numFmtId="165" fontId="2" fillId="0" borderId="0" applyFill="0" applyBorder="0" applyAlignment="0" applyProtection="0"/>
    <xf numFmtId="167" fontId="2" fillId="0" borderId="0" applyFill="0" applyBorder="0" applyAlignment="0" applyProtection="0"/>
    <xf numFmtId="0" fontId="38" fillId="0" borderId="0"/>
    <xf numFmtId="0" fontId="2" fillId="0" borderId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6" borderId="0" applyNumberFormat="0" applyBorder="0" applyAlignment="0" applyProtection="0"/>
    <xf numFmtId="0" fontId="51" fillId="10" borderId="0" applyNumberFormat="0" applyBorder="0" applyAlignment="0" applyProtection="0"/>
    <xf numFmtId="0" fontId="52" fillId="27" borderId="49" applyNumberFormat="0" applyAlignment="0" applyProtection="0"/>
    <xf numFmtId="0" fontId="53" fillId="0" borderId="0"/>
    <xf numFmtId="0" fontId="54" fillId="0" borderId="0"/>
    <xf numFmtId="0" fontId="2" fillId="0" borderId="0"/>
    <xf numFmtId="0" fontId="2" fillId="0" borderId="0"/>
    <xf numFmtId="0" fontId="55" fillId="28" borderId="50" applyNumberFormat="0" applyAlignment="0" applyProtection="0"/>
    <xf numFmtId="171" fontId="2" fillId="0" borderId="0" applyFill="0" applyBorder="0" applyAlignment="0" applyProtection="0"/>
    <xf numFmtId="0" fontId="56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2" fillId="0" borderId="0"/>
    <xf numFmtId="0" fontId="54" fillId="0" borderId="0"/>
    <xf numFmtId="172" fontId="2" fillId="0" borderId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>
      <protection locked="0"/>
    </xf>
    <xf numFmtId="0" fontId="59" fillId="0" borderId="0">
      <protection locked="0"/>
    </xf>
    <xf numFmtId="0" fontId="60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60" fillId="0" borderId="0">
      <protection locked="0"/>
    </xf>
    <xf numFmtId="173" fontId="56" fillId="0" borderId="0">
      <protection locked="0"/>
    </xf>
    <xf numFmtId="174" fontId="56" fillId="0" borderId="0">
      <protection locked="0"/>
    </xf>
    <xf numFmtId="0" fontId="61" fillId="11" borderId="0" applyNumberFormat="0" applyBorder="0" applyAlignment="0" applyProtection="0"/>
    <xf numFmtId="0" fontId="62" fillId="0" borderId="51" applyNumberFormat="0" applyFill="0" applyAlignment="0" applyProtection="0"/>
    <xf numFmtId="0" fontId="63" fillId="0" borderId="52" applyNumberFormat="0" applyFill="0" applyAlignment="0" applyProtection="0"/>
    <xf numFmtId="0" fontId="64" fillId="0" borderId="53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14" borderId="49" applyNumberFormat="0" applyAlignment="0" applyProtection="0"/>
    <xf numFmtId="0" fontId="67" fillId="0" borderId="54" applyNumberFormat="0" applyFill="0" applyAlignment="0" applyProtection="0"/>
    <xf numFmtId="175" fontId="2" fillId="0" borderId="0" applyFill="0" applyBorder="0" applyAlignment="0" applyProtection="0"/>
    <xf numFmtId="165" fontId="2" fillId="0" borderId="0" applyFill="0" applyBorder="0" applyAlignment="0" applyProtection="0"/>
    <xf numFmtId="167" fontId="2" fillId="0" borderId="0" applyFill="0" applyBorder="0" applyAlignment="0" applyProtection="0"/>
    <xf numFmtId="176" fontId="2" fillId="0" borderId="0" applyFill="0" applyBorder="0" applyAlignment="0" applyProtection="0"/>
    <xf numFmtId="170" fontId="2" fillId="0" borderId="0" applyFill="0" applyBorder="0" applyAlignment="0" applyProtection="0"/>
    <xf numFmtId="177" fontId="2" fillId="0" borderId="0" applyFill="0" applyBorder="0" applyAlignment="0" applyProtection="0"/>
    <xf numFmtId="170" fontId="2" fillId="0" borderId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56" fillId="0" borderId="0">
      <protection locked="0"/>
    </xf>
    <xf numFmtId="0" fontId="6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68" fillId="0" borderId="0"/>
    <xf numFmtId="0" fontId="68" fillId="0" borderId="0"/>
    <xf numFmtId="0" fontId="68" fillId="0" borderId="0"/>
    <xf numFmtId="0" fontId="38" fillId="29" borderId="55" applyNumberFormat="0" applyAlignment="0" applyProtection="0"/>
    <xf numFmtId="0" fontId="70" fillId="27" borderId="56" applyNumberFormat="0" applyAlignment="0" applyProtection="0"/>
    <xf numFmtId="9" fontId="2" fillId="0" borderId="0" applyFill="0" applyBorder="0" applyAlignment="0" applyProtection="0"/>
    <xf numFmtId="9" fontId="38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53" fillId="0" borderId="0"/>
    <xf numFmtId="0" fontId="7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8">
    <xf numFmtId="0" fontId="0" fillId="0" borderId="0" xfId="0"/>
    <xf numFmtId="0" fontId="1" fillId="0" borderId="0" xfId="0" applyFont="1"/>
    <xf numFmtId="0" fontId="3" fillId="0" borderId="1" xfId="1" applyFont="1" applyBorder="1"/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4" fontId="3" fillId="0" borderId="2" xfId="1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3" xfId="1" applyNumberFormat="1" applyFont="1" applyBorder="1"/>
    <xf numFmtId="0" fontId="2" fillId="0" borderId="0" xfId="1"/>
    <xf numFmtId="0" fontId="4" fillId="0" borderId="0" xfId="1" applyFont="1"/>
    <xf numFmtId="0" fontId="3" fillId="0" borderId="4" xfId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4" fontId="3" fillId="0" borderId="0" xfId="1" applyNumberFormat="1" applyFont="1" applyBorder="1"/>
    <xf numFmtId="4" fontId="3" fillId="0" borderId="0" xfId="1" applyNumberFormat="1" applyFont="1" applyBorder="1" applyAlignment="1">
      <alignment horizontal="right"/>
    </xf>
    <xf numFmtId="4" fontId="3" fillId="0" borderId="5" xfId="1" applyNumberFormat="1" applyFont="1" applyBorder="1"/>
    <xf numFmtId="0" fontId="5" fillId="0" borderId="4" xfId="1" applyFont="1" applyBorder="1"/>
    <xf numFmtId="0" fontId="5" fillId="0" borderId="0" xfId="1" applyFont="1" applyBorder="1"/>
    <xf numFmtId="4" fontId="3" fillId="0" borderId="0" xfId="1" applyNumberFormat="1" applyFont="1" applyBorder="1" applyAlignment="1"/>
    <xf numFmtId="0" fontId="3" fillId="0" borderId="0" xfId="1" applyFont="1" applyBorder="1" applyAlignment="1"/>
    <xf numFmtId="4" fontId="3" fillId="0" borderId="5" xfId="1" applyNumberFormat="1" applyFont="1" applyBorder="1" applyAlignment="1"/>
    <xf numFmtId="10" fontId="2" fillId="0" borderId="0" xfId="1" applyNumberFormat="1"/>
    <xf numFmtId="0" fontId="6" fillId="0" borderId="0" xfId="1" applyFont="1" applyBorder="1"/>
    <xf numFmtId="0" fontId="7" fillId="0" borderId="0" xfId="2" applyFont="1" applyBorder="1" applyAlignment="1">
      <alignment horizontal="center"/>
    </xf>
    <xf numFmtId="4" fontId="8" fillId="0" borderId="5" xfId="1" applyNumberFormat="1" applyFont="1" applyBorder="1"/>
    <xf numFmtId="4" fontId="2" fillId="0" borderId="0" xfId="1" applyNumberFormat="1"/>
    <xf numFmtId="0" fontId="2" fillId="0" borderId="0" xfId="1" applyBorder="1"/>
    <xf numFmtId="0" fontId="9" fillId="0" borderId="0" xfId="1" applyFont="1" applyBorder="1" applyAlignment="1">
      <alignment horizontal="center"/>
    </xf>
    <xf numFmtId="164" fontId="5" fillId="0" borderId="0" xfId="1" applyNumberFormat="1" applyFont="1" applyBorder="1" applyAlignment="1">
      <alignment horizontal="left"/>
    </xf>
    <xf numFmtId="0" fontId="2" fillId="0" borderId="0" xfId="1" applyAlignment="1">
      <alignment horizontal="center"/>
    </xf>
    <xf numFmtId="0" fontId="10" fillId="0" borderId="0" xfId="2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2" fontId="11" fillId="2" borderId="0" xfId="3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13" fillId="0" borderId="6" xfId="1" applyFont="1" applyBorder="1" applyAlignment="1">
      <alignment horizontal="center" vertical="center"/>
    </xf>
    <xf numFmtId="4" fontId="13" fillId="0" borderId="6" xfId="1" applyNumberFormat="1" applyFont="1" applyBorder="1" applyAlignment="1">
      <alignment horizontal="center" vertical="center"/>
    </xf>
    <xf numFmtId="0" fontId="14" fillId="0" borderId="4" xfId="1" applyFont="1" applyBorder="1"/>
    <xf numFmtId="0" fontId="14" fillId="0" borderId="0" xfId="1" applyFont="1" applyBorder="1"/>
    <xf numFmtId="0" fontId="15" fillId="0" borderId="0" xfId="1" applyFont="1" applyBorder="1" applyAlignment="1">
      <alignment horizontal="center"/>
    </xf>
    <xf numFmtId="4" fontId="15" fillId="0" borderId="0" xfId="1" applyNumberFormat="1" applyFont="1" applyBorder="1" applyAlignment="1"/>
    <xf numFmtId="4" fontId="15" fillId="0" borderId="0" xfId="1" applyNumberFormat="1" applyFont="1" applyBorder="1" applyAlignment="1">
      <alignment horizontal="right"/>
    </xf>
    <xf numFmtId="0" fontId="15" fillId="0" borderId="0" xfId="1" applyFont="1" applyBorder="1" applyAlignment="1"/>
    <xf numFmtId="4" fontId="15" fillId="0" borderId="5" xfId="1" applyNumberFormat="1" applyFont="1" applyBorder="1" applyAlignment="1"/>
    <xf numFmtId="0" fontId="16" fillId="0" borderId="0" xfId="3" applyFont="1" applyBorder="1"/>
    <xf numFmtId="4" fontId="15" fillId="0" borderId="0" xfId="3" applyNumberFormat="1" applyFont="1" applyFill="1" applyBorder="1" applyAlignment="1">
      <alignment horizontal="center" vertical="center"/>
    </xf>
    <xf numFmtId="0" fontId="17" fillId="0" borderId="0" xfId="1" applyFont="1"/>
    <xf numFmtId="0" fontId="18" fillId="0" borderId="0" xfId="1" applyFont="1"/>
    <xf numFmtId="0" fontId="19" fillId="3" borderId="7" xfId="1" applyFont="1" applyFill="1" applyBorder="1" applyAlignment="1">
      <alignment horizontal="center" vertical="center"/>
    </xf>
    <xf numFmtId="0" fontId="19" fillId="3" borderId="8" xfId="1" applyFont="1" applyFill="1" applyBorder="1" applyAlignment="1">
      <alignment vertical="center"/>
    </xf>
    <xf numFmtId="0" fontId="20" fillId="3" borderId="8" xfId="1" applyFont="1" applyFill="1" applyBorder="1" applyAlignment="1">
      <alignment horizontal="center" vertical="center"/>
    </xf>
    <xf numFmtId="4" fontId="20" fillId="3" borderId="8" xfId="1" applyNumberFormat="1" applyFont="1" applyFill="1" applyBorder="1" applyAlignment="1">
      <alignment vertical="center"/>
    </xf>
    <xf numFmtId="4" fontId="20" fillId="3" borderId="8" xfId="1" applyNumberFormat="1" applyFont="1" applyFill="1" applyBorder="1" applyAlignment="1">
      <alignment horizontal="right" vertical="center"/>
    </xf>
    <xf numFmtId="0" fontId="20" fillId="3" borderId="8" xfId="1" applyFont="1" applyFill="1" applyBorder="1" applyAlignment="1">
      <alignment vertical="center"/>
    </xf>
    <xf numFmtId="4" fontId="19" fillId="3" borderId="9" xfId="1" applyNumberFormat="1" applyFont="1" applyFill="1" applyBorder="1" applyAlignment="1">
      <alignment vertical="center"/>
    </xf>
    <xf numFmtId="0" fontId="21" fillId="0" borderId="0" xfId="1" applyFont="1" applyAlignment="1">
      <alignment vertical="center"/>
    </xf>
    <xf numFmtId="4" fontId="21" fillId="0" borderId="0" xfId="1" applyNumberFormat="1" applyFont="1" applyAlignment="1">
      <alignment vertical="center"/>
    </xf>
    <xf numFmtId="4" fontId="19" fillId="3" borderId="0" xfId="1" applyNumberFormat="1" applyFont="1" applyFill="1" applyBorder="1" applyAlignment="1">
      <alignment vertical="center"/>
    </xf>
    <xf numFmtId="0" fontId="22" fillId="0" borderId="0" xfId="1" applyFont="1" applyAlignment="1">
      <alignment horizontal="center" vertical="center"/>
    </xf>
    <xf numFmtId="4" fontId="23" fillId="0" borderId="0" xfId="1" applyNumberFormat="1" applyFont="1" applyFill="1" applyAlignment="1">
      <alignment vertical="center"/>
    </xf>
    <xf numFmtId="0" fontId="16" fillId="0" borderId="4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horizontal="center" vertical="center"/>
    </xf>
    <xf numFmtId="4" fontId="16" fillId="0" borderId="0" xfId="1" applyNumberFormat="1" applyFont="1" applyFill="1" applyBorder="1" applyAlignment="1">
      <alignment vertical="center"/>
    </xf>
    <xf numFmtId="4" fontId="16" fillId="0" borderId="0" xfId="1" applyNumberFormat="1" applyFont="1" applyFill="1" applyBorder="1" applyAlignment="1">
      <alignment horizontal="right" vertical="center"/>
    </xf>
    <xf numFmtId="4" fontId="15" fillId="0" borderId="5" xfId="1" applyNumberFormat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4" fontId="18" fillId="0" borderId="0" xfId="1" applyNumberFormat="1" applyFont="1" applyFill="1" applyBorder="1" applyAlignment="1">
      <alignment vertical="center"/>
    </xf>
    <xf numFmtId="0" fontId="24" fillId="0" borderId="0" xfId="1" applyFont="1" applyFill="1" applyAlignment="1">
      <alignment horizontal="center" vertical="center"/>
    </xf>
    <xf numFmtId="0" fontId="18" fillId="0" borderId="0" xfId="1" applyFont="1" applyFill="1" applyAlignment="1">
      <alignment vertical="center"/>
    </xf>
    <xf numFmtId="2" fontId="18" fillId="0" borderId="0" xfId="1" applyNumberFormat="1" applyFont="1" applyFill="1" applyBorder="1" applyAlignment="1">
      <alignment vertical="center"/>
    </xf>
    <xf numFmtId="4" fontId="18" fillId="0" borderId="0" xfId="1" applyNumberFormat="1" applyFont="1" applyFill="1" applyBorder="1" applyAlignment="1">
      <alignment horizontal="right" vertical="center"/>
    </xf>
    <xf numFmtId="0" fontId="24" fillId="0" borderId="0" xfId="1" applyFont="1" applyFill="1" applyAlignment="1">
      <alignment horizontal="left" vertical="center"/>
    </xf>
    <xf numFmtId="4" fontId="18" fillId="0" borderId="0" xfId="1" applyNumberFormat="1" applyFont="1" applyFill="1" applyAlignment="1">
      <alignment vertical="center"/>
    </xf>
    <xf numFmtId="0" fontId="18" fillId="0" borderId="0" xfId="1" applyFont="1" applyFill="1" applyBorder="1" applyAlignment="1">
      <alignment horizontal="center" vertical="center"/>
    </xf>
    <xf numFmtId="0" fontId="18" fillId="0" borderId="5" xfId="1" applyFont="1" applyFill="1" applyBorder="1" applyAlignment="1">
      <alignment vertical="center"/>
    </xf>
    <xf numFmtId="4" fontId="18" fillId="0" borderId="0" xfId="1" applyNumberFormat="1" applyFont="1" applyFill="1" applyAlignment="1">
      <alignment horizontal="right" vertical="center"/>
    </xf>
    <xf numFmtId="0" fontId="18" fillId="0" borderId="0" xfId="1" applyFont="1" applyFill="1" applyBorder="1" applyAlignment="1">
      <alignment vertical="center" wrapText="1"/>
    </xf>
    <xf numFmtId="4" fontId="16" fillId="0" borderId="0" xfId="1" applyNumberFormat="1" applyFont="1" applyFill="1" applyBorder="1" applyAlignment="1">
      <alignment vertical="center" wrapText="1"/>
    </xf>
    <xf numFmtId="0" fontId="18" fillId="0" borderId="0" xfId="1" applyFont="1" applyFill="1" applyBorder="1" applyAlignment="1">
      <alignment horizontal="left" vertical="center" wrapText="1"/>
    </xf>
    <xf numFmtId="2" fontId="18" fillId="0" borderId="0" xfId="1" applyNumberFormat="1" applyFont="1" applyFill="1" applyAlignment="1">
      <alignment vertical="center"/>
    </xf>
    <xf numFmtId="0" fontId="15" fillId="0" borderId="4" xfId="1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18" fillId="0" borderId="4" xfId="1" applyFont="1" applyFill="1" applyBorder="1" applyAlignment="1">
      <alignment vertical="center"/>
    </xf>
    <xf numFmtId="0" fontId="18" fillId="0" borderId="0" xfId="4" applyFont="1" applyFill="1" applyBorder="1" applyAlignment="1">
      <alignment vertical="center" wrapText="1"/>
    </xf>
    <xf numFmtId="165" fontId="2" fillId="0" borderId="0" xfId="5" applyFill="1" applyBorder="1" applyAlignment="1" applyProtection="1">
      <alignment vertical="center"/>
    </xf>
    <xf numFmtId="165" fontId="18" fillId="0" borderId="0" xfId="1" applyNumberFormat="1" applyFont="1" applyFill="1" applyAlignment="1">
      <alignment vertical="center"/>
    </xf>
    <xf numFmtId="0" fontId="23" fillId="0" borderId="0" xfId="4" applyFont="1" applyFill="1" applyBorder="1" applyAlignment="1">
      <alignment vertical="center" wrapText="1"/>
    </xf>
    <xf numFmtId="4" fontId="23" fillId="0" borderId="5" xfId="1" applyNumberFormat="1" applyFont="1" applyFill="1" applyBorder="1" applyAlignment="1">
      <alignment vertical="center"/>
    </xf>
    <xf numFmtId="4" fontId="18" fillId="0" borderId="5" xfId="1" applyNumberFormat="1" applyFont="1" applyFill="1" applyBorder="1" applyAlignment="1">
      <alignment vertical="center"/>
    </xf>
    <xf numFmtId="0" fontId="18" fillId="0" borderId="0" xfId="1" applyFont="1" applyFill="1" applyAlignment="1">
      <alignment horizontal="center" vertical="center"/>
    </xf>
    <xf numFmtId="166" fontId="18" fillId="0" borderId="4" xfId="1" applyNumberFormat="1" applyFont="1" applyFill="1" applyBorder="1" applyAlignment="1">
      <alignment vertical="center"/>
    </xf>
    <xf numFmtId="0" fontId="18" fillId="0" borderId="10" xfId="1" applyFont="1" applyFill="1" applyBorder="1" applyAlignment="1">
      <alignment vertical="center"/>
    </xf>
    <xf numFmtId="0" fontId="18" fillId="0" borderId="11" xfId="4" applyFont="1" applyFill="1" applyBorder="1" applyAlignment="1">
      <alignment vertical="center" wrapText="1"/>
    </xf>
    <xf numFmtId="0" fontId="18" fillId="0" borderId="11" xfId="1" applyFont="1" applyFill="1" applyBorder="1" applyAlignment="1">
      <alignment horizontal="center" vertical="center"/>
    </xf>
    <xf numFmtId="4" fontId="18" fillId="0" borderId="11" xfId="1" applyNumberFormat="1" applyFont="1" applyFill="1" applyBorder="1" applyAlignment="1">
      <alignment horizontal="right" vertical="center"/>
    </xf>
    <xf numFmtId="4" fontId="16" fillId="0" borderId="11" xfId="1" applyNumberFormat="1" applyFont="1" applyFill="1" applyBorder="1" applyAlignment="1">
      <alignment horizontal="right" vertical="center"/>
    </xf>
    <xf numFmtId="0" fontId="18" fillId="0" borderId="12" xfId="1" applyFont="1" applyFill="1" applyBorder="1" applyAlignment="1">
      <alignment vertical="center"/>
    </xf>
    <xf numFmtId="0" fontId="18" fillId="0" borderId="13" xfId="1" applyFont="1" applyBorder="1"/>
    <xf numFmtId="0" fontId="18" fillId="0" borderId="0" xfId="1" applyFont="1" applyBorder="1"/>
    <xf numFmtId="0" fontId="18" fillId="0" borderId="0" xfId="1" applyFont="1" applyBorder="1" applyAlignment="1">
      <alignment horizontal="center"/>
    </xf>
    <xf numFmtId="0" fontId="18" fillId="0" borderId="0" xfId="1" applyFont="1" applyBorder="1" applyAlignment="1">
      <alignment horizontal="right" vertical="center"/>
    </xf>
    <xf numFmtId="4" fontId="15" fillId="0" borderId="0" xfId="6" applyNumberFormat="1" applyFont="1" applyFill="1" applyBorder="1" applyAlignment="1" applyProtection="1">
      <alignment horizontal="right" vertical="top"/>
    </xf>
    <xf numFmtId="4" fontId="15" fillId="0" borderId="0" xfId="6" applyNumberFormat="1" applyFont="1" applyFill="1" applyBorder="1" applyAlignment="1" applyProtection="1">
      <alignment horizontal="right" vertical="top" wrapText="1"/>
    </xf>
    <xf numFmtId="4" fontId="15" fillId="0" borderId="14" xfId="6" applyNumberFormat="1" applyFont="1" applyFill="1" applyBorder="1" applyAlignment="1" applyProtection="1">
      <alignment vertical="top" wrapText="1"/>
    </xf>
    <xf numFmtId="4" fontId="16" fillId="0" borderId="0" xfId="2" applyNumberFormat="1" applyFont="1" applyBorder="1"/>
    <xf numFmtId="4" fontId="15" fillId="0" borderId="0" xfId="2" applyNumberFormat="1" applyFont="1" applyBorder="1" applyAlignment="1">
      <alignment horizontal="right"/>
    </xf>
    <xf numFmtId="4" fontId="15" fillId="3" borderId="0" xfId="2" applyNumberFormat="1" applyFont="1" applyFill="1" applyBorder="1" applyAlignment="1">
      <alignment horizontal="right"/>
    </xf>
    <xf numFmtId="4" fontId="15" fillId="3" borderId="0" xfId="5" applyNumberFormat="1" applyFont="1" applyFill="1" applyBorder="1" applyAlignment="1" applyProtection="1">
      <alignment horizontal="right"/>
    </xf>
    <xf numFmtId="43" fontId="18" fillId="0" borderId="0" xfId="1" applyNumberFormat="1" applyFont="1"/>
    <xf numFmtId="4" fontId="15" fillId="0" borderId="15" xfId="6" applyNumberFormat="1" applyFont="1" applyFill="1" applyBorder="1" applyAlignment="1" applyProtection="1">
      <alignment vertical="top" wrapText="1"/>
    </xf>
    <xf numFmtId="4" fontId="15" fillId="0" borderId="0" xfId="2" applyNumberFormat="1" applyFont="1" applyFill="1" applyBorder="1" applyAlignment="1">
      <alignment horizontal="right"/>
    </xf>
    <xf numFmtId="168" fontId="15" fillId="0" borderId="0" xfId="5" applyNumberFormat="1" applyFont="1" applyFill="1" applyBorder="1" applyAlignment="1" applyProtection="1">
      <alignment horizontal="right"/>
    </xf>
    <xf numFmtId="165" fontId="2" fillId="0" borderId="0" xfId="5" applyFill="1" applyBorder="1" applyAlignment="1" applyProtection="1"/>
    <xf numFmtId="4" fontId="15" fillId="0" borderId="16" xfId="6" applyNumberFormat="1" applyFont="1" applyFill="1" applyBorder="1" applyAlignment="1" applyProtection="1">
      <alignment vertical="top" wrapText="1"/>
    </xf>
    <xf numFmtId="4" fontId="16" fillId="0" borderId="0" xfId="2" applyNumberFormat="1" applyFont="1" applyFill="1" applyBorder="1" applyAlignment="1">
      <alignment horizontal="center"/>
    </xf>
    <xf numFmtId="169" fontId="15" fillId="0" borderId="0" xfId="5" applyNumberFormat="1" applyFont="1" applyFill="1" applyBorder="1" applyAlignment="1" applyProtection="1">
      <alignment horizontal="right"/>
    </xf>
    <xf numFmtId="4" fontId="15" fillId="0" borderId="0" xfId="5" applyNumberFormat="1" applyFont="1" applyFill="1" applyBorder="1" applyAlignment="1" applyProtection="1">
      <alignment horizontal="right"/>
    </xf>
    <xf numFmtId="166" fontId="24" fillId="0" borderId="0" xfId="1" applyNumberFormat="1" applyFont="1" applyAlignment="1">
      <alignment horizontal="left"/>
    </xf>
    <xf numFmtId="0" fontId="18" fillId="0" borderId="14" xfId="1" applyFont="1" applyBorder="1"/>
    <xf numFmtId="4" fontId="18" fillId="0" borderId="0" xfId="1" applyNumberFormat="1" applyFont="1"/>
    <xf numFmtId="0" fontId="18" fillId="0" borderId="17" xfId="1" applyFont="1" applyBorder="1"/>
    <xf numFmtId="0" fontId="18" fillId="0" borderId="18" xfId="1" applyFont="1" applyBorder="1"/>
    <xf numFmtId="0" fontId="18" fillId="0" borderId="18" xfId="1" applyFont="1" applyBorder="1" applyAlignment="1">
      <alignment horizontal="center"/>
    </xf>
    <xf numFmtId="0" fontId="18" fillId="0" borderId="18" xfId="1" applyFont="1" applyBorder="1" applyAlignment="1">
      <alignment horizontal="right" vertical="center"/>
    </xf>
    <xf numFmtId="0" fontId="18" fillId="0" borderId="19" xfId="1" applyFont="1" applyBorder="1"/>
    <xf numFmtId="0" fontId="18" fillId="0" borderId="4" xfId="1" applyFont="1" applyBorder="1"/>
    <xf numFmtId="0" fontId="26" fillId="0" borderId="0" xfId="1" applyFont="1" applyBorder="1"/>
    <xf numFmtId="0" fontId="18" fillId="0" borderId="5" xfId="1" applyFont="1" applyBorder="1"/>
    <xf numFmtId="1" fontId="17" fillId="0" borderId="0" xfId="1" applyNumberFormat="1" applyFont="1" applyFill="1" applyBorder="1"/>
    <xf numFmtId="1" fontId="16" fillId="0" borderId="0" xfId="1" applyNumberFormat="1" applyFont="1" applyFill="1" applyBorder="1"/>
    <xf numFmtId="0" fontId="16" fillId="0" borderId="0" xfId="1" applyFont="1" applyBorder="1"/>
    <xf numFmtId="0" fontId="17" fillId="0" borderId="0" xfId="1" applyFont="1" applyBorder="1"/>
    <xf numFmtId="0" fontId="18" fillId="0" borderId="20" xfId="1" applyFont="1" applyBorder="1"/>
    <xf numFmtId="0" fontId="18" fillId="0" borderId="21" xfId="1" applyFont="1" applyBorder="1"/>
    <xf numFmtId="0" fontId="18" fillId="0" borderId="21" xfId="1" applyFont="1" applyBorder="1" applyAlignment="1">
      <alignment horizontal="center"/>
    </xf>
    <xf numFmtId="0" fontId="18" fillId="0" borderId="21" xfId="1" applyFont="1" applyBorder="1" applyAlignment="1">
      <alignment horizontal="right" vertical="center"/>
    </xf>
    <xf numFmtId="0" fontId="18" fillId="0" borderId="22" xfId="1" applyFont="1" applyBorder="1"/>
    <xf numFmtId="49" fontId="16" fillId="0" borderId="4" xfId="3" applyNumberFormat="1" applyFont="1" applyBorder="1"/>
    <xf numFmtId="0" fontId="26" fillId="0" borderId="0" xfId="3" applyFont="1" applyBorder="1"/>
    <xf numFmtId="1" fontId="16" fillId="0" borderId="0" xfId="3" applyNumberFormat="1" applyFont="1" applyBorder="1" applyAlignment="1">
      <alignment horizontal="center"/>
    </xf>
    <xf numFmtId="170" fontId="16" fillId="0" borderId="0" xfId="6" applyNumberFormat="1" applyFont="1" applyFill="1" applyBorder="1" applyAlignment="1" applyProtection="1">
      <alignment horizontal="right"/>
    </xf>
    <xf numFmtId="170" fontId="16" fillId="0" borderId="0" xfId="6" applyNumberFormat="1" applyFont="1" applyFill="1" applyBorder="1" applyAlignment="1" applyProtection="1"/>
    <xf numFmtId="4" fontId="15" fillId="0" borderId="4" xfId="3" applyNumberFormat="1" applyFont="1" applyBorder="1" applyAlignment="1">
      <alignment vertical="center" wrapText="1"/>
    </xf>
    <xf numFmtId="0" fontId="16" fillId="0" borderId="0" xfId="3" applyFont="1" applyBorder="1" applyAlignment="1">
      <alignment horizontal="left" vertical="top" wrapText="1"/>
    </xf>
    <xf numFmtId="0" fontId="16" fillId="0" borderId="0" xfId="3" applyFont="1" applyBorder="1" applyAlignment="1">
      <alignment horizontal="left" vertical="center" wrapText="1"/>
    </xf>
    <xf numFmtId="0" fontId="16" fillId="0" borderId="0" xfId="3" applyFont="1" applyBorder="1" applyAlignment="1"/>
    <xf numFmtId="0" fontId="16" fillId="0" borderId="0" xfId="3" applyFont="1" applyBorder="1" applyAlignment="1">
      <alignment horizontal="center"/>
    </xf>
    <xf numFmtId="170" fontId="15" fillId="0" borderId="0" xfId="6" applyNumberFormat="1" applyFont="1" applyFill="1" applyBorder="1" applyAlignment="1" applyProtection="1">
      <alignment horizontal="right"/>
    </xf>
    <xf numFmtId="170" fontId="15" fillId="0" borderId="0" xfId="6" applyNumberFormat="1" applyFont="1" applyFill="1" applyBorder="1" applyAlignment="1" applyProtection="1"/>
    <xf numFmtId="0" fontId="26" fillId="0" borderId="0" xfId="3" applyFont="1" applyBorder="1" applyAlignment="1"/>
    <xf numFmtId="0" fontId="18" fillId="0" borderId="1" xfId="1" applyFont="1" applyBorder="1"/>
    <xf numFmtId="0" fontId="18" fillId="0" borderId="2" xfId="1" applyFont="1" applyBorder="1"/>
    <xf numFmtId="0" fontId="18" fillId="0" borderId="2" xfId="1" applyFont="1" applyBorder="1" applyAlignment="1">
      <alignment horizontal="center"/>
    </xf>
    <xf numFmtId="0" fontId="18" fillId="0" borderId="2" xfId="1" applyFont="1" applyBorder="1" applyAlignment="1">
      <alignment horizontal="right" vertical="center"/>
    </xf>
    <xf numFmtId="0" fontId="18" fillId="0" borderId="3" xfId="1" applyFont="1" applyBorder="1"/>
    <xf numFmtId="4" fontId="16" fillId="0" borderId="4" xfId="3" applyNumberFormat="1" applyFont="1" applyBorder="1"/>
    <xf numFmtId="4" fontId="16" fillId="0" borderId="0" xfId="3" applyNumberFormat="1" applyFont="1" applyBorder="1" applyAlignment="1">
      <alignment vertical="center"/>
    </xf>
    <xf numFmtId="4" fontId="16" fillId="0" borderId="0" xfId="3" applyNumberFormat="1" applyFont="1" applyBorder="1" applyAlignment="1"/>
    <xf numFmtId="4" fontId="15" fillId="0" borderId="0" xfId="3" applyNumberFormat="1" applyFont="1" applyBorder="1" applyAlignment="1">
      <alignment vertical="center"/>
    </xf>
    <xf numFmtId="4" fontId="15" fillId="0" borderId="0" xfId="3" applyNumberFormat="1" applyFont="1" applyBorder="1" applyAlignment="1"/>
    <xf numFmtId="1" fontId="16" fillId="0" borderId="0" xfId="3" applyNumberFormat="1" applyFont="1" applyBorder="1"/>
    <xf numFmtId="4" fontId="16" fillId="0" borderId="0" xfId="3" applyNumberFormat="1" applyFont="1" applyBorder="1" applyAlignment="1">
      <alignment horizontal="center" vertical="center"/>
    </xf>
    <xf numFmtId="4" fontId="16" fillId="0" borderId="21" xfId="3" applyNumberFormat="1" applyFont="1" applyBorder="1" applyAlignment="1">
      <alignment horizontal="center"/>
    </xf>
    <xf numFmtId="1" fontId="15" fillId="0" borderId="0" xfId="3" applyNumberFormat="1" applyFont="1" applyBorder="1" applyAlignment="1">
      <alignment horizontal="center"/>
    </xf>
    <xf numFmtId="4" fontId="15" fillId="0" borderId="0" xfId="3" applyNumberFormat="1" applyFont="1" applyBorder="1" applyAlignment="1">
      <alignment horizontal="center"/>
    </xf>
    <xf numFmtId="1" fontId="16" fillId="0" borderId="4" xfId="3" applyNumberFormat="1" applyFont="1" applyBorder="1"/>
    <xf numFmtId="2" fontId="16" fillId="0" borderId="0" xfId="3" applyNumberFormat="1" applyFont="1" applyBorder="1" applyAlignment="1">
      <alignment vertical="center"/>
    </xf>
    <xf numFmtId="2" fontId="16" fillId="0" borderId="0" xfId="3" applyNumberFormat="1" applyFont="1" applyBorder="1"/>
    <xf numFmtId="0" fontId="3" fillId="0" borderId="10" xfId="1" applyFont="1" applyBorder="1"/>
    <xf numFmtId="0" fontId="3" fillId="0" borderId="11" xfId="1" applyFont="1" applyBorder="1"/>
    <xf numFmtId="0" fontId="3" fillId="0" borderId="11" xfId="1" applyFont="1" applyBorder="1" applyAlignment="1">
      <alignment horizontal="center"/>
    </xf>
    <xf numFmtId="4" fontId="3" fillId="0" borderId="11" xfId="1" applyNumberFormat="1" applyFont="1" applyBorder="1"/>
    <xf numFmtId="4" fontId="3" fillId="0" borderId="11" xfId="1" applyNumberFormat="1" applyFont="1" applyBorder="1" applyAlignment="1">
      <alignment horizontal="right"/>
    </xf>
    <xf numFmtId="4" fontId="3" fillId="0" borderId="12" xfId="1" applyNumberFormat="1" applyFont="1" applyBorder="1"/>
    <xf numFmtId="0" fontId="2" fillId="0" borderId="0" xfId="2"/>
    <xf numFmtId="0" fontId="3" fillId="0" borderId="13" xfId="1" applyFont="1" applyBorder="1"/>
    <xf numFmtId="4" fontId="3" fillId="0" borderId="14" xfId="1" applyNumberFormat="1" applyFont="1" applyBorder="1"/>
    <xf numFmtId="0" fontId="5" fillId="0" borderId="13" xfId="1" applyFont="1" applyBorder="1"/>
    <xf numFmtId="4" fontId="3" fillId="0" borderId="14" xfId="1" applyNumberFormat="1" applyFont="1" applyBorder="1" applyAlignment="1"/>
    <xf numFmtId="0" fontId="6" fillId="0" borderId="0" xfId="2" applyFont="1" applyBorder="1"/>
    <xf numFmtId="4" fontId="8" fillId="0" borderId="14" xfId="1" applyNumberFormat="1" applyFont="1" applyBorder="1"/>
    <xf numFmtId="4" fontId="8" fillId="0" borderId="0" xfId="1" applyNumberFormat="1" applyFont="1" applyBorder="1"/>
    <xf numFmtId="0" fontId="3" fillId="0" borderId="0" xfId="1" applyFont="1" applyBorder="1" applyAlignment="1">
      <alignment horizontal="left"/>
    </xf>
    <xf numFmtId="0" fontId="13" fillId="0" borderId="26" xfId="1" applyFont="1" applyBorder="1" applyAlignment="1">
      <alignment horizontal="center" vertical="center"/>
    </xf>
    <xf numFmtId="4" fontId="13" fillId="0" borderId="7" xfId="1" applyNumberFormat="1" applyFont="1" applyBorder="1" applyAlignment="1">
      <alignment horizontal="center" vertical="center"/>
    </xf>
    <xf numFmtId="4" fontId="13" fillId="0" borderId="27" xfId="1" applyNumberFormat="1" applyFont="1" applyFill="1" applyBorder="1" applyAlignment="1">
      <alignment horizontal="center" vertical="center"/>
    </xf>
    <xf numFmtId="0" fontId="19" fillId="3" borderId="28" xfId="1" applyFont="1" applyFill="1" applyBorder="1" applyAlignment="1">
      <alignment horizontal="center" vertical="center"/>
    </xf>
    <xf numFmtId="4" fontId="19" fillId="3" borderId="8" xfId="1" applyNumberFormat="1" applyFont="1" applyFill="1" applyBorder="1" applyAlignment="1">
      <alignment vertical="center"/>
    </xf>
    <xf numFmtId="0" fontId="21" fillId="0" borderId="29" xfId="2" applyFont="1" applyBorder="1" applyAlignment="1">
      <alignment vertical="center"/>
    </xf>
    <xf numFmtId="0" fontId="21" fillId="0" borderId="30" xfId="2" applyFont="1" applyBorder="1" applyAlignment="1">
      <alignment vertical="center"/>
    </xf>
    <xf numFmtId="0" fontId="21" fillId="0" borderId="29" xfId="2" applyFont="1" applyFill="1" applyBorder="1" applyAlignment="1">
      <alignment vertical="center"/>
    </xf>
    <xf numFmtId="0" fontId="21" fillId="0" borderId="0" xfId="2" applyFont="1" applyAlignment="1">
      <alignment vertical="center"/>
    </xf>
    <xf numFmtId="0" fontId="16" fillId="0" borderId="13" xfId="1" applyFont="1" applyFill="1" applyBorder="1" applyAlignment="1">
      <alignment vertical="center"/>
    </xf>
    <xf numFmtId="4" fontId="15" fillId="0" borderId="0" xfId="1" applyNumberFormat="1" applyFont="1" applyFill="1" applyBorder="1" applyAlignment="1">
      <alignment vertical="center"/>
    </xf>
    <xf numFmtId="0" fontId="18" fillId="0" borderId="32" xfId="2" applyFont="1" applyFill="1" applyBorder="1" applyAlignment="1">
      <alignment vertical="center"/>
    </xf>
    <xf numFmtId="0" fontId="18" fillId="0" borderId="33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8" fillId="0" borderId="0" xfId="2" applyFont="1" applyFill="1" applyAlignment="1">
      <alignment vertical="center"/>
    </xf>
    <xf numFmtId="4" fontId="16" fillId="0" borderId="0" xfId="2" applyNumberFormat="1" applyFont="1" applyFill="1" applyBorder="1" applyAlignment="1">
      <alignment horizontal="right" vertical="center"/>
    </xf>
    <xf numFmtId="2" fontId="18" fillId="0" borderId="32" xfId="2" applyNumberFormat="1" applyFont="1" applyFill="1" applyBorder="1" applyAlignment="1">
      <alignment vertical="center"/>
    </xf>
    <xf numFmtId="2" fontId="18" fillId="0" borderId="33" xfId="2" applyNumberFormat="1" applyFont="1" applyFill="1" applyBorder="1" applyAlignment="1">
      <alignment vertical="center"/>
    </xf>
    <xf numFmtId="4" fontId="18" fillId="0" borderId="32" xfId="2" applyNumberFormat="1" applyFont="1" applyFill="1" applyBorder="1" applyAlignment="1">
      <alignment vertical="center"/>
    </xf>
    <xf numFmtId="0" fontId="18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vertical="center" wrapText="1"/>
    </xf>
    <xf numFmtId="0" fontId="19" fillId="0" borderId="28" xfId="1" applyFont="1" applyFill="1" applyBorder="1" applyAlignment="1">
      <alignment horizontal="center" vertical="center"/>
    </xf>
    <xf numFmtId="0" fontId="19" fillId="0" borderId="8" xfId="1" applyFont="1" applyFill="1" applyBorder="1" applyAlignment="1">
      <alignment vertical="center"/>
    </xf>
    <xf numFmtId="0" fontId="20" fillId="0" borderId="8" xfId="1" applyFont="1" applyFill="1" applyBorder="1" applyAlignment="1">
      <alignment horizontal="center" vertical="center"/>
    </xf>
    <xf numFmtId="4" fontId="20" fillId="0" borderId="8" xfId="1" applyNumberFormat="1" applyFont="1" applyFill="1" applyBorder="1" applyAlignment="1">
      <alignment vertical="center"/>
    </xf>
    <xf numFmtId="4" fontId="20" fillId="0" borderId="8" xfId="1" applyNumberFormat="1" applyFont="1" applyFill="1" applyBorder="1" applyAlignment="1">
      <alignment horizontal="right" vertical="center"/>
    </xf>
    <xf numFmtId="0" fontId="20" fillId="0" borderId="8" xfId="1" applyFont="1" applyFill="1" applyBorder="1" applyAlignment="1">
      <alignment vertical="center"/>
    </xf>
    <xf numFmtId="4" fontId="19" fillId="0" borderId="8" xfId="1" applyNumberFormat="1" applyFont="1" applyFill="1" applyBorder="1" applyAlignment="1">
      <alignment vertical="center"/>
    </xf>
    <xf numFmtId="0" fontId="21" fillId="0" borderId="32" xfId="2" applyFont="1" applyFill="1" applyBorder="1" applyAlignment="1">
      <alignment vertical="center"/>
    </xf>
    <xf numFmtId="4" fontId="16" fillId="0" borderId="0" xfId="2" applyNumberFormat="1" applyFont="1" applyFill="1" applyBorder="1" applyAlignment="1">
      <alignment vertical="center" wrapText="1"/>
    </xf>
    <xf numFmtId="4" fontId="18" fillId="0" borderId="0" xfId="2" applyNumberFormat="1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left" vertical="center" wrapText="1"/>
    </xf>
    <xf numFmtId="0" fontId="15" fillId="0" borderId="13" xfId="1" applyFont="1" applyFill="1" applyBorder="1" applyAlignment="1">
      <alignment vertical="center"/>
    </xf>
    <xf numFmtId="0" fontId="18" fillId="0" borderId="13" xfId="2" applyFont="1" applyFill="1" applyBorder="1" applyAlignment="1">
      <alignment vertical="center"/>
    </xf>
    <xf numFmtId="0" fontId="23" fillId="0" borderId="13" xfId="4" applyFont="1" applyFill="1" applyBorder="1" applyAlignment="1">
      <alignment vertical="center" wrapText="1"/>
    </xf>
    <xf numFmtId="4" fontId="23" fillId="0" borderId="0" xfId="2" applyNumberFormat="1" applyFont="1" applyFill="1" applyBorder="1" applyAlignment="1">
      <alignment vertical="center"/>
    </xf>
    <xf numFmtId="4" fontId="18" fillId="0" borderId="0" xfId="2" applyNumberFormat="1" applyFont="1" applyFill="1" applyBorder="1" applyAlignment="1">
      <alignment vertical="center"/>
    </xf>
    <xf numFmtId="166" fontId="18" fillId="0" borderId="13" xfId="2" applyNumberFormat="1" applyFont="1" applyFill="1" applyBorder="1" applyAlignment="1">
      <alignment vertical="center"/>
    </xf>
    <xf numFmtId="0" fontId="18" fillId="0" borderId="34" xfId="2" applyFont="1" applyFill="1" applyBorder="1" applyAlignment="1">
      <alignment vertical="center"/>
    </xf>
    <xf numFmtId="2" fontId="18" fillId="0" borderId="35" xfId="2" applyNumberFormat="1" applyFont="1" applyFill="1" applyBorder="1" applyAlignment="1">
      <alignment vertical="center"/>
    </xf>
    <xf numFmtId="2" fontId="18" fillId="0" borderId="34" xfId="2" applyNumberFormat="1" applyFont="1" applyFill="1" applyBorder="1" applyAlignment="1">
      <alignment vertical="center"/>
    </xf>
    <xf numFmtId="4" fontId="18" fillId="0" borderId="34" xfId="2" applyNumberFormat="1" applyFont="1" applyFill="1" applyBorder="1" applyAlignment="1">
      <alignment vertical="center"/>
    </xf>
    <xf numFmtId="0" fontId="18" fillId="0" borderId="37" xfId="2" applyFont="1" applyFill="1" applyBorder="1" applyAlignment="1">
      <alignment vertical="center"/>
    </xf>
    <xf numFmtId="0" fontId="18" fillId="0" borderId="31" xfId="4" applyFont="1" applyFill="1" applyBorder="1" applyAlignment="1">
      <alignment vertical="center" wrapText="1"/>
    </xf>
    <xf numFmtId="0" fontId="18" fillId="0" borderId="31" xfId="2" applyFont="1" applyFill="1" applyBorder="1" applyAlignment="1">
      <alignment horizontal="center" vertical="center"/>
    </xf>
    <xf numFmtId="4" fontId="18" fillId="0" borderId="31" xfId="2" applyNumberFormat="1" applyFont="1" applyFill="1" applyBorder="1" applyAlignment="1">
      <alignment horizontal="right" vertical="center"/>
    </xf>
    <xf numFmtId="4" fontId="16" fillId="0" borderId="31" xfId="2" applyNumberFormat="1" applyFont="1" applyFill="1" applyBorder="1" applyAlignment="1">
      <alignment horizontal="right" vertical="center"/>
    </xf>
    <xf numFmtId="4" fontId="16" fillId="0" borderId="31" xfId="1" applyNumberFormat="1" applyFont="1" applyFill="1" applyBorder="1" applyAlignment="1">
      <alignment horizontal="right" vertical="center"/>
    </xf>
    <xf numFmtId="0" fontId="18" fillId="0" borderId="30" xfId="2" applyFont="1" applyFill="1" applyBorder="1" applyAlignment="1">
      <alignment vertical="center"/>
    </xf>
    <xf numFmtId="0" fontId="18" fillId="0" borderId="31" xfId="2" applyFont="1" applyFill="1" applyBorder="1" applyAlignment="1">
      <alignment vertical="center"/>
    </xf>
    <xf numFmtId="0" fontId="18" fillId="0" borderId="38" xfId="2" applyFont="1" applyBorder="1"/>
    <xf numFmtId="4" fontId="15" fillId="0" borderId="0" xfId="6" applyNumberFormat="1" applyFont="1" applyFill="1" applyBorder="1" applyAlignment="1" applyProtection="1">
      <alignment horizontal="left" vertical="top"/>
    </xf>
    <xf numFmtId="0" fontId="18" fillId="0" borderId="0" xfId="2" applyFont="1" applyBorder="1"/>
    <xf numFmtId="4" fontId="15" fillId="0" borderId="33" xfId="6" applyNumberFormat="1" applyFont="1" applyFill="1" applyBorder="1" applyAlignment="1" applyProtection="1">
      <alignment vertical="top" wrapText="1"/>
    </xf>
    <xf numFmtId="4" fontId="15" fillId="0" borderId="0" xfId="6" applyNumberFormat="1" applyFont="1" applyFill="1" applyBorder="1" applyAlignment="1" applyProtection="1">
      <alignment vertical="top" wrapText="1"/>
    </xf>
    <xf numFmtId="0" fontId="18" fillId="0" borderId="0" xfId="2" applyFont="1" applyFill="1" applyBorder="1"/>
    <xf numFmtId="0" fontId="18" fillId="0" borderId="0" xfId="2" applyFont="1"/>
    <xf numFmtId="0" fontId="23" fillId="0" borderId="0" xfId="2" applyFont="1" applyBorder="1" applyAlignment="1">
      <alignment horizontal="left" vertical="center"/>
    </xf>
    <xf numFmtId="0" fontId="18" fillId="0" borderId="33" xfId="2" applyFont="1" applyBorder="1"/>
    <xf numFmtId="4" fontId="15" fillId="0" borderId="35" xfId="6" applyNumberFormat="1" applyFont="1" applyFill="1" applyBorder="1" applyAlignment="1" applyProtection="1">
      <alignment vertical="top" wrapText="1"/>
    </xf>
    <xf numFmtId="4" fontId="15" fillId="0" borderId="36" xfId="6" applyNumberFormat="1" applyFont="1" applyFill="1" applyBorder="1" applyAlignment="1" applyProtection="1">
      <alignment vertical="top" wrapText="1"/>
    </xf>
    <xf numFmtId="4" fontId="15" fillId="0" borderId="0" xfId="6" applyNumberFormat="1" applyFont="1" applyFill="1" applyBorder="1" applyAlignment="1" applyProtection="1">
      <alignment horizontal="left" vertical="top" wrapText="1"/>
    </xf>
    <xf numFmtId="4" fontId="15" fillId="0" borderId="39" xfId="6" applyNumberFormat="1" applyFont="1" applyFill="1" applyBorder="1" applyAlignment="1" applyProtection="1">
      <alignment vertical="top" wrapText="1"/>
    </xf>
    <xf numFmtId="4" fontId="15" fillId="0" borderId="40" xfId="6" applyNumberFormat="1" applyFont="1" applyFill="1" applyBorder="1" applyAlignment="1" applyProtection="1">
      <alignment vertical="top" wrapText="1"/>
    </xf>
    <xf numFmtId="0" fontId="18" fillId="0" borderId="41" xfId="2" applyFont="1" applyBorder="1"/>
    <xf numFmtId="4" fontId="15" fillId="0" borderId="36" xfId="6" applyNumberFormat="1" applyFont="1" applyFill="1" applyBorder="1" applyAlignment="1" applyProtection="1">
      <alignment horizontal="left" vertical="top" wrapText="1"/>
    </xf>
    <xf numFmtId="0" fontId="18" fillId="0" borderId="36" xfId="2" applyFont="1" applyBorder="1" applyAlignment="1">
      <alignment horizontal="center"/>
    </xf>
    <xf numFmtId="0" fontId="18" fillId="0" borderId="36" xfId="2" applyFont="1" applyBorder="1" applyAlignment="1">
      <alignment horizontal="right" vertical="center"/>
    </xf>
    <xf numFmtId="0" fontId="18" fillId="0" borderId="35" xfId="2" applyFont="1" applyBorder="1"/>
    <xf numFmtId="0" fontId="18" fillId="0" borderId="36" xfId="2" applyFont="1" applyBorder="1"/>
    <xf numFmtId="0" fontId="18" fillId="0" borderId="36" xfId="2" applyFont="1" applyFill="1" applyBorder="1"/>
    <xf numFmtId="0" fontId="18" fillId="0" borderId="13" xfId="2" applyFont="1" applyBorder="1"/>
    <xf numFmtId="0" fontId="26" fillId="0" borderId="0" xfId="2" applyFont="1" applyBorder="1"/>
    <xf numFmtId="0" fontId="18" fillId="0" borderId="0" xfId="2" applyFont="1" applyBorder="1" applyAlignment="1">
      <alignment horizontal="center"/>
    </xf>
    <xf numFmtId="0" fontId="18" fillId="0" borderId="0" xfId="2" applyFont="1" applyBorder="1" applyAlignment="1">
      <alignment horizontal="right" vertical="center"/>
    </xf>
    <xf numFmtId="0" fontId="18" fillId="0" borderId="14" xfId="2" applyFont="1" applyBorder="1"/>
    <xf numFmtId="1" fontId="17" fillId="0" borderId="0" xfId="2" applyNumberFormat="1" applyFont="1" applyFill="1" applyBorder="1"/>
    <xf numFmtId="1" fontId="16" fillId="0" borderId="0" xfId="2" applyNumberFormat="1" applyFont="1" applyFill="1" applyBorder="1"/>
    <xf numFmtId="0" fontId="16" fillId="0" borderId="0" xfId="2" applyFont="1" applyBorder="1"/>
    <xf numFmtId="4" fontId="16" fillId="0" borderId="0" xfId="3" applyNumberFormat="1" applyFont="1" applyBorder="1"/>
    <xf numFmtId="4" fontId="16" fillId="0" borderId="13" xfId="3" applyNumberFormat="1" applyFont="1" applyBorder="1"/>
    <xf numFmtId="1" fontId="16" fillId="0" borderId="13" xfId="3" applyNumberFormat="1" applyFont="1" applyBorder="1"/>
    <xf numFmtId="0" fontId="18" fillId="0" borderId="17" xfId="2" applyFont="1" applyBorder="1"/>
    <xf numFmtId="0" fontId="18" fillId="0" borderId="18" xfId="2" applyFont="1" applyBorder="1"/>
    <xf numFmtId="0" fontId="18" fillId="0" borderId="18" xfId="2" applyFont="1" applyBorder="1" applyAlignment="1">
      <alignment horizontal="center"/>
    </xf>
    <xf numFmtId="0" fontId="18" fillId="0" borderId="18" xfId="2" applyFont="1" applyBorder="1" applyAlignment="1">
      <alignment horizontal="right" vertical="center"/>
    </xf>
    <xf numFmtId="0" fontId="18" fillId="0" borderId="19" xfId="2" applyFont="1" applyBorder="1"/>
    <xf numFmtId="0" fontId="2" fillId="0" borderId="0" xfId="2" applyAlignment="1">
      <alignment horizontal="center"/>
    </xf>
    <xf numFmtId="4" fontId="21" fillId="0" borderId="0" xfId="2" applyNumberFormat="1" applyFont="1" applyAlignment="1">
      <alignment vertical="center"/>
    </xf>
    <xf numFmtId="0" fontId="19" fillId="8" borderId="8" xfId="1" applyFont="1" applyFill="1" applyBorder="1" applyAlignment="1">
      <alignment vertical="center"/>
    </xf>
    <xf numFmtId="0" fontId="23" fillId="0" borderId="0" xfId="4" applyFont="1" applyFill="1" applyBorder="1" applyAlignment="1">
      <alignment vertical="center"/>
    </xf>
    <xf numFmtId="2" fontId="18" fillId="0" borderId="0" xfId="2" applyNumberFormat="1" applyFont="1" applyFill="1" applyAlignment="1">
      <alignment vertical="center"/>
    </xf>
    <xf numFmtId="4" fontId="18" fillId="0" borderId="0" xfId="2" applyNumberFormat="1" applyFont="1" applyFill="1" applyAlignment="1">
      <alignment vertical="center"/>
    </xf>
    <xf numFmtId="0" fontId="18" fillId="0" borderId="4" xfId="2" applyFont="1" applyFill="1" applyBorder="1" applyAlignment="1">
      <alignment vertical="center"/>
    </xf>
    <xf numFmtId="0" fontId="3" fillId="0" borderId="37" xfId="1" applyFont="1" applyBorder="1"/>
    <xf numFmtId="0" fontId="3" fillId="0" borderId="31" xfId="1" applyFont="1" applyBorder="1"/>
    <xf numFmtId="0" fontId="3" fillId="0" borderId="31" xfId="1" applyFont="1" applyBorder="1" applyAlignment="1">
      <alignment horizontal="center"/>
    </xf>
    <xf numFmtId="4" fontId="3" fillId="0" borderId="31" xfId="1" applyNumberFormat="1" applyFont="1" applyBorder="1"/>
    <xf numFmtId="4" fontId="3" fillId="0" borderId="31" xfId="1" applyNumberFormat="1" applyFont="1" applyBorder="1" applyAlignment="1">
      <alignment horizontal="right"/>
    </xf>
    <xf numFmtId="4" fontId="3" fillId="0" borderId="30" xfId="1" applyNumberFormat="1" applyFont="1" applyBorder="1"/>
    <xf numFmtId="0" fontId="4" fillId="0" borderId="0" xfId="2" applyFont="1"/>
    <xf numFmtId="0" fontId="3" fillId="0" borderId="38" xfId="1" applyFont="1" applyBorder="1"/>
    <xf numFmtId="4" fontId="3" fillId="0" borderId="33" xfId="1" applyNumberFormat="1" applyFont="1" applyBorder="1"/>
    <xf numFmtId="0" fontId="5" fillId="0" borderId="38" xfId="1" applyFont="1" applyBorder="1"/>
    <xf numFmtId="0" fontId="27" fillId="0" borderId="0" xfId="1" applyFont="1" applyBorder="1" applyAlignment="1">
      <alignment horizontal="center"/>
    </xf>
    <xf numFmtId="4" fontId="3" fillId="0" borderId="33" xfId="1" applyNumberFormat="1" applyFont="1" applyBorder="1" applyAlignment="1"/>
    <xf numFmtId="4" fontId="2" fillId="0" borderId="0" xfId="2" applyNumberFormat="1"/>
    <xf numFmtId="10" fontId="2" fillId="0" borderId="0" xfId="2" applyNumberFormat="1"/>
    <xf numFmtId="4" fontId="8" fillId="0" borderId="33" xfId="1" applyNumberFormat="1" applyFont="1" applyBorder="1"/>
    <xf numFmtId="0" fontId="2" fillId="0" borderId="0" xfId="2" applyBorder="1"/>
    <xf numFmtId="0" fontId="9" fillId="0" borderId="0" xfId="2" applyFont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12" fillId="2" borderId="0" xfId="2" applyFont="1" applyFill="1" applyAlignment="1">
      <alignment horizontal="center"/>
    </xf>
    <xf numFmtId="0" fontId="13" fillId="0" borderId="42" xfId="1" applyFont="1" applyBorder="1" applyAlignment="1">
      <alignment horizontal="center" vertical="center"/>
    </xf>
    <xf numFmtId="4" fontId="13" fillId="0" borderId="43" xfId="1" applyNumberFormat="1" applyFont="1" applyBorder="1" applyAlignment="1">
      <alignment horizontal="center" vertical="center"/>
    </xf>
    <xf numFmtId="0" fontId="15" fillId="0" borderId="38" xfId="1" applyFont="1" applyBorder="1"/>
    <xf numFmtId="0" fontId="15" fillId="0" borderId="0" xfId="1" applyFont="1" applyBorder="1"/>
    <xf numFmtId="4" fontId="15" fillId="0" borderId="33" xfId="1" applyNumberFormat="1" applyFont="1" applyBorder="1" applyAlignment="1"/>
    <xf numFmtId="0" fontId="17" fillId="0" borderId="0" xfId="2" applyFont="1"/>
    <xf numFmtId="0" fontId="16" fillId="0" borderId="38" xfId="1" applyFont="1" applyFill="1" applyBorder="1" applyAlignment="1">
      <alignment vertical="center"/>
    </xf>
    <xf numFmtId="4" fontId="15" fillId="0" borderId="33" xfId="1" applyNumberFormat="1" applyFont="1" applyFill="1" applyBorder="1" applyAlignment="1">
      <alignment vertical="center"/>
    </xf>
    <xf numFmtId="0" fontId="24" fillId="0" borderId="0" xfId="2" applyFont="1" applyFill="1" applyAlignment="1">
      <alignment horizontal="center" vertical="center"/>
    </xf>
    <xf numFmtId="165" fontId="16" fillId="0" borderId="0" xfId="5" applyFont="1" applyFill="1" applyBorder="1" applyAlignment="1" applyProtection="1">
      <alignment horizontal="right" vertical="center" wrapText="1"/>
    </xf>
    <xf numFmtId="4" fontId="16" fillId="0" borderId="0" xfId="2" applyNumberFormat="1" applyFont="1" applyBorder="1" applyAlignment="1">
      <alignment horizontal="center" vertical="center" wrapText="1"/>
    </xf>
    <xf numFmtId="165" fontId="28" fillId="0" borderId="0" xfId="5" applyFont="1" applyFill="1" applyBorder="1" applyAlignment="1" applyProtection="1">
      <alignment horizontal="right" vertical="center" wrapText="1"/>
    </xf>
    <xf numFmtId="2" fontId="15" fillId="0" borderId="38" xfId="1" applyNumberFormat="1" applyFont="1" applyFill="1" applyBorder="1" applyAlignment="1">
      <alignment vertical="center" wrapText="1"/>
    </xf>
    <xf numFmtId="0" fontId="15" fillId="0" borderId="0" xfId="1" applyFont="1" applyFill="1" applyBorder="1" applyAlignment="1">
      <alignment vertical="center" wrapText="1"/>
    </xf>
    <xf numFmtId="165" fontId="15" fillId="0" borderId="33" xfId="2" applyNumberFormat="1" applyFont="1" applyFill="1" applyBorder="1" applyAlignment="1">
      <alignment vertical="center" wrapText="1"/>
    </xf>
    <xf numFmtId="165" fontId="18" fillId="0" borderId="0" xfId="2" applyNumberFormat="1" applyFont="1" applyFill="1" applyAlignment="1">
      <alignment vertical="center"/>
    </xf>
    <xf numFmtId="0" fontId="16" fillId="0" borderId="0" xfId="2" applyFont="1" applyFill="1" applyBorder="1" applyAlignment="1">
      <alignment vertical="center" wrapText="1"/>
    </xf>
    <xf numFmtId="4" fontId="16" fillId="0" borderId="0" xfId="1" applyNumberFormat="1" applyFont="1" applyFill="1" applyBorder="1" applyAlignment="1">
      <alignment horizontal="right" vertical="center" wrapText="1"/>
    </xf>
    <xf numFmtId="0" fontId="18" fillId="0" borderId="37" xfId="2" applyFont="1" applyBorder="1"/>
    <xf numFmtId="0" fontId="18" fillId="0" borderId="31" xfId="2" applyFont="1" applyBorder="1"/>
    <xf numFmtId="0" fontId="18" fillId="0" borderId="31" xfId="2" applyFont="1" applyBorder="1" applyAlignment="1">
      <alignment horizontal="center"/>
    </xf>
    <xf numFmtId="0" fontId="18" fillId="0" borderId="31" xfId="2" applyFont="1" applyBorder="1" applyAlignment="1">
      <alignment horizontal="right" vertical="center"/>
    </xf>
    <xf numFmtId="4" fontId="15" fillId="0" borderId="31" xfId="6" applyNumberFormat="1" applyFont="1" applyFill="1" applyBorder="1" applyAlignment="1" applyProtection="1">
      <alignment horizontal="right" vertical="top"/>
    </xf>
    <xf numFmtId="4" fontId="15" fillId="0" borderId="31" xfId="6" applyNumberFormat="1" applyFont="1" applyFill="1" applyBorder="1" applyAlignment="1" applyProtection="1">
      <alignment horizontal="right" vertical="top" wrapText="1"/>
    </xf>
    <xf numFmtId="4" fontId="15" fillId="0" borderId="30" xfId="6" applyNumberFormat="1" applyFont="1" applyFill="1" applyBorder="1" applyAlignment="1" applyProtection="1">
      <alignment vertical="top" wrapText="1"/>
    </xf>
    <xf numFmtId="166" fontId="24" fillId="0" borderId="0" xfId="2" applyNumberFormat="1" applyFont="1" applyAlignment="1">
      <alignment horizontal="left"/>
    </xf>
    <xf numFmtId="0" fontId="17" fillId="0" borderId="0" xfId="2" applyFont="1" applyBorder="1"/>
    <xf numFmtId="0" fontId="18" fillId="0" borderId="44" xfId="2" applyFont="1" applyBorder="1"/>
    <xf numFmtId="0" fontId="18" fillId="0" borderId="21" xfId="2" applyFont="1" applyBorder="1"/>
    <xf numFmtId="0" fontId="18" fillId="0" borderId="21" xfId="2" applyFont="1" applyBorder="1" applyAlignment="1">
      <alignment horizontal="center"/>
    </xf>
    <xf numFmtId="0" fontId="18" fillId="0" borderId="21" xfId="2" applyFont="1" applyBorder="1" applyAlignment="1">
      <alignment horizontal="right" vertical="center"/>
    </xf>
    <xf numFmtId="0" fontId="18" fillId="0" borderId="45" xfId="2" applyFont="1" applyBorder="1"/>
    <xf numFmtId="0" fontId="18" fillId="0" borderId="46" xfId="2" applyFont="1" applyBorder="1"/>
    <xf numFmtId="0" fontId="18" fillId="0" borderId="2" xfId="2" applyFont="1" applyBorder="1"/>
    <xf numFmtId="0" fontId="18" fillId="0" borderId="2" xfId="2" applyFont="1" applyBorder="1" applyAlignment="1">
      <alignment horizontal="center"/>
    </xf>
    <xf numFmtId="0" fontId="18" fillId="0" borderId="2" xfId="2" applyFont="1" applyBorder="1" applyAlignment="1">
      <alignment horizontal="right" vertical="center"/>
    </xf>
    <xf numFmtId="0" fontId="18" fillId="0" borderId="47" xfId="2" applyFont="1" applyBorder="1"/>
    <xf numFmtId="4" fontId="16" fillId="0" borderId="38" xfId="3" applyNumberFormat="1" applyFont="1" applyBorder="1"/>
    <xf numFmtId="1" fontId="16" fillId="0" borderId="38" xfId="3" applyNumberFormat="1" applyFont="1" applyBorder="1"/>
    <xf numFmtId="0" fontId="30" fillId="0" borderId="0" xfId="1" applyFont="1" applyFill="1" applyBorder="1" applyAlignment="1">
      <alignment horizontal="center" vertical="center"/>
    </xf>
    <xf numFmtId="4" fontId="30" fillId="0" borderId="0" xfId="1" applyNumberFormat="1" applyFont="1" applyFill="1" applyBorder="1" applyAlignment="1">
      <alignment horizontal="right" vertical="center"/>
    </xf>
    <xf numFmtId="165" fontId="30" fillId="0" borderId="0" xfId="5" applyFont="1" applyFill="1" applyBorder="1" applyAlignment="1" applyProtection="1">
      <alignment horizontal="right" vertical="center" wrapText="1"/>
    </xf>
    <xf numFmtId="4" fontId="29" fillId="0" borderId="33" xfId="1" applyNumberFormat="1" applyFont="1" applyFill="1" applyBorder="1" applyAlignment="1">
      <alignment vertical="center"/>
    </xf>
    <xf numFmtId="4" fontId="30" fillId="0" borderId="0" xfId="2" applyNumberFormat="1" applyFont="1" applyFill="1" applyBorder="1" applyAlignment="1">
      <alignment horizontal="right" vertical="center"/>
    </xf>
    <xf numFmtId="0" fontId="30" fillId="0" borderId="0" xfId="2" applyFont="1" applyFill="1" applyAlignment="1">
      <alignment vertical="center"/>
    </xf>
    <xf numFmtId="0" fontId="30" fillId="0" borderId="38" xfId="1" applyFont="1" applyFill="1" applyBorder="1" applyAlignment="1">
      <alignment vertical="center"/>
    </xf>
    <xf numFmtId="4" fontId="30" fillId="0" borderId="0" xfId="2" applyNumberFormat="1" applyFont="1" applyFill="1" applyBorder="1" applyAlignment="1">
      <alignment vertical="center" wrapText="1"/>
    </xf>
    <xf numFmtId="0" fontId="30" fillId="0" borderId="0" xfId="2" applyFont="1" applyFill="1" applyBorder="1" applyAlignment="1">
      <alignment horizontal="center" vertical="center"/>
    </xf>
    <xf numFmtId="0" fontId="30" fillId="0" borderId="33" xfId="2" applyFont="1" applyFill="1" applyBorder="1" applyAlignment="1">
      <alignment vertical="center"/>
    </xf>
    <xf numFmtId="0" fontId="30" fillId="0" borderId="38" xfId="2" applyFont="1" applyFill="1" applyBorder="1" applyAlignment="1">
      <alignment vertical="center"/>
    </xf>
    <xf numFmtId="0" fontId="30" fillId="0" borderId="0" xfId="2" applyFont="1" applyFill="1" applyBorder="1" applyAlignment="1">
      <alignment vertical="center"/>
    </xf>
    <xf numFmtId="2" fontId="28" fillId="0" borderId="38" xfId="2" applyNumberFormat="1" applyFont="1" applyFill="1" applyBorder="1" applyAlignment="1">
      <alignment horizontal="right" vertical="center" wrapText="1"/>
    </xf>
    <xf numFmtId="0" fontId="28" fillId="0" borderId="0" xfId="2" applyFont="1" applyFill="1" applyBorder="1" applyAlignment="1">
      <alignment vertical="center" wrapText="1"/>
    </xf>
    <xf numFmtId="0" fontId="28" fillId="0" borderId="0" xfId="2" applyFont="1" applyFill="1" applyBorder="1" applyAlignment="1">
      <alignment horizontal="center" vertical="center"/>
    </xf>
    <xf numFmtId="4" fontId="28" fillId="0" borderId="0" xfId="1" applyNumberFormat="1" applyFont="1" applyFill="1" applyBorder="1" applyAlignment="1">
      <alignment horizontal="right" vertical="center" wrapText="1"/>
    </xf>
    <xf numFmtId="0" fontId="28" fillId="0" borderId="33" xfId="2" applyFont="1" applyFill="1" applyBorder="1" applyAlignment="1">
      <alignment vertical="center" wrapText="1"/>
    </xf>
    <xf numFmtId="165" fontId="28" fillId="0" borderId="0" xfId="2" applyNumberFormat="1" applyFont="1" applyFill="1" applyAlignment="1">
      <alignment vertical="center"/>
    </xf>
    <xf numFmtId="0" fontId="28" fillId="0" borderId="0" xfId="2" applyFont="1" applyFill="1" applyAlignment="1">
      <alignment vertical="center"/>
    </xf>
    <xf numFmtId="4" fontId="33" fillId="0" borderId="0" xfId="1" applyNumberFormat="1" applyFont="1" applyFill="1" applyBorder="1" applyAlignment="1">
      <alignment horizontal="right" vertical="center"/>
    </xf>
    <xf numFmtId="0" fontId="28" fillId="0" borderId="4" xfId="1" applyFont="1" applyFill="1" applyBorder="1" applyAlignment="1">
      <alignment vertical="center"/>
    </xf>
    <xf numFmtId="4" fontId="28" fillId="0" borderId="0" xfId="1" applyNumberFormat="1" applyFont="1" applyFill="1" applyBorder="1" applyAlignment="1">
      <alignment vertical="center" wrapText="1"/>
    </xf>
    <xf numFmtId="0" fontId="28" fillId="0" borderId="0" xfId="1" applyFont="1" applyFill="1" applyBorder="1" applyAlignment="1">
      <alignment horizontal="center" vertical="center"/>
    </xf>
    <xf numFmtId="4" fontId="28" fillId="0" borderId="0" xfId="1" applyNumberFormat="1" applyFont="1" applyFill="1" applyBorder="1" applyAlignment="1">
      <alignment horizontal="right" vertical="center"/>
    </xf>
    <xf numFmtId="0" fontId="28" fillId="0" borderId="5" xfId="1" applyFont="1" applyFill="1" applyBorder="1" applyAlignment="1">
      <alignment vertical="center"/>
    </xf>
    <xf numFmtId="2" fontId="28" fillId="0" borderId="0" xfId="1" applyNumberFormat="1" applyFont="1" applyFill="1" applyBorder="1" applyAlignment="1">
      <alignment vertical="center"/>
    </xf>
    <xf numFmtId="2" fontId="28" fillId="0" borderId="0" xfId="1" applyNumberFormat="1" applyFont="1" applyFill="1" applyAlignment="1">
      <alignment vertical="center"/>
    </xf>
    <xf numFmtId="4" fontId="28" fillId="0" borderId="0" xfId="1" applyNumberFormat="1" applyFont="1" applyFill="1" applyBorder="1" applyAlignment="1">
      <alignment vertical="center"/>
    </xf>
    <xf numFmtId="0" fontId="28" fillId="0" borderId="0" xfId="1" applyFont="1" applyFill="1" applyAlignment="1">
      <alignment vertical="center"/>
    </xf>
    <xf numFmtId="0" fontId="34" fillId="0" borderId="0" xfId="1" applyFont="1" applyFill="1" applyAlignment="1">
      <alignment horizontal="left" vertical="center"/>
    </xf>
    <xf numFmtId="4" fontId="28" fillId="0" borderId="0" xfId="1" applyNumberFormat="1" applyFont="1" applyFill="1" applyAlignment="1">
      <alignment vertical="center"/>
    </xf>
    <xf numFmtId="0" fontId="28" fillId="0" borderId="38" xfId="2" applyFont="1" applyFill="1" applyBorder="1" applyAlignment="1">
      <alignment vertical="center"/>
    </xf>
    <xf numFmtId="0" fontId="28" fillId="0" borderId="0" xfId="2" applyFont="1" applyFill="1" applyBorder="1" applyAlignment="1">
      <alignment vertical="center"/>
    </xf>
    <xf numFmtId="4" fontId="28" fillId="0" borderId="0" xfId="2" applyNumberFormat="1" applyFont="1" applyFill="1" applyBorder="1" applyAlignment="1">
      <alignment horizontal="right" vertical="center"/>
    </xf>
    <xf numFmtId="0" fontId="28" fillId="0" borderId="33" xfId="2" applyFont="1" applyFill="1" applyBorder="1" applyAlignment="1">
      <alignment vertical="center"/>
    </xf>
    <xf numFmtId="4" fontId="13" fillId="0" borderId="0" xfId="1" applyNumberFormat="1" applyFont="1" applyBorder="1" applyAlignment="1">
      <alignment horizontal="center" vertical="center"/>
    </xf>
    <xf numFmtId="4" fontId="19" fillId="0" borderId="0" xfId="1" applyNumberFormat="1" applyFont="1" applyFill="1" applyBorder="1" applyAlignment="1">
      <alignment vertical="center"/>
    </xf>
    <xf numFmtId="4" fontId="18" fillId="4" borderId="32" xfId="2" applyNumberFormat="1" applyFont="1" applyFill="1" applyBorder="1" applyAlignment="1">
      <alignment vertical="center"/>
    </xf>
    <xf numFmtId="0" fontId="37" fillId="0" borderId="0" xfId="1" applyFont="1" applyBorder="1" applyAlignment="1">
      <alignment horizontal="center"/>
    </xf>
    <xf numFmtId="0" fontId="15" fillId="0" borderId="37" xfId="1" applyFont="1" applyBorder="1"/>
    <xf numFmtId="0" fontId="15" fillId="0" borderId="31" xfId="1" applyFont="1" applyBorder="1"/>
    <xf numFmtId="0" fontId="15" fillId="0" borderId="31" xfId="1" applyFont="1" applyBorder="1" applyAlignment="1">
      <alignment horizontal="center"/>
    </xf>
    <xf numFmtId="4" fontId="15" fillId="0" borderId="31" xfId="1" applyNumberFormat="1" applyFont="1" applyBorder="1"/>
    <xf numFmtId="4" fontId="15" fillId="0" borderId="31" xfId="1" applyNumberFormat="1" applyFont="1" applyBorder="1" applyAlignment="1">
      <alignment horizontal="right"/>
    </xf>
    <xf numFmtId="0" fontId="15" fillId="0" borderId="30" xfId="1" applyFont="1" applyBorder="1"/>
    <xf numFmtId="0" fontId="38" fillId="0" borderId="0" xfId="7"/>
    <xf numFmtId="4" fontId="15" fillId="0" borderId="0" xfId="1" applyNumberFormat="1" applyFont="1" applyBorder="1"/>
    <xf numFmtId="0" fontId="15" fillId="0" borderId="33" xfId="1" applyFont="1" applyBorder="1"/>
    <xf numFmtId="0" fontId="16" fillId="0" borderId="38" xfId="1" applyFont="1" applyBorder="1"/>
    <xf numFmtId="0" fontId="39" fillId="0" borderId="0" xfId="1" applyFont="1" applyBorder="1" applyAlignment="1">
      <alignment horizontal="center"/>
    </xf>
    <xf numFmtId="0" fontId="15" fillId="0" borderId="33" xfId="1" applyFont="1" applyBorder="1" applyAlignment="1"/>
    <xf numFmtId="0" fontId="16" fillId="0" borderId="0" xfId="2" applyFont="1" applyBorder="1" applyAlignment="1">
      <alignment horizontal="center"/>
    </xf>
    <xf numFmtId="0" fontId="38" fillId="0" borderId="33" xfId="7" applyBorder="1"/>
    <xf numFmtId="164" fontId="40" fillId="0" borderId="0" xfId="1" applyNumberFormat="1" applyFont="1" applyBorder="1" applyAlignment="1">
      <alignment horizontal="left"/>
    </xf>
    <xf numFmtId="0" fontId="15" fillId="0" borderId="41" xfId="1" applyFont="1" applyBorder="1"/>
    <xf numFmtId="0" fontId="15" fillId="0" borderId="36" xfId="1" applyFont="1" applyBorder="1"/>
    <xf numFmtId="0" fontId="15" fillId="0" borderId="36" xfId="1" applyFont="1" applyBorder="1" applyAlignment="1">
      <alignment horizontal="center"/>
    </xf>
    <xf numFmtId="4" fontId="15" fillId="0" borderId="36" xfId="1" applyNumberFormat="1" applyFont="1" applyBorder="1"/>
    <xf numFmtId="0" fontId="41" fillId="0" borderId="36" xfId="2" applyFont="1" applyBorder="1" applyAlignment="1">
      <alignment horizontal="center"/>
    </xf>
    <xf numFmtId="0" fontId="38" fillId="0" borderId="35" xfId="7" applyBorder="1"/>
    <xf numFmtId="0" fontId="42" fillId="0" borderId="41" xfId="1" applyFont="1" applyBorder="1" applyAlignment="1">
      <alignment horizontal="center" vertical="center"/>
    </xf>
    <xf numFmtId="0" fontId="43" fillId="0" borderId="36" xfId="1" applyFont="1" applyBorder="1" applyAlignment="1">
      <alignment horizontal="center" vertical="center"/>
    </xf>
    <xf numFmtId="4" fontId="43" fillId="0" borderId="36" xfId="1" applyNumberFormat="1" applyFont="1" applyBorder="1" applyAlignment="1">
      <alignment horizontal="center" vertical="center"/>
    </xf>
    <xf numFmtId="0" fontId="43" fillId="0" borderId="35" xfId="1" applyFont="1" applyBorder="1" applyAlignment="1">
      <alignment horizontal="center" vertical="center"/>
    </xf>
    <xf numFmtId="0" fontId="15" fillId="0" borderId="38" xfId="1" applyFont="1" applyBorder="1" applyAlignment="1">
      <alignment wrapText="1"/>
    </xf>
    <xf numFmtId="0" fontId="15" fillId="0" borderId="0" xfId="1" applyFont="1" applyBorder="1" applyAlignment="1">
      <alignment wrapText="1"/>
    </xf>
    <xf numFmtId="0" fontId="15" fillId="0" borderId="0" xfId="1" applyFont="1" applyBorder="1" applyAlignment="1">
      <alignment horizontal="center" wrapText="1"/>
    </xf>
    <xf numFmtId="0" fontId="18" fillId="0" borderId="0" xfId="7" applyFont="1" applyAlignment="1">
      <alignment wrapText="1"/>
    </xf>
    <xf numFmtId="0" fontId="43" fillId="0" borderId="38" xfId="1" applyFont="1" applyFill="1" applyBorder="1" applyAlignment="1">
      <alignment horizontal="center" vertical="center" wrapText="1"/>
    </xf>
    <xf numFmtId="0" fontId="43" fillId="0" borderId="0" xfId="7" applyFont="1" applyFill="1" applyBorder="1" applyAlignment="1">
      <alignment vertical="center" wrapText="1"/>
    </xf>
    <xf numFmtId="0" fontId="16" fillId="0" borderId="0" xfId="1" applyFont="1" applyFill="1" applyBorder="1" applyAlignment="1">
      <alignment horizontal="center" vertical="center" wrapText="1"/>
    </xf>
    <xf numFmtId="4" fontId="16" fillId="0" borderId="33" xfId="5" applyNumberFormat="1" applyFont="1" applyFill="1" applyBorder="1" applyAlignment="1" applyProtection="1">
      <alignment horizontal="right" vertical="center" wrapText="1"/>
    </xf>
    <xf numFmtId="0" fontId="44" fillId="0" borderId="0" xfId="7" applyFont="1" applyFill="1" applyAlignment="1">
      <alignment vertical="center" wrapText="1"/>
    </xf>
    <xf numFmtId="0" fontId="16" fillId="0" borderId="38" xfId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6" fillId="0" borderId="0" xfId="7" applyFont="1" applyFill="1" applyBorder="1" applyAlignment="1">
      <alignment horizontal="center" vertical="center" wrapText="1"/>
    </xf>
    <xf numFmtId="4" fontId="16" fillId="0" borderId="48" xfId="5" applyNumberFormat="1" applyFont="1" applyFill="1" applyBorder="1" applyAlignment="1" applyProtection="1">
      <alignment horizontal="right" vertical="center" wrapText="1"/>
    </xf>
    <xf numFmtId="0" fontId="18" fillId="0" borderId="0" xfId="7" applyFont="1" applyFill="1" applyBorder="1" applyAlignment="1">
      <alignment vertical="center" wrapText="1"/>
    </xf>
    <xf numFmtId="0" fontId="18" fillId="0" borderId="0" xfId="7" applyFont="1" applyFill="1" applyBorder="1" applyAlignment="1">
      <alignment horizontal="center" vertical="center" wrapText="1"/>
    </xf>
    <xf numFmtId="4" fontId="16" fillId="0" borderId="48" xfId="1" applyNumberFormat="1" applyFont="1" applyFill="1" applyBorder="1" applyAlignment="1">
      <alignment horizontal="right" vertical="center" wrapText="1"/>
    </xf>
    <xf numFmtId="0" fontId="18" fillId="0" borderId="0" xfId="7" applyFont="1" applyFill="1" applyAlignment="1">
      <alignment vertical="center" wrapText="1"/>
    </xf>
    <xf numFmtId="4" fontId="15" fillId="0" borderId="33" xfId="1" applyNumberFormat="1" applyFont="1" applyBorder="1" applyAlignment="1">
      <alignment wrapText="1"/>
    </xf>
    <xf numFmtId="0" fontId="45" fillId="0" borderId="0" xfId="7" applyFont="1" applyBorder="1" applyAlignment="1">
      <alignment horizontal="right" vertical="center"/>
    </xf>
    <xf numFmtId="4" fontId="16" fillId="0" borderId="33" xfId="1" applyNumberFormat="1" applyFont="1" applyFill="1" applyBorder="1" applyAlignment="1">
      <alignment horizontal="right" vertical="center" wrapText="1"/>
    </xf>
    <xf numFmtId="0" fontId="46" fillId="0" borderId="0" xfId="7" applyFont="1" applyFill="1" applyAlignment="1">
      <alignment vertical="center" wrapText="1"/>
    </xf>
    <xf numFmtId="0" fontId="28" fillId="0" borderId="41" xfId="7" applyFont="1" applyBorder="1" applyAlignment="1">
      <alignment vertical="center" wrapText="1"/>
    </xf>
    <xf numFmtId="0" fontId="28" fillId="0" borderId="36" xfId="7" applyFont="1" applyBorder="1" applyAlignment="1">
      <alignment vertical="center" wrapText="1"/>
    </xf>
    <xf numFmtId="0" fontId="28" fillId="0" borderId="36" xfId="7" applyFont="1" applyBorder="1" applyAlignment="1">
      <alignment horizontal="center" vertical="center" wrapText="1"/>
    </xf>
    <xf numFmtId="0" fontId="28" fillId="0" borderId="36" xfId="7" applyFont="1" applyBorder="1" applyAlignment="1">
      <alignment horizontal="right" vertical="center" wrapText="1"/>
    </xf>
    <xf numFmtId="0" fontId="28" fillId="0" borderId="35" xfId="7" applyFont="1" applyBorder="1" applyAlignment="1">
      <alignment horizontal="right" vertical="center" wrapText="1"/>
    </xf>
    <xf numFmtId="0" fontId="28" fillId="0" borderId="0" xfId="7" applyFont="1" applyAlignment="1">
      <alignment vertical="center" wrapText="1"/>
    </xf>
    <xf numFmtId="0" fontId="28" fillId="0" borderId="38" xfId="7" applyFont="1" applyBorder="1"/>
    <xf numFmtId="0" fontId="28" fillId="0" borderId="0" xfId="7" applyFont="1" applyBorder="1"/>
    <xf numFmtId="0" fontId="28" fillId="0" borderId="0" xfId="7" applyFont="1" applyBorder="1" applyAlignment="1">
      <alignment horizontal="center"/>
    </xf>
    <xf numFmtId="0" fontId="28" fillId="0" borderId="0" xfId="7" applyFont="1" applyBorder="1" applyAlignment="1">
      <alignment horizontal="right" vertical="center"/>
    </xf>
    <xf numFmtId="0" fontId="28" fillId="0" borderId="33" xfId="7" applyFont="1" applyBorder="1"/>
    <xf numFmtId="0" fontId="28" fillId="0" borderId="0" xfId="7" applyFont="1"/>
    <xf numFmtId="4" fontId="45" fillId="0" borderId="33" xfId="7" applyNumberFormat="1" applyFont="1" applyBorder="1"/>
    <xf numFmtId="0" fontId="47" fillId="0" borderId="0" xfId="7" applyFont="1" applyBorder="1" applyAlignment="1">
      <alignment horizontal="right" vertical="center"/>
    </xf>
    <xf numFmtId="0" fontId="34" fillId="0" borderId="0" xfId="7" applyFont="1" applyBorder="1"/>
    <xf numFmtId="0" fontId="47" fillId="0" borderId="38" xfId="7" applyFont="1" applyBorder="1"/>
    <xf numFmtId="0" fontId="45" fillId="0" borderId="0" xfId="7" applyFont="1" applyBorder="1"/>
    <xf numFmtId="0" fontId="28" fillId="0" borderId="41" xfId="7" applyFont="1" applyBorder="1"/>
    <xf numFmtId="0" fontId="28" fillId="0" borderId="36" xfId="7" applyFont="1" applyBorder="1"/>
    <xf numFmtId="0" fontId="28" fillId="0" borderId="36" xfId="7" applyFont="1" applyBorder="1" applyAlignment="1">
      <alignment horizontal="center"/>
    </xf>
    <xf numFmtId="0" fontId="28" fillId="0" borderId="36" xfId="7" applyFont="1" applyBorder="1" applyAlignment="1">
      <alignment horizontal="right" vertical="center"/>
    </xf>
    <xf numFmtId="0" fontId="28" fillId="0" borderId="35" xfId="7" applyFont="1" applyBorder="1" applyAlignment="1">
      <alignment horizontal="right" vertical="center"/>
    </xf>
    <xf numFmtId="0" fontId="16" fillId="0" borderId="38" xfId="7" applyFont="1" applyBorder="1"/>
    <xf numFmtId="16" fontId="45" fillId="0" borderId="0" xfId="7" applyNumberFormat="1" applyFont="1" applyBorder="1"/>
    <xf numFmtId="0" fontId="16" fillId="0" borderId="0" xfId="7" applyFont="1" applyBorder="1" applyAlignment="1">
      <alignment horizontal="center"/>
    </xf>
    <xf numFmtId="0" fontId="16" fillId="0" borderId="0" xfId="7" applyFont="1" applyBorder="1" applyAlignment="1">
      <alignment horizontal="right" vertical="center"/>
    </xf>
    <xf numFmtId="0" fontId="16" fillId="0" borderId="33" xfId="7" applyFont="1" applyBorder="1" applyAlignment="1">
      <alignment horizontal="right" vertical="center"/>
    </xf>
    <xf numFmtId="3" fontId="16" fillId="0" borderId="0" xfId="7" applyNumberFormat="1" applyFont="1" applyFill="1" applyBorder="1" applyAlignment="1">
      <alignment horizontal="right"/>
    </xf>
    <xf numFmtId="14" fontId="16" fillId="0" borderId="0" xfId="7" applyNumberFormat="1" applyFont="1" applyBorder="1"/>
    <xf numFmtId="0" fontId="16" fillId="0" borderId="41" xfId="7" applyFont="1" applyBorder="1"/>
    <xf numFmtId="0" fontId="16" fillId="0" borderId="36" xfId="7" applyFont="1" applyBorder="1"/>
    <xf numFmtId="0" fontId="16" fillId="0" borderId="36" xfId="7" applyFont="1" applyBorder="1" applyAlignment="1">
      <alignment horizontal="center"/>
    </xf>
    <xf numFmtId="0" fontId="16" fillId="0" borderId="36" xfId="7" applyFont="1" applyBorder="1" applyAlignment="1">
      <alignment horizontal="right" vertical="center"/>
    </xf>
    <xf numFmtId="0" fontId="16" fillId="0" borderId="35" xfId="7" applyFont="1" applyBorder="1" applyAlignment="1">
      <alignment horizontal="right" vertical="center"/>
    </xf>
    <xf numFmtId="4" fontId="15" fillId="0" borderId="38" xfId="3" applyNumberFormat="1" applyFont="1" applyBorder="1"/>
    <xf numFmtId="4" fontId="16" fillId="0" borderId="0" xfId="3" applyNumberFormat="1" applyFont="1" applyBorder="1" applyAlignment="1">
      <alignment horizontal="center"/>
    </xf>
    <xf numFmtId="4" fontId="16" fillId="0" borderId="33" xfId="3" applyNumberFormat="1" applyFont="1" applyBorder="1" applyAlignment="1">
      <alignment horizontal="center"/>
    </xf>
    <xf numFmtId="4" fontId="16" fillId="0" borderId="18" xfId="3" applyNumberFormat="1" applyFont="1" applyBorder="1" applyAlignment="1">
      <alignment horizontal="center"/>
    </xf>
    <xf numFmtId="4" fontId="16" fillId="0" borderId="48" xfId="3" applyNumberFormat="1" applyFont="1" applyBorder="1" applyAlignment="1">
      <alignment horizontal="center"/>
    </xf>
    <xf numFmtId="4" fontId="15" fillId="0" borderId="33" xfId="3" applyNumberFormat="1" applyFont="1" applyBorder="1" applyAlignment="1">
      <alignment horizontal="center"/>
    </xf>
    <xf numFmtId="1" fontId="16" fillId="0" borderId="18" xfId="3" applyNumberFormat="1" applyFont="1" applyBorder="1"/>
    <xf numFmtId="2" fontId="16" fillId="0" borderId="33" xfId="3" applyNumberFormat="1" applyFont="1" applyBorder="1"/>
    <xf numFmtId="0" fontId="48" fillId="0" borderId="0" xfId="7" applyFont="1"/>
    <xf numFmtId="0" fontId="49" fillId="0" borderId="0" xfId="7" applyFont="1" applyBorder="1"/>
    <xf numFmtId="0" fontId="49" fillId="0" borderId="0" xfId="7" applyFont="1" applyBorder="1" applyAlignment="1">
      <alignment horizontal="center"/>
    </xf>
    <xf numFmtId="0" fontId="49" fillId="0" borderId="0" xfId="7" applyFont="1" applyBorder="1" applyAlignment="1">
      <alignment horizontal="right" vertical="center"/>
    </xf>
    <xf numFmtId="0" fontId="48" fillId="0" borderId="0" xfId="7" applyFont="1" applyBorder="1"/>
    <xf numFmtId="0" fontId="48" fillId="0" borderId="0" xfId="7" applyFont="1" applyBorder="1" applyAlignment="1">
      <alignment horizontal="center"/>
    </xf>
    <xf numFmtId="0" fontId="48" fillId="0" borderId="0" xfId="7" applyFont="1" applyAlignment="1">
      <alignment horizontal="center"/>
    </xf>
    <xf numFmtId="0" fontId="38" fillId="0" borderId="0" xfId="7" applyAlignment="1">
      <alignment horizontal="center"/>
    </xf>
    <xf numFmtId="0" fontId="16" fillId="0" borderId="4" xfId="1" applyFont="1" applyFill="1" applyBorder="1" applyAlignment="1">
      <alignment horizontal="right" vertical="center"/>
    </xf>
    <xf numFmtId="0" fontId="28" fillId="0" borderId="4" xfId="1" applyFont="1" applyFill="1" applyBorder="1" applyAlignment="1">
      <alignment horizontal="right" vertical="center"/>
    </xf>
    <xf numFmtId="0" fontId="2" fillId="4" borderId="0" xfId="1" applyFill="1" applyAlignment="1">
      <alignment wrapText="1"/>
    </xf>
    <xf numFmtId="0" fontId="15" fillId="0" borderId="38" xfId="1" applyFont="1" applyFill="1" applyBorder="1" applyAlignment="1">
      <alignment vertical="center"/>
    </xf>
    <xf numFmtId="2" fontId="16" fillId="0" borderId="0" xfId="2" applyNumberFormat="1" applyFont="1" applyFill="1" applyBorder="1" applyAlignment="1">
      <alignment vertical="center"/>
    </xf>
    <xf numFmtId="4" fontId="15" fillId="0" borderId="0" xfId="2" applyNumberFormat="1" applyFont="1" applyFill="1" applyBorder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6" fillId="0" borderId="0" xfId="2" applyFont="1" applyFill="1" applyAlignment="1">
      <alignment vertical="center"/>
    </xf>
    <xf numFmtId="0" fontId="16" fillId="0" borderId="0" xfId="2" applyFont="1" applyFill="1" applyBorder="1" applyAlignment="1">
      <alignment horizontal="center" vertical="center"/>
    </xf>
    <xf numFmtId="0" fontId="16" fillId="0" borderId="33" xfId="2" applyFont="1" applyFill="1" applyBorder="1" applyAlignment="1">
      <alignment vertical="center"/>
    </xf>
    <xf numFmtId="0" fontId="15" fillId="0" borderId="0" xfId="2" applyFont="1" applyFill="1" applyAlignment="1">
      <alignment horizontal="left" vertical="center"/>
    </xf>
    <xf numFmtId="0" fontId="16" fillId="0" borderId="0" xfId="2" applyFont="1" applyFill="1" applyBorder="1" applyAlignment="1">
      <alignment vertical="center"/>
    </xf>
    <xf numFmtId="4" fontId="16" fillId="4" borderId="0" xfId="2" applyNumberFormat="1" applyFont="1" applyFill="1" applyBorder="1" applyAlignment="1">
      <alignment horizontal="right" vertical="center"/>
    </xf>
    <xf numFmtId="2" fontId="34" fillId="0" borderId="38" xfId="1" applyNumberFormat="1" applyFont="1" applyFill="1" applyBorder="1" applyAlignment="1">
      <alignment vertical="center" wrapText="1"/>
    </xf>
    <xf numFmtId="0" fontId="34" fillId="0" borderId="0" xfId="1" applyFont="1" applyFill="1" applyBorder="1" applyAlignment="1">
      <alignment vertical="center" wrapText="1"/>
    </xf>
    <xf numFmtId="4" fontId="28" fillId="0" borderId="0" xfId="2" applyNumberFormat="1" applyFont="1" applyFill="1" applyBorder="1" applyAlignment="1">
      <alignment vertical="center" wrapText="1"/>
    </xf>
    <xf numFmtId="165" fontId="34" fillId="0" borderId="33" xfId="2" applyNumberFormat="1" applyFont="1" applyFill="1" applyBorder="1" applyAlignment="1">
      <alignment vertical="center" wrapText="1"/>
    </xf>
    <xf numFmtId="4" fontId="28" fillId="0" borderId="0" xfId="2" applyNumberFormat="1" applyFont="1" applyBorder="1" applyAlignment="1">
      <alignment horizontal="center" vertical="center" wrapText="1"/>
    </xf>
    <xf numFmtId="0" fontId="34" fillId="0" borderId="0" xfId="2" applyFont="1" applyFill="1" applyAlignment="1">
      <alignment horizontal="left" vertical="center"/>
    </xf>
    <xf numFmtId="165" fontId="72" fillId="0" borderId="0" xfId="5" applyFont="1" applyFill="1" applyBorder="1" applyAlignment="1" applyProtection="1">
      <alignment vertical="center"/>
    </xf>
    <xf numFmtId="4" fontId="28" fillId="4" borderId="0" xfId="2" applyNumberFormat="1" applyFont="1" applyFill="1" applyBorder="1" applyAlignment="1">
      <alignment horizontal="center" vertical="center" wrapText="1"/>
    </xf>
    <xf numFmtId="0" fontId="15" fillId="0" borderId="38" xfId="1" applyFont="1" applyFill="1" applyBorder="1" applyAlignment="1">
      <alignment horizontal="center" vertical="center"/>
    </xf>
    <xf numFmtId="0" fontId="2" fillId="4" borderId="0" xfId="1" applyFill="1" applyAlignment="1">
      <alignment horizontal="center" wrapText="1"/>
    </xf>
    <xf numFmtId="0" fontId="34" fillId="0" borderId="38" xfId="2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vertical="center"/>
    </xf>
    <xf numFmtId="2" fontId="28" fillId="0" borderId="0" xfId="2" applyNumberFormat="1" applyFont="1" applyFill="1" applyBorder="1" applyAlignment="1">
      <alignment vertical="center"/>
    </xf>
    <xf numFmtId="4" fontId="28" fillId="4" borderId="0" xfId="2" applyNumberFormat="1" applyFont="1" applyFill="1" applyBorder="1" applyAlignment="1">
      <alignment horizontal="right" vertical="center"/>
    </xf>
    <xf numFmtId="0" fontId="34" fillId="0" borderId="0" xfId="2" applyFont="1" applyFill="1" applyAlignment="1">
      <alignment horizontal="center" vertical="center"/>
    </xf>
    <xf numFmtId="0" fontId="42" fillId="0" borderId="36" xfId="1" applyFont="1" applyBorder="1" applyAlignment="1">
      <alignment horizontal="center" vertical="center"/>
    </xf>
    <xf numFmtId="0" fontId="43" fillId="0" borderId="0" xfId="1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right" vertical="center"/>
    </xf>
    <xf numFmtId="0" fontId="28" fillId="0" borderId="0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vertical="center" wrapText="1"/>
    </xf>
    <xf numFmtId="2" fontId="15" fillId="0" borderId="0" xfId="1" applyNumberFormat="1" applyFont="1" applyFill="1" applyBorder="1" applyAlignment="1">
      <alignment vertical="center" wrapText="1"/>
    </xf>
    <xf numFmtId="0" fontId="47" fillId="0" borderId="0" xfId="7" applyFont="1" applyBorder="1"/>
    <xf numFmtId="0" fontId="16" fillId="0" borderId="0" xfId="7" applyFont="1" applyBorder="1"/>
    <xf numFmtId="4" fontId="15" fillId="0" borderId="0" xfId="3" applyNumberFormat="1" applyFont="1" applyBorder="1"/>
    <xf numFmtId="2" fontId="28" fillId="0" borderId="0" xfId="2" applyNumberFormat="1" applyFont="1" applyFill="1" applyBorder="1" applyAlignment="1">
      <alignment horizontal="right" vertical="center" wrapText="1"/>
    </xf>
    <xf numFmtId="16" fontId="15" fillId="0" borderId="36" xfId="1" applyNumberFormat="1" applyFont="1" applyBorder="1"/>
    <xf numFmtId="0" fontId="73" fillId="0" borderId="0" xfId="2" applyFont="1" applyFill="1" applyBorder="1" applyAlignment="1">
      <alignment horizontal="center" vertical="center"/>
    </xf>
    <xf numFmtId="0" fontId="73" fillId="0" borderId="0" xfId="2" applyFont="1" applyFill="1" applyBorder="1" applyAlignment="1">
      <alignment vertical="center"/>
    </xf>
    <xf numFmtId="0" fontId="19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center" vertical="center"/>
    </xf>
    <xf numFmtId="4" fontId="20" fillId="0" borderId="0" xfId="1" applyNumberFormat="1" applyFont="1" applyFill="1" applyBorder="1" applyAlignment="1">
      <alignment vertical="center"/>
    </xf>
    <xf numFmtId="4" fontId="20" fillId="0" borderId="0" xfId="1" applyNumberFormat="1" applyFont="1" applyFill="1" applyBorder="1" applyAlignment="1">
      <alignment horizontal="right" vertical="center"/>
    </xf>
    <xf numFmtId="0" fontId="40" fillId="0" borderId="0" xfId="1" applyFont="1" applyFill="1" applyBorder="1" applyAlignment="1">
      <alignment horizontal="center" vertical="center" wrapText="1"/>
    </xf>
    <xf numFmtId="0" fontId="40" fillId="0" borderId="0" xfId="7" applyFont="1" applyFill="1" applyBorder="1" applyAlignment="1">
      <alignment vertical="center" wrapText="1"/>
    </xf>
    <xf numFmtId="0" fontId="74" fillId="0" borderId="0" xfId="1" applyFont="1" applyFill="1" applyBorder="1" applyAlignment="1">
      <alignment horizontal="center" vertical="center" wrapText="1"/>
    </xf>
    <xf numFmtId="4" fontId="40" fillId="0" borderId="0" xfId="6" applyNumberFormat="1" applyFont="1" applyFill="1" applyBorder="1" applyAlignment="1" applyProtection="1">
      <alignment horizontal="right" vertical="top"/>
    </xf>
    <xf numFmtId="4" fontId="40" fillId="0" borderId="0" xfId="6" applyNumberFormat="1" applyFont="1" applyFill="1" applyBorder="1" applyAlignment="1" applyProtection="1">
      <alignment horizontal="right" vertical="top" wrapText="1"/>
    </xf>
    <xf numFmtId="4" fontId="74" fillId="0" borderId="33" xfId="5" applyNumberFormat="1" applyFont="1" applyFill="1" applyBorder="1" applyAlignment="1" applyProtection="1">
      <alignment horizontal="right" vertical="center" wrapText="1"/>
    </xf>
    <xf numFmtId="0" fontId="75" fillId="0" borderId="0" xfId="2" applyFont="1" applyFill="1" applyBorder="1" applyAlignment="1">
      <alignment horizontal="center" vertical="center"/>
    </xf>
    <xf numFmtId="4" fontId="75" fillId="0" borderId="0" xfId="2" applyNumberFormat="1" applyFont="1" applyFill="1" applyBorder="1" applyAlignment="1">
      <alignment horizontal="right" vertical="center"/>
    </xf>
    <xf numFmtId="0" fontId="16" fillId="0" borderId="5" xfId="1" applyFont="1" applyFill="1" applyBorder="1" applyAlignment="1">
      <alignment vertical="center"/>
    </xf>
    <xf numFmtId="2" fontId="16" fillId="0" borderId="0" xfId="1" applyNumberFormat="1" applyFont="1" applyFill="1" applyBorder="1" applyAlignment="1">
      <alignment vertical="center"/>
    </xf>
    <xf numFmtId="2" fontId="16" fillId="0" borderId="0" xfId="1" applyNumberFormat="1" applyFont="1" applyFill="1" applyAlignment="1">
      <alignment vertical="center"/>
    </xf>
    <xf numFmtId="0" fontId="16" fillId="0" borderId="0" xfId="7" applyFont="1" applyFill="1" applyAlignment="1">
      <alignment vertical="center" wrapText="1"/>
    </xf>
    <xf numFmtId="0" fontId="40" fillId="0" borderId="0" xfId="2" applyFont="1" applyFill="1" applyBorder="1" applyAlignment="1">
      <alignment horizontal="center" vertical="center"/>
    </xf>
    <xf numFmtId="0" fontId="40" fillId="0" borderId="0" xfId="2" applyFont="1" applyFill="1" applyBorder="1" applyAlignment="1">
      <alignment vertical="center"/>
    </xf>
    <xf numFmtId="0" fontId="74" fillId="0" borderId="0" xfId="2" applyFont="1" applyFill="1" applyBorder="1" applyAlignment="1">
      <alignment horizontal="center" vertical="center"/>
    </xf>
    <xf numFmtId="4" fontId="74" fillId="0" borderId="0" xfId="2" applyNumberFormat="1" applyFont="1" applyFill="1" applyBorder="1" applyAlignment="1">
      <alignment horizontal="right" vertical="center"/>
    </xf>
    <xf numFmtId="165" fontId="74" fillId="0" borderId="0" xfId="5" applyFont="1" applyFill="1" applyBorder="1" applyAlignment="1" applyProtection="1">
      <alignment horizontal="right" vertical="center" wrapText="1"/>
    </xf>
    <xf numFmtId="2" fontId="16" fillId="0" borderId="0" xfId="2" applyNumberFormat="1" applyFont="1" applyFill="1" applyBorder="1" applyAlignment="1">
      <alignment horizontal="right" vertical="center" wrapText="1"/>
    </xf>
    <xf numFmtId="2" fontId="19" fillId="0" borderId="0" xfId="1" applyNumberFormat="1" applyFont="1" applyFill="1" applyBorder="1" applyAlignment="1">
      <alignment horizontal="center" vertical="center"/>
    </xf>
    <xf numFmtId="2" fontId="19" fillId="0" borderId="0" xfId="1" applyNumberFormat="1" applyFont="1" applyFill="1" applyBorder="1" applyAlignment="1">
      <alignment vertical="center" wrapText="1"/>
    </xf>
    <xf numFmtId="0" fontId="19" fillId="0" borderId="0" xfId="1" applyFont="1" applyFill="1" applyBorder="1" applyAlignment="1">
      <alignment vertical="center" wrapText="1"/>
    </xf>
    <xf numFmtId="0" fontId="28" fillId="0" borderId="38" xfId="1" applyFont="1" applyFill="1" applyBorder="1" applyAlignment="1">
      <alignment vertical="center"/>
    </xf>
    <xf numFmtId="0" fontId="18" fillId="0" borderId="0" xfId="7" applyFont="1" applyAlignment="1">
      <alignment horizontal="center" wrapText="1"/>
    </xf>
    <xf numFmtId="0" fontId="15" fillId="0" borderId="37" xfId="1" applyFont="1" applyBorder="1" applyAlignment="1">
      <alignment wrapText="1"/>
    </xf>
    <xf numFmtId="0" fontId="15" fillId="0" borderId="31" xfId="1" applyFont="1" applyBorder="1" applyAlignment="1">
      <alignment wrapText="1"/>
    </xf>
    <xf numFmtId="0" fontId="15" fillId="0" borderId="31" xfId="1" applyFont="1" applyBorder="1" applyAlignment="1">
      <alignment horizontal="center" wrapText="1"/>
    </xf>
    <xf numFmtId="4" fontId="15" fillId="0" borderId="31" xfId="1" applyNumberFormat="1" applyFont="1" applyBorder="1" applyAlignment="1">
      <alignment wrapText="1"/>
    </xf>
    <xf numFmtId="4" fontId="15" fillId="0" borderId="31" xfId="1" applyNumberFormat="1" applyFont="1" applyBorder="1" applyAlignment="1">
      <alignment horizontal="right" wrapText="1"/>
    </xf>
    <xf numFmtId="0" fontId="15" fillId="0" borderId="30" xfId="1" applyFont="1" applyBorder="1" applyAlignment="1">
      <alignment wrapText="1"/>
    </xf>
    <xf numFmtId="0" fontId="44" fillId="0" borderId="38" xfId="7" applyFont="1" applyFill="1" applyBorder="1" applyAlignment="1">
      <alignment vertical="center" wrapText="1"/>
    </xf>
    <xf numFmtId="4" fontId="20" fillId="0" borderId="33" xfId="1" applyNumberFormat="1" applyFont="1" applyFill="1" applyBorder="1" applyAlignment="1">
      <alignment vertical="center"/>
    </xf>
    <xf numFmtId="0" fontId="16" fillId="0" borderId="38" xfId="1" applyFont="1" applyFill="1" applyBorder="1" applyAlignment="1">
      <alignment horizontal="right" vertical="center"/>
    </xf>
    <xf numFmtId="4" fontId="16" fillId="0" borderId="33" xfId="1" applyNumberFormat="1" applyFont="1" applyFill="1" applyBorder="1" applyAlignment="1">
      <alignment horizontal="right" vertical="center"/>
    </xf>
    <xf numFmtId="16" fontId="16" fillId="0" borderId="38" xfId="1" applyNumberFormat="1" applyFont="1" applyFill="1" applyBorder="1" applyAlignment="1">
      <alignment horizontal="right" vertical="center"/>
    </xf>
    <xf numFmtId="4" fontId="74" fillId="0" borderId="33" xfId="1" applyNumberFormat="1" applyFont="1" applyFill="1" applyBorder="1" applyAlignment="1">
      <alignment horizontal="right" vertical="center"/>
    </xf>
    <xf numFmtId="165" fontId="16" fillId="0" borderId="33" xfId="5" applyFont="1" applyFill="1" applyBorder="1" applyAlignment="1" applyProtection="1">
      <alignment horizontal="right" vertical="center" wrapText="1"/>
    </xf>
    <xf numFmtId="0" fontId="43" fillId="0" borderId="41" xfId="1" applyFont="1" applyFill="1" applyBorder="1" applyAlignment="1">
      <alignment horizontal="center" vertical="center" wrapText="1"/>
    </xf>
    <xf numFmtId="2" fontId="16" fillId="0" borderId="36" xfId="2" applyNumberFormat="1" applyFont="1" applyFill="1" applyBorder="1" applyAlignment="1">
      <alignment horizontal="right" vertical="center" wrapText="1"/>
    </xf>
    <xf numFmtId="0" fontId="16" fillId="0" borderId="36" xfId="2" applyFont="1" applyFill="1" applyBorder="1" applyAlignment="1">
      <alignment vertical="center" wrapText="1"/>
    </xf>
    <xf numFmtId="0" fontId="16" fillId="0" borderId="36" xfId="2" applyFont="1" applyFill="1" applyBorder="1" applyAlignment="1">
      <alignment horizontal="center" vertical="center"/>
    </xf>
    <xf numFmtId="4" fontId="16" fillId="0" borderId="36" xfId="1" applyNumberFormat="1" applyFont="1" applyFill="1" applyBorder="1" applyAlignment="1">
      <alignment horizontal="right" vertical="center" wrapText="1"/>
    </xf>
    <xf numFmtId="165" fontId="16" fillId="0" borderId="36" xfId="5" applyFont="1" applyFill="1" applyBorder="1" applyAlignment="1" applyProtection="1">
      <alignment horizontal="right" vertical="center" wrapText="1"/>
    </xf>
    <xf numFmtId="165" fontId="16" fillId="0" borderId="35" xfId="5" applyFont="1" applyFill="1" applyBorder="1" applyAlignment="1" applyProtection="1">
      <alignment horizontal="right" vertical="center" wrapText="1"/>
    </xf>
    <xf numFmtId="4" fontId="15" fillId="0" borderId="33" xfId="5" applyNumberFormat="1" applyFont="1" applyFill="1" applyBorder="1" applyAlignment="1" applyProtection="1">
      <alignment horizontal="right" vertical="center" wrapText="1"/>
    </xf>
    <xf numFmtId="0" fontId="28" fillId="0" borderId="33" xfId="7" applyFont="1" applyBorder="1" applyAlignment="1">
      <alignment horizontal="center"/>
    </xf>
    <xf numFmtId="4" fontId="47" fillId="0" borderId="0" xfId="7" applyNumberFormat="1" applyFont="1" applyBorder="1"/>
    <xf numFmtId="4" fontId="45" fillId="0" borderId="36" xfId="7" applyNumberFormat="1" applyFont="1" applyBorder="1"/>
    <xf numFmtId="165" fontId="28" fillId="0" borderId="0" xfId="1" applyNumberFormat="1" applyFont="1" applyFill="1" applyAlignment="1">
      <alignment vertical="center"/>
    </xf>
    <xf numFmtId="2" fontId="76" fillId="0" borderId="0" xfId="1" applyNumberFormat="1" applyFont="1" applyFill="1" applyBorder="1" applyAlignment="1">
      <alignment vertical="center" wrapText="1"/>
    </xf>
    <xf numFmtId="0" fontId="76" fillId="0" borderId="0" xfId="1" applyFont="1" applyFill="1" applyBorder="1" applyAlignment="1">
      <alignment vertical="center" wrapText="1"/>
    </xf>
    <xf numFmtId="2" fontId="28" fillId="0" borderId="36" xfId="2" applyNumberFormat="1" applyFont="1" applyFill="1" applyBorder="1" applyAlignment="1">
      <alignment horizontal="right" vertical="center" wrapText="1"/>
    </xf>
    <xf numFmtId="0" fontId="28" fillId="0" borderId="36" xfId="2" applyFont="1" applyFill="1" applyBorder="1" applyAlignment="1">
      <alignment vertical="center" wrapText="1"/>
    </xf>
    <xf numFmtId="0" fontId="28" fillId="0" borderId="36" xfId="2" applyFont="1" applyFill="1" applyBorder="1" applyAlignment="1">
      <alignment horizontal="center" vertical="center"/>
    </xf>
    <xf numFmtId="0" fontId="28" fillId="0" borderId="36" xfId="1" applyFont="1" applyFill="1" applyBorder="1" applyAlignment="1">
      <alignment vertical="center"/>
    </xf>
    <xf numFmtId="4" fontId="28" fillId="0" borderId="36" xfId="1" applyNumberFormat="1" applyFont="1" applyFill="1" applyBorder="1" applyAlignment="1">
      <alignment horizontal="right" vertical="center" wrapText="1"/>
    </xf>
    <xf numFmtId="165" fontId="28" fillId="0" borderId="36" xfId="5" applyFont="1" applyFill="1" applyBorder="1" applyAlignment="1" applyProtection="1">
      <alignment horizontal="right" vertical="center" wrapText="1"/>
    </xf>
    <xf numFmtId="4" fontId="28" fillId="0" borderId="36" xfId="1" applyNumberFormat="1" applyFont="1" applyFill="1" applyBorder="1" applyAlignment="1">
      <alignment horizontal="right" vertical="center"/>
    </xf>
    <xf numFmtId="4" fontId="16" fillId="0" borderId="36" xfId="1" applyNumberFormat="1" applyFont="1" applyFill="1" applyBorder="1" applyAlignment="1">
      <alignment horizontal="right" vertical="center"/>
    </xf>
    <xf numFmtId="4" fontId="76" fillId="3" borderId="9" xfId="1" applyNumberFormat="1" applyFont="1" applyFill="1" applyBorder="1" applyAlignment="1">
      <alignment vertical="center"/>
    </xf>
    <xf numFmtId="4" fontId="28" fillId="0" borderId="5" xfId="1" applyNumberFormat="1" applyFont="1" applyFill="1" applyBorder="1" applyAlignment="1">
      <alignment vertical="center"/>
    </xf>
    <xf numFmtId="0" fontId="28" fillId="0" borderId="57" xfId="1" applyFont="1" applyFill="1" applyBorder="1" applyAlignment="1">
      <alignment vertical="center"/>
    </xf>
    <xf numFmtId="4" fontId="44" fillId="0" borderId="0" xfId="7" applyNumberFormat="1" applyFont="1" applyFill="1" applyAlignment="1">
      <alignment vertical="center" wrapText="1"/>
    </xf>
    <xf numFmtId="4" fontId="16" fillId="0" borderId="0" xfId="7" applyNumberFormat="1" applyFont="1" applyFill="1" applyAlignment="1">
      <alignment vertical="center" wrapText="1"/>
    </xf>
    <xf numFmtId="0" fontId="3" fillId="0" borderId="0" xfId="1" applyFont="1" applyBorder="1" applyAlignment="1">
      <alignment horizontal="center" vertical="center"/>
    </xf>
    <xf numFmtId="180" fontId="16" fillId="0" borderId="0" xfId="1" applyNumberFormat="1" applyFont="1" applyFill="1" applyBorder="1" applyAlignment="1">
      <alignment horizontal="right" vertical="center"/>
    </xf>
    <xf numFmtId="4" fontId="18" fillId="0" borderId="36" xfId="1" applyNumberFormat="1" applyFont="1" applyBorder="1"/>
    <xf numFmtId="0" fontId="16" fillId="0" borderId="36" xfId="7" applyFont="1" applyFill="1" applyBorder="1" applyAlignment="1">
      <alignment vertical="center" wrapText="1"/>
    </xf>
    <xf numFmtId="0" fontId="44" fillId="0" borderId="36" xfId="7" applyFont="1" applyFill="1" applyBorder="1" applyAlignment="1">
      <alignment vertical="center" wrapText="1"/>
    </xf>
    <xf numFmtId="0" fontId="16" fillId="0" borderId="41" xfId="7" applyFont="1" applyFill="1" applyBorder="1" applyAlignment="1">
      <alignment vertical="center" wrapText="1"/>
    </xf>
    <xf numFmtId="2" fontId="18" fillId="0" borderId="35" xfId="2" applyNumberFormat="1" applyFont="1" applyBorder="1"/>
    <xf numFmtId="0" fontId="20" fillId="0" borderId="7" xfId="1" applyFont="1" applyFill="1" applyBorder="1" applyAlignment="1">
      <alignment horizontal="center" vertical="center"/>
    </xf>
    <xf numFmtId="0" fontId="16" fillId="0" borderId="0" xfId="3" applyFont="1" applyBorder="1" applyAlignment="1">
      <alignment horizontal="left" vertical="center" wrapText="1"/>
    </xf>
    <xf numFmtId="4" fontId="15" fillId="0" borderId="0" xfId="3" applyNumberFormat="1" applyFont="1" applyBorder="1" applyAlignment="1">
      <alignment horizontal="center"/>
    </xf>
    <xf numFmtId="0" fontId="16" fillId="0" borderId="0" xfId="3" applyFont="1" applyBorder="1" applyAlignment="1">
      <alignment horizontal="left" vertical="top" wrapText="1"/>
    </xf>
    <xf numFmtId="4" fontId="15" fillId="0" borderId="33" xfId="3" applyNumberFormat="1" applyFont="1" applyBorder="1" applyAlignment="1">
      <alignment horizontal="center"/>
    </xf>
    <xf numFmtId="4" fontId="77" fillId="6" borderId="23" xfId="1" applyNumberFormat="1" applyFont="1" applyFill="1" applyBorder="1" applyAlignment="1">
      <alignment horizontal="center" vertical="center"/>
    </xf>
    <xf numFmtId="4" fontId="77" fillId="6" borderId="25" xfId="1" applyNumberFormat="1" applyFont="1" applyFill="1" applyBorder="1" applyAlignment="1">
      <alignment horizontal="center" vertical="center"/>
    </xf>
    <xf numFmtId="4" fontId="77" fillId="7" borderId="23" xfId="1" applyNumberFormat="1" applyFont="1" applyFill="1" applyBorder="1" applyAlignment="1">
      <alignment horizontal="left" vertical="center"/>
    </xf>
    <xf numFmtId="4" fontId="77" fillId="7" borderId="25" xfId="1" applyNumberFormat="1" applyFont="1" applyFill="1" applyBorder="1" applyAlignment="1">
      <alignment horizontal="left" vertical="center"/>
    </xf>
    <xf numFmtId="4" fontId="77" fillId="4" borderId="24" xfId="1" applyNumberFormat="1" applyFont="1" applyFill="1" applyBorder="1" applyAlignment="1">
      <alignment horizontal="center" vertical="center"/>
    </xf>
    <xf numFmtId="4" fontId="77" fillId="4" borderId="25" xfId="1" applyNumberFormat="1" applyFont="1" applyFill="1" applyBorder="1" applyAlignment="1">
      <alignment horizontal="center" vertical="center"/>
    </xf>
    <xf numFmtId="4" fontId="77" fillId="5" borderId="23" xfId="1" applyNumberFormat="1" applyFont="1" applyFill="1" applyBorder="1" applyAlignment="1">
      <alignment horizontal="center" vertical="center"/>
    </xf>
    <xf numFmtId="4" fontId="77" fillId="5" borderId="25" xfId="1" applyNumberFormat="1" applyFont="1" applyFill="1" applyBorder="1" applyAlignment="1">
      <alignment horizontal="center" vertical="center"/>
    </xf>
    <xf numFmtId="4" fontId="13" fillId="7" borderId="23" xfId="1" applyNumberFormat="1" applyFont="1" applyFill="1" applyBorder="1" applyAlignment="1">
      <alignment horizontal="left" vertical="center"/>
    </xf>
    <xf numFmtId="4" fontId="13" fillId="7" borderId="25" xfId="1" applyNumberFormat="1" applyFont="1" applyFill="1" applyBorder="1" applyAlignment="1">
      <alignment horizontal="left" vertical="center"/>
    </xf>
    <xf numFmtId="4" fontId="13" fillId="4" borderId="24" xfId="1" applyNumberFormat="1" applyFont="1" applyFill="1" applyBorder="1" applyAlignment="1">
      <alignment horizontal="center" vertical="center"/>
    </xf>
    <xf numFmtId="4" fontId="13" fillId="4" borderId="25" xfId="1" applyNumberFormat="1" applyFont="1" applyFill="1" applyBorder="1" applyAlignment="1">
      <alignment horizontal="center" vertical="center"/>
    </xf>
    <xf numFmtId="4" fontId="13" fillId="5" borderId="23" xfId="1" applyNumberFormat="1" applyFont="1" applyFill="1" applyBorder="1" applyAlignment="1">
      <alignment horizontal="center" vertical="center"/>
    </xf>
    <xf numFmtId="4" fontId="13" fillId="5" borderId="25" xfId="1" applyNumberFormat="1" applyFont="1" applyFill="1" applyBorder="1" applyAlignment="1">
      <alignment horizontal="center" vertical="center"/>
    </xf>
    <xf numFmtId="4" fontId="13" fillId="6" borderId="23" xfId="1" applyNumberFormat="1" applyFont="1" applyFill="1" applyBorder="1" applyAlignment="1">
      <alignment horizontal="center" vertical="center"/>
    </xf>
    <xf numFmtId="4" fontId="13" fillId="6" borderId="25" xfId="1" applyNumberFormat="1" applyFont="1" applyFill="1" applyBorder="1" applyAlignment="1">
      <alignment horizontal="center" vertical="center"/>
    </xf>
  </cellXfs>
  <cellStyles count="102">
    <cellStyle name="_x0004_¥" xfId="8"/>
    <cellStyle name="20% - Accent1" xfId="9"/>
    <cellStyle name="20% - Accent2" xfId="10"/>
    <cellStyle name="20% - Accent3" xfId="11"/>
    <cellStyle name="20% - Accent4" xfId="12"/>
    <cellStyle name="20% - Accent5" xfId="13"/>
    <cellStyle name="20% - Accent6" xfId="14"/>
    <cellStyle name="40% - Accent1" xfId="15"/>
    <cellStyle name="40% - Accent2" xfId="16"/>
    <cellStyle name="40% - Accent3" xfId="17"/>
    <cellStyle name="40% - Accent4" xfId="18"/>
    <cellStyle name="40% - Accent5" xfId="19"/>
    <cellStyle name="40% - Accent6" xfId="20"/>
    <cellStyle name="60% - Accent1" xfId="21"/>
    <cellStyle name="60% - Accent2" xfId="22"/>
    <cellStyle name="60% - Accent3" xfId="23"/>
    <cellStyle name="60% - Accent4" xfId="24"/>
    <cellStyle name="60% - Accent5" xfId="25"/>
    <cellStyle name="60% - Accent6" xfId="26"/>
    <cellStyle name="Accent1" xfId="27"/>
    <cellStyle name="Accent2" xfId="28"/>
    <cellStyle name="Accent3" xfId="29"/>
    <cellStyle name="Accent4" xfId="30"/>
    <cellStyle name="Accent5" xfId="31"/>
    <cellStyle name="Accent6" xfId="32"/>
    <cellStyle name="Bad" xfId="33"/>
    <cellStyle name="Calculation" xfId="34"/>
    <cellStyle name="Cancel" xfId="35"/>
    <cellStyle name="Cancel 2" xfId="36"/>
    <cellStyle name="Cancel 3" xfId="37"/>
    <cellStyle name="Cancel_PA-0192-08-PUNTOS PARA RELOJ" xfId="38"/>
    <cellStyle name="Check Cell" xfId="39"/>
    <cellStyle name="Comma 2" xfId="40"/>
    <cellStyle name="Dia" xfId="41"/>
    <cellStyle name="Encabez1" xfId="42"/>
    <cellStyle name="Encabez2" xfId="43"/>
    <cellStyle name="Estilo 1" xfId="44"/>
    <cellStyle name="Estilo 1 2" xfId="45"/>
    <cellStyle name="Euro" xfId="46"/>
    <cellStyle name="Explanatory Text" xfId="47"/>
    <cellStyle name="F2" xfId="48"/>
    <cellStyle name="F3" xfId="49"/>
    <cellStyle name="F4" xfId="50"/>
    <cellStyle name="F5" xfId="51"/>
    <cellStyle name="F6" xfId="52"/>
    <cellStyle name="F7" xfId="53"/>
    <cellStyle name="F8" xfId="54"/>
    <cellStyle name="Fijo" xfId="55"/>
    <cellStyle name="Financiero" xfId="56"/>
    <cellStyle name="Good" xfId="57"/>
    <cellStyle name="Heading 1" xfId="58"/>
    <cellStyle name="Heading 2" xfId="59"/>
    <cellStyle name="Heading 3" xfId="60"/>
    <cellStyle name="Heading 4" xfId="61"/>
    <cellStyle name="Hipervínculo 2" xfId="62"/>
    <cellStyle name="Hipervínculo 2 2" xfId="63"/>
    <cellStyle name="Input" xfId="64"/>
    <cellStyle name="Linked Cell" xfId="65"/>
    <cellStyle name="Millares [0] 2" xfId="66"/>
    <cellStyle name="Millares 2" xfId="5"/>
    <cellStyle name="Millares 2 2" xfId="67"/>
    <cellStyle name="Millares 3" xfId="6"/>
    <cellStyle name="Millares 3 2" xfId="68"/>
    <cellStyle name="Millares 3 3" xfId="69"/>
    <cellStyle name="Millares 4" xfId="70"/>
    <cellStyle name="Millares 5" xfId="71"/>
    <cellStyle name="Millares 5 2" xfId="72"/>
    <cellStyle name="Millares 6" xfId="73"/>
    <cellStyle name="Millares 7" xfId="74"/>
    <cellStyle name="Monetario" xfId="75"/>
    <cellStyle name="Normal" xfId="0" builtinId="0"/>
    <cellStyle name="Normal 10" xfId="76"/>
    <cellStyle name="Normal 11" xfId="4"/>
    <cellStyle name="Normal 2" xfId="2"/>
    <cellStyle name="Normal 2 2" xfId="77"/>
    <cellStyle name="Normal 2 3" xfId="78"/>
    <cellStyle name="Normal 2 4" xfId="79"/>
    <cellStyle name="Normal 2 5" xfId="80"/>
    <cellStyle name="Normal 2 6" xfId="81"/>
    <cellStyle name="Normal 2 7" xfId="82"/>
    <cellStyle name="Normal 3" xfId="7"/>
    <cellStyle name="Normal 3 2" xfId="3"/>
    <cellStyle name="Normal 3 3" xfId="83"/>
    <cellStyle name="Normal 3_211 001 PRESUPUESTO FINAL PAZ CENTENARIO" xfId="84"/>
    <cellStyle name="Normal 4" xfId="85"/>
    <cellStyle name="Normal 5" xfId="86"/>
    <cellStyle name="Normal 6" xfId="1"/>
    <cellStyle name="Normal 7" xfId="87"/>
    <cellStyle name="Normal 8" xfId="88"/>
    <cellStyle name="Normal 9" xfId="89"/>
    <cellStyle name="Note" xfId="90"/>
    <cellStyle name="Output" xfId="91"/>
    <cellStyle name="Percent 2" xfId="92"/>
    <cellStyle name="Porcentaje 2" xfId="93"/>
    <cellStyle name="Porcentaje 3" xfId="94"/>
    <cellStyle name="Porcentual 2" xfId="95"/>
    <cellStyle name="Porcentual 2 2" xfId="96"/>
    <cellStyle name="Porcentual 3" xfId="97"/>
    <cellStyle name="Porcentual 3 2" xfId="98"/>
    <cellStyle name="Style 1" xfId="99"/>
    <cellStyle name="Title" xfId="100"/>
    <cellStyle name="Warning Text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85725</xdr:rowOff>
    </xdr:from>
    <xdr:to>
      <xdr:col>6</xdr:col>
      <xdr:colOff>542925</xdr:colOff>
      <xdr:row>5</xdr:row>
      <xdr:rowOff>66675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276225"/>
          <a:ext cx="2028825" cy="895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85725</xdr:rowOff>
    </xdr:from>
    <xdr:to>
      <xdr:col>6</xdr:col>
      <xdr:colOff>542925</xdr:colOff>
      <xdr:row>5</xdr:row>
      <xdr:rowOff>66675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276225"/>
          <a:ext cx="2028825" cy="895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85725</xdr:rowOff>
    </xdr:from>
    <xdr:to>
      <xdr:col>6</xdr:col>
      <xdr:colOff>542925</xdr:colOff>
      <xdr:row>5</xdr:row>
      <xdr:rowOff>66675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276225"/>
          <a:ext cx="2028825" cy="895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142875</xdr:rowOff>
    </xdr:from>
    <xdr:to>
      <xdr:col>7</xdr:col>
      <xdr:colOff>657225</xdr:colOff>
      <xdr:row>5</xdr:row>
      <xdr:rowOff>95250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42875"/>
          <a:ext cx="2695575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142875</xdr:rowOff>
    </xdr:from>
    <xdr:to>
      <xdr:col>7</xdr:col>
      <xdr:colOff>657225</xdr:colOff>
      <xdr:row>5</xdr:row>
      <xdr:rowOff>95250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142875"/>
          <a:ext cx="2257425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142875</xdr:rowOff>
    </xdr:from>
    <xdr:to>
      <xdr:col>7</xdr:col>
      <xdr:colOff>657225</xdr:colOff>
      <xdr:row>5</xdr:row>
      <xdr:rowOff>104775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42875"/>
          <a:ext cx="2695575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142875</xdr:rowOff>
    </xdr:from>
    <xdr:to>
      <xdr:col>6</xdr:col>
      <xdr:colOff>657225</xdr:colOff>
      <xdr:row>5</xdr:row>
      <xdr:rowOff>95250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42875"/>
          <a:ext cx="2695575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142875</xdr:rowOff>
    </xdr:from>
    <xdr:to>
      <xdr:col>6</xdr:col>
      <xdr:colOff>657225</xdr:colOff>
      <xdr:row>5</xdr:row>
      <xdr:rowOff>104775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42875"/>
          <a:ext cx="2695575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142875</xdr:rowOff>
    </xdr:from>
    <xdr:to>
      <xdr:col>6</xdr:col>
      <xdr:colOff>657225</xdr:colOff>
      <xdr:row>5</xdr:row>
      <xdr:rowOff>95250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42875"/>
          <a:ext cx="2695575" cy="76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OBRAS/AAA%20OBRAS%202012/212%20018%20CONSTRUCCION%20LABORATORIO%20MOTA%20ENGIL/CONTROL%20DE%20OBRA/PRESUPUESTOS/212%20018%20PRESUPUESTO%20LABORATORIO%20MOTA%20ENG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OBRAS/AAA%20OBRAS%202012/212%20018%20CONSTRUCCION%20LABORATORIO%20MOTA%20ENGIL/CONTROL%20DE%20OBRA/PRESUPUESTOS/REQ%20CAMBIO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"/>
      <sheetName val="TR PRELIMINARES Y MOV TIE"/>
      <sheetName val="CONCRETO"/>
      <sheetName val="MUROS (2)"/>
    </sheetNames>
    <sheetDataSet>
      <sheetData sheetId="0"/>
      <sheetData sheetId="1">
        <row r="15">
          <cell r="H15">
            <v>320.25</v>
          </cell>
        </row>
        <row r="16">
          <cell r="H16">
            <v>3</v>
          </cell>
        </row>
        <row r="17">
          <cell r="H17">
            <v>5</v>
          </cell>
        </row>
        <row r="18">
          <cell r="H18">
            <v>1</v>
          </cell>
        </row>
        <row r="19">
          <cell r="H19">
            <v>24</v>
          </cell>
        </row>
        <row r="20">
          <cell r="H20">
            <v>2</v>
          </cell>
        </row>
        <row r="21">
          <cell r="H21">
            <v>4</v>
          </cell>
        </row>
        <row r="22">
          <cell r="H22">
            <v>24.48</v>
          </cell>
        </row>
        <row r="23">
          <cell r="H23">
            <v>1</v>
          </cell>
        </row>
        <row r="25">
          <cell r="H25">
            <v>25.799999999999997</v>
          </cell>
        </row>
        <row r="27">
          <cell r="H27">
            <v>83.11999999999999</v>
          </cell>
        </row>
        <row r="32">
          <cell r="G32">
            <v>7.8199999999999994</v>
          </cell>
        </row>
        <row r="34">
          <cell r="H34">
            <v>190.64</v>
          </cell>
        </row>
        <row r="38">
          <cell r="H38">
            <v>76.567000000000007</v>
          </cell>
        </row>
        <row r="70">
          <cell r="H70">
            <v>45.121440000000007</v>
          </cell>
        </row>
        <row r="73">
          <cell r="H73">
            <v>60.496350000000007</v>
          </cell>
        </row>
        <row r="76">
          <cell r="H76">
            <v>16.602250000000002</v>
          </cell>
        </row>
        <row r="78">
          <cell r="G78">
            <v>76.567000000000007</v>
          </cell>
        </row>
        <row r="86">
          <cell r="H86">
            <v>50.035000000000011</v>
          </cell>
        </row>
        <row r="87">
          <cell r="H87">
            <v>5</v>
          </cell>
        </row>
        <row r="88">
          <cell r="H88">
            <v>10.0185</v>
          </cell>
        </row>
      </sheetData>
      <sheetData sheetId="2">
        <row r="9">
          <cell r="G9">
            <v>50.26550000000001</v>
          </cell>
        </row>
        <row r="50">
          <cell r="T50">
            <v>684.43650000000014</v>
          </cell>
        </row>
        <row r="53">
          <cell r="G53">
            <v>15.888750000000002</v>
          </cell>
          <cell r="J53">
            <v>213.76000000000002</v>
          </cell>
        </row>
        <row r="71">
          <cell r="T71">
            <v>3497.8460000000005</v>
          </cell>
        </row>
        <row r="73">
          <cell r="G73">
            <v>8.9024999999999999</v>
          </cell>
          <cell r="J73">
            <v>107.66400000000002</v>
          </cell>
        </row>
        <row r="93">
          <cell r="T93">
            <v>1019.92154</v>
          </cell>
        </row>
        <row r="95">
          <cell r="G95">
            <v>11.942025000000001</v>
          </cell>
          <cell r="J95">
            <v>41.847499999999997</v>
          </cell>
        </row>
        <row r="124">
          <cell r="T124">
            <v>346.88302000000004</v>
          </cell>
        </row>
        <row r="126">
          <cell r="G126">
            <v>40.887250000000016</v>
          </cell>
          <cell r="J126">
            <v>288.42950000000002</v>
          </cell>
        </row>
        <row r="276">
          <cell r="T276">
            <v>4464.62896</v>
          </cell>
        </row>
        <row r="278">
          <cell r="G278">
            <v>31.612543272500012</v>
          </cell>
          <cell r="J278">
            <v>361.10050000000001</v>
          </cell>
        </row>
        <row r="357">
          <cell r="T357">
            <v>2228.8822324999996</v>
          </cell>
        </row>
        <row r="359">
          <cell r="C359">
            <v>3218.5248665500003</v>
          </cell>
        </row>
        <row r="360">
          <cell r="G360">
            <v>6.1084800000000001</v>
          </cell>
          <cell r="J360">
            <v>33.286899999999996</v>
          </cell>
        </row>
        <row r="383">
          <cell r="T383">
            <v>466.62792000000002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(4)"/>
      <sheetName val="ITEMIZADO (3)"/>
      <sheetName val="ITEMIZADO (2)"/>
      <sheetName val="ITEMIZADO"/>
      <sheetName val="MOV TIERRAS"/>
      <sheetName val="CONCRETO"/>
    </sheetNames>
    <sheetDataSet>
      <sheetData sheetId="0"/>
      <sheetData sheetId="1"/>
      <sheetData sheetId="2"/>
      <sheetData sheetId="3"/>
      <sheetData sheetId="4"/>
      <sheetData sheetId="5">
        <row r="56">
          <cell r="G56">
            <v>3.6654</v>
          </cell>
          <cell r="J56">
            <v>44.875999999999998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pracsa.com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opracsa.com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opracsa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copracsa.com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pracsa.com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opracsa.com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opracsa.com/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opracsa.com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opracsa.com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opracsa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prac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4"/>
  <sheetViews>
    <sheetView zoomScale="80" zoomScaleNormal="8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B19" sqref="B19"/>
    </sheetView>
  </sheetViews>
  <sheetFormatPr baseColWidth="10" defaultRowHeight="15"/>
  <cols>
    <col min="1" max="1" width="19.7109375" style="8" customWidth="1"/>
    <col min="2" max="2" width="50.85546875" style="8" customWidth="1"/>
    <col min="3" max="3" width="8.28515625" style="29" customWidth="1"/>
    <col min="4" max="5" width="12.7109375" style="8" customWidth="1"/>
    <col min="6" max="6" width="9.7109375" style="8" customWidth="1"/>
    <col min="7" max="7" width="12.7109375" style="8" customWidth="1"/>
    <col min="8" max="8" width="13.7109375" style="8" customWidth="1"/>
    <col min="9" max="9" width="21.28515625" style="8" customWidth="1"/>
    <col min="10" max="10" width="16.140625" style="8" customWidth="1"/>
    <col min="11" max="14" width="21.28515625" style="8" customWidth="1"/>
    <col min="15" max="15" width="19.42578125" style="8" customWidth="1"/>
    <col min="16" max="16" width="15" style="8" customWidth="1"/>
    <col min="17" max="17" width="8.85546875" style="8" customWidth="1"/>
    <col min="18" max="18" width="21.28515625" style="8" customWidth="1"/>
    <col min="19" max="19" width="19.42578125" style="8" customWidth="1"/>
    <col min="20" max="20" width="17.140625" style="9" customWidth="1"/>
    <col min="21" max="21" width="16.28515625" style="8" customWidth="1"/>
    <col min="22" max="264" width="11.42578125" style="8"/>
    <col min="265" max="265" width="19.7109375" style="8" customWidth="1"/>
    <col min="266" max="266" width="78.28515625" style="8" customWidth="1"/>
    <col min="267" max="267" width="8.28515625" style="8" customWidth="1"/>
    <col min="268" max="268" width="12.7109375" style="8" customWidth="1"/>
    <col min="269" max="269" width="13.7109375" style="8" customWidth="1"/>
    <col min="270" max="270" width="21.28515625" style="8" customWidth="1"/>
    <col min="271" max="271" width="19.42578125" style="8" customWidth="1"/>
    <col min="272" max="272" width="9.28515625" style="8" customWidth="1"/>
    <col min="273" max="273" width="8.85546875" style="8" customWidth="1"/>
    <col min="274" max="274" width="21.28515625" style="8" customWidth="1"/>
    <col min="275" max="275" width="19.42578125" style="8" customWidth="1"/>
    <col min="276" max="276" width="17.140625" style="8" customWidth="1"/>
    <col min="277" max="277" width="16.28515625" style="8" customWidth="1"/>
    <col min="278" max="520" width="11.42578125" style="8"/>
    <col min="521" max="521" width="19.7109375" style="8" customWidth="1"/>
    <col min="522" max="522" width="78.28515625" style="8" customWidth="1"/>
    <col min="523" max="523" width="8.28515625" style="8" customWidth="1"/>
    <col min="524" max="524" width="12.7109375" style="8" customWidth="1"/>
    <col min="525" max="525" width="13.7109375" style="8" customWidth="1"/>
    <col min="526" max="526" width="21.28515625" style="8" customWidth="1"/>
    <col min="527" max="527" width="19.42578125" style="8" customWidth="1"/>
    <col min="528" max="528" width="9.28515625" style="8" customWidth="1"/>
    <col min="529" max="529" width="8.85546875" style="8" customWidth="1"/>
    <col min="530" max="530" width="21.28515625" style="8" customWidth="1"/>
    <col min="531" max="531" width="19.42578125" style="8" customWidth="1"/>
    <col min="532" max="532" width="17.140625" style="8" customWidth="1"/>
    <col min="533" max="533" width="16.28515625" style="8" customWidth="1"/>
    <col min="534" max="776" width="11.42578125" style="8"/>
    <col min="777" max="777" width="19.7109375" style="8" customWidth="1"/>
    <col min="778" max="778" width="78.28515625" style="8" customWidth="1"/>
    <col min="779" max="779" width="8.28515625" style="8" customWidth="1"/>
    <col min="780" max="780" width="12.7109375" style="8" customWidth="1"/>
    <col min="781" max="781" width="13.7109375" style="8" customWidth="1"/>
    <col min="782" max="782" width="21.28515625" style="8" customWidth="1"/>
    <col min="783" max="783" width="19.42578125" style="8" customWidth="1"/>
    <col min="784" max="784" width="9.28515625" style="8" customWidth="1"/>
    <col min="785" max="785" width="8.85546875" style="8" customWidth="1"/>
    <col min="786" max="786" width="21.28515625" style="8" customWidth="1"/>
    <col min="787" max="787" width="19.42578125" style="8" customWidth="1"/>
    <col min="788" max="788" width="17.140625" style="8" customWidth="1"/>
    <col min="789" max="789" width="16.28515625" style="8" customWidth="1"/>
    <col min="790" max="1032" width="11.42578125" style="8"/>
    <col min="1033" max="1033" width="19.7109375" style="8" customWidth="1"/>
    <col min="1034" max="1034" width="78.28515625" style="8" customWidth="1"/>
    <col min="1035" max="1035" width="8.28515625" style="8" customWidth="1"/>
    <col min="1036" max="1036" width="12.7109375" style="8" customWidth="1"/>
    <col min="1037" max="1037" width="13.7109375" style="8" customWidth="1"/>
    <col min="1038" max="1038" width="21.28515625" style="8" customWidth="1"/>
    <col min="1039" max="1039" width="19.42578125" style="8" customWidth="1"/>
    <col min="1040" max="1040" width="9.28515625" style="8" customWidth="1"/>
    <col min="1041" max="1041" width="8.85546875" style="8" customWidth="1"/>
    <col min="1042" max="1042" width="21.28515625" style="8" customWidth="1"/>
    <col min="1043" max="1043" width="19.42578125" style="8" customWidth="1"/>
    <col min="1044" max="1044" width="17.140625" style="8" customWidth="1"/>
    <col min="1045" max="1045" width="16.28515625" style="8" customWidth="1"/>
    <col min="1046" max="1288" width="11.42578125" style="8"/>
    <col min="1289" max="1289" width="19.7109375" style="8" customWidth="1"/>
    <col min="1290" max="1290" width="78.28515625" style="8" customWidth="1"/>
    <col min="1291" max="1291" width="8.28515625" style="8" customWidth="1"/>
    <col min="1292" max="1292" width="12.7109375" style="8" customWidth="1"/>
    <col min="1293" max="1293" width="13.7109375" style="8" customWidth="1"/>
    <col min="1294" max="1294" width="21.28515625" style="8" customWidth="1"/>
    <col min="1295" max="1295" width="19.42578125" style="8" customWidth="1"/>
    <col min="1296" max="1296" width="9.28515625" style="8" customWidth="1"/>
    <col min="1297" max="1297" width="8.85546875" style="8" customWidth="1"/>
    <col min="1298" max="1298" width="21.28515625" style="8" customWidth="1"/>
    <col min="1299" max="1299" width="19.42578125" style="8" customWidth="1"/>
    <col min="1300" max="1300" width="17.140625" style="8" customWidth="1"/>
    <col min="1301" max="1301" width="16.28515625" style="8" customWidth="1"/>
    <col min="1302" max="1544" width="11.42578125" style="8"/>
    <col min="1545" max="1545" width="19.7109375" style="8" customWidth="1"/>
    <col min="1546" max="1546" width="78.28515625" style="8" customWidth="1"/>
    <col min="1547" max="1547" width="8.28515625" style="8" customWidth="1"/>
    <col min="1548" max="1548" width="12.7109375" style="8" customWidth="1"/>
    <col min="1549" max="1549" width="13.7109375" style="8" customWidth="1"/>
    <col min="1550" max="1550" width="21.28515625" style="8" customWidth="1"/>
    <col min="1551" max="1551" width="19.42578125" style="8" customWidth="1"/>
    <col min="1552" max="1552" width="9.28515625" style="8" customWidth="1"/>
    <col min="1553" max="1553" width="8.85546875" style="8" customWidth="1"/>
    <col min="1554" max="1554" width="21.28515625" style="8" customWidth="1"/>
    <col min="1555" max="1555" width="19.42578125" style="8" customWidth="1"/>
    <col min="1556" max="1556" width="17.140625" style="8" customWidth="1"/>
    <col min="1557" max="1557" width="16.28515625" style="8" customWidth="1"/>
    <col min="1558" max="1800" width="11.42578125" style="8"/>
    <col min="1801" max="1801" width="19.7109375" style="8" customWidth="1"/>
    <col min="1802" max="1802" width="78.28515625" style="8" customWidth="1"/>
    <col min="1803" max="1803" width="8.28515625" style="8" customWidth="1"/>
    <col min="1804" max="1804" width="12.7109375" style="8" customWidth="1"/>
    <col min="1805" max="1805" width="13.7109375" style="8" customWidth="1"/>
    <col min="1806" max="1806" width="21.28515625" style="8" customWidth="1"/>
    <col min="1807" max="1807" width="19.42578125" style="8" customWidth="1"/>
    <col min="1808" max="1808" width="9.28515625" style="8" customWidth="1"/>
    <col min="1809" max="1809" width="8.85546875" style="8" customWidth="1"/>
    <col min="1810" max="1810" width="21.28515625" style="8" customWidth="1"/>
    <col min="1811" max="1811" width="19.42578125" style="8" customWidth="1"/>
    <col min="1812" max="1812" width="17.140625" style="8" customWidth="1"/>
    <col min="1813" max="1813" width="16.28515625" style="8" customWidth="1"/>
    <col min="1814" max="2056" width="11.42578125" style="8"/>
    <col min="2057" max="2057" width="19.7109375" style="8" customWidth="1"/>
    <col min="2058" max="2058" width="78.28515625" style="8" customWidth="1"/>
    <col min="2059" max="2059" width="8.28515625" style="8" customWidth="1"/>
    <col min="2060" max="2060" width="12.7109375" style="8" customWidth="1"/>
    <col min="2061" max="2061" width="13.7109375" style="8" customWidth="1"/>
    <col min="2062" max="2062" width="21.28515625" style="8" customWidth="1"/>
    <col min="2063" max="2063" width="19.42578125" style="8" customWidth="1"/>
    <col min="2064" max="2064" width="9.28515625" style="8" customWidth="1"/>
    <col min="2065" max="2065" width="8.85546875" style="8" customWidth="1"/>
    <col min="2066" max="2066" width="21.28515625" style="8" customWidth="1"/>
    <col min="2067" max="2067" width="19.42578125" style="8" customWidth="1"/>
    <col min="2068" max="2068" width="17.140625" style="8" customWidth="1"/>
    <col min="2069" max="2069" width="16.28515625" style="8" customWidth="1"/>
    <col min="2070" max="2312" width="11.42578125" style="8"/>
    <col min="2313" max="2313" width="19.7109375" style="8" customWidth="1"/>
    <col min="2314" max="2314" width="78.28515625" style="8" customWidth="1"/>
    <col min="2315" max="2315" width="8.28515625" style="8" customWidth="1"/>
    <col min="2316" max="2316" width="12.7109375" style="8" customWidth="1"/>
    <col min="2317" max="2317" width="13.7109375" style="8" customWidth="1"/>
    <col min="2318" max="2318" width="21.28515625" style="8" customWidth="1"/>
    <col min="2319" max="2319" width="19.42578125" style="8" customWidth="1"/>
    <col min="2320" max="2320" width="9.28515625" style="8" customWidth="1"/>
    <col min="2321" max="2321" width="8.85546875" style="8" customWidth="1"/>
    <col min="2322" max="2322" width="21.28515625" style="8" customWidth="1"/>
    <col min="2323" max="2323" width="19.42578125" style="8" customWidth="1"/>
    <col min="2324" max="2324" width="17.140625" style="8" customWidth="1"/>
    <col min="2325" max="2325" width="16.28515625" style="8" customWidth="1"/>
    <col min="2326" max="2568" width="11.42578125" style="8"/>
    <col min="2569" max="2569" width="19.7109375" style="8" customWidth="1"/>
    <col min="2570" max="2570" width="78.28515625" style="8" customWidth="1"/>
    <col min="2571" max="2571" width="8.28515625" style="8" customWidth="1"/>
    <col min="2572" max="2572" width="12.7109375" style="8" customWidth="1"/>
    <col min="2573" max="2573" width="13.7109375" style="8" customWidth="1"/>
    <col min="2574" max="2574" width="21.28515625" style="8" customWidth="1"/>
    <col min="2575" max="2575" width="19.42578125" style="8" customWidth="1"/>
    <col min="2576" max="2576" width="9.28515625" style="8" customWidth="1"/>
    <col min="2577" max="2577" width="8.85546875" style="8" customWidth="1"/>
    <col min="2578" max="2578" width="21.28515625" style="8" customWidth="1"/>
    <col min="2579" max="2579" width="19.42578125" style="8" customWidth="1"/>
    <col min="2580" max="2580" width="17.140625" style="8" customWidth="1"/>
    <col min="2581" max="2581" width="16.28515625" style="8" customWidth="1"/>
    <col min="2582" max="2824" width="11.42578125" style="8"/>
    <col min="2825" max="2825" width="19.7109375" style="8" customWidth="1"/>
    <col min="2826" max="2826" width="78.28515625" style="8" customWidth="1"/>
    <col min="2827" max="2827" width="8.28515625" style="8" customWidth="1"/>
    <col min="2828" max="2828" width="12.7109375" style="8" customWidth="1"/>
    <col min="2829" max="2829" width="13.7109375" style="8" customWidth="1"/>
    <col min="2830" max="2830" width="21.28515625" style="8" customWidth="1"/>
    <col min="2831" max="2831" width="19.42578125" style="8" customWidth="1"/>
    <col min="2832" max="2832" width="9.28515625" style="8" customWidth="1"/>
    <col min="2833" max="2833" width="8.85546875" style="8" customWidth="1"/>
    <col min="2834" max="2834" width="21.28515625" style="8" customWidth="1"/>
    <col min="2835" max="2835" width="19.42578125" style="8" customWidth="1"/>
    <col min="2836" max="2836" width="17.140625" style="8" customWidth="1"/>
    <col min="2837" max="2837" width="16.28515625" style="8" customWidth="1"/>
    <col min="2838" max="3080" width="11.42578125" style="8"/>
    <col min="3081" max="3081" width="19.7109375" style="8" customWidth="1"/>
    <col min="3082" max="3082" width="78.28515625" style="8" customWidth="1"/>
    <col min="3083" max="3083" width="8.28515625" style="8" customWidth="1"/>
    <col min="3084" max="3084" width="12.7109375" style="8" customWidth="1"/>
    <col min="3085" max="3085" width="13.7109375" style="8" customWidth="1"/>
    <col min="3086" max="3086" width="21.28515625" style="8" customWidth="1"/>
    <col min="3087" max="3087" width="19.42578125" style="8" customWidth="1"/>
    <col min="3088" max="3088" width="9.28515625" style="8" customWidth="1"/>
    <col min="3089" max="3089" width="8.85546875" style="8" customWidth="1"/>
    <col min="3090" max="3090" width="21.28515625" style="8" customWidth="1"/>
    <col min="3091" max="3091" width="19.42578125" style="8" customWidth="1"/>
    <col min="3092" max="3092" width="17.140625" style="8" customWidth="1"/>
    <col min="3093" max="3093" width="16.28515625" style="8" customWidth="1"/>
    <col min="3094" max="3336" width="11.42578125" style="8"/>
    <col min="3337" max="3337" width="19.7109375" style="8" customWidth="1"/>
    <col min="3338" max="3338" width="78.28515625" style="8" customWidth="1"/>
    <col min="3339" max="3339" width="8.28515625" style="8" customWidth="1"/>
    <col min="3340" max="3340" width="12.7109375" style="8" customWidth="1"/>
    <col min="3341" max="3341" width="13.7109375" style="8" customWidth="1"/>
    <col min="3342" max="3342" width="21.28515625" style="8" customWidth="1"/>
    <col min="3343" max="3343" width="19.42578125" style="8" customWidth="1"/>
    <col min="3344" max="3344" width="9.28515625" style="8" customWidth="1"/>
    <col min="3345" max="3345" width="8.85546875" style="8" customWidth="1"/>
    <col min="3346" max="3346" width="21.28515625" style="8" customWidth="1"/>
    <col min="3347" max="3347" width="19.42578125" style="8" customWidth="1"/>
    <col min="3348" max="3348" width="17.140625" style="8" customWidth="1"/>
    <col min="3349" max="3349" width="16.28515625" style="8" customWidth="1"/>
    <col min="3350" max="3592" width="11.42578125" style="8"/>
    <col min="3593" max="3593" width="19.7109375" style="8" customWidth="1"/>
    <col min="3594" max="3594" width="78.28515625" style="8" customWidth="1"/>
    <col min="3595" max="3595" width="8.28515625" style="8" customWidth="1"/>
    <col min="3596" max="3596" width="12.7109375" style="8" customWidth="1"/>
    <col min="3597" max="3597" width="13.7109375" style="8" customWidth="1"/>
    <col min="3598" max="3598" width="21.28515625" style="8" customWidth="1"/>
    <col min="3599" max="3599" width="19.42578125" style="8" customWidth="1"/>
    <col min="3600" max="3600" width="9.28515625" style="8" customWidth="1"/>
    <col min="3601" max="3601" width="8.85546875" style="8" customWidth="1"/>
    <col min="3602" max="3602" width="21.28515625" style="8" customWidth="1"/>
    <col min="3603" max="3603" width="19.42578125" style="8" customWidth="1"/>
    <col min="3604" max="3604" width="17.140625" style="8" customWidth="1"/>
    <col min="3605" max="3605" width="16.28515625" style="8" customWidth="1"/>
    <col min="3606" max="3848" width="11.42578125" style="8"/>
    <col min="3849" max="3849" width="19.7109375" style="8" customWidth="1"/>
    <col min="3850" max="3850" width="78.28515625" style="8" customWidth="1"/>
    <col min="3851" max="3851" width="8.28515625" style="8" customWidth="1"/>
    <col min="3852" max="3852" width="12.7109375" style="8" customWidth="1"/>
    <col min="3853" max="3853" width="13.7109375" style="8" customWidth="1"/>
    <col min="3854" max="3854" width="21.28515625" style="8" customWidth="1"/>
    <col min="3855" max="3855" width="19.42578125" style="8" customWidth="1"/>
    <col min="3856" max="3856" width="9.28515625" style="8" customWidth="1"/>
    <col min="3857" max="3857" width="8.85546875" style="8" customWidth="1"/>
    <col min="3858" max="3858" width="21.28515625" style="8" customWidth="1"/>
    <col min="3859" max="3859" width="19.42578125" style="8" customWidth="1"/>
    <col min="3860" max="3860" width="17.140625" style="8" customWidth="1"/>
    <col min="3861" max="3861" width="16.28515625" style="8" customWidth="1"/>
    <col min="3862" max="4104" width="11.42578125" style="8"/>
    <col min="4105" max="4105" width="19.7109375" style="8" customWidth="1"/>
    <col min="4106" max="4106" width="78.28515625" style="8" customWidth="1"/>
    <col min="4107" max="4107" width="8.28515625" style="8" customWidth="1"/>
    <col min="4108" max="4108" width="12.7109375" style="8" customWidth="1"/>
    <col min="4109" max="4109" width="13.7109375" style="8" customWidth="1"/>
    <col min="4110" max="4110" width="21.28515625" style="8" customWidth="1"/>
    <col min="4111" max="4111" width="19.42578125" style="8" customWidth="1"/>
    <col min="4112" max="4112" width="9.28515625" style="8" customWidth="1"/>
    <col min="4113" max="4113" width="8.85546875" style="8" customWidth="1"/>
    <col min="4114" max="4114" width="21.28515625" style="8" customWidth="1"/>
    <col min="4115" max="4115" width="19.42578125" style="8" customWidth="1"/>
    <col min="4116" max="4116" width="17.140625" style="8" customWidth="1"/>
    <col min="4117" max="4117" width="16.28515625" style="8" customWidth="1"/>
    <col min="4118" max="4360" width="11.42578125" style="8"/>
    <col min="4361" max="4361" width="19.7109375" style="8" customWidth="1"/>
    <col min="4362" max="4362" width="78.28515625" style="8" customWidth="1"/>
    <col min="4363" max="4363" width="8.28515625" style="8" customWidth="1"/>
    <col min="4364" max="4364" width="12.7109375" style="8" customWidth="1"/>
    <col min="4365" max="4365" width="13.7109375" style="8" customWidth="1"/>
    <col min="4366" max="4366" width="21.28515625" style="8" customWidth="1"/>
    <col min="4367" max="4367" width="19.42578125" style="8" customWidth="1"/>
    <col min="4368" max="4368" width="9.28515625" style="8" customWidth="1"/>
    <col min="4369" max="4369" width="8.85546875" style="8" customWidth="1"/>
    <col min="4370" max="4370" width="21.28515625" style="8" customWidth="1"/>
    <col min="4371" max="4371" width="19.42578125" style="8" customWidth="1"/>
    <col min="4372" max="4372" width="17.140625" style="8" customWidth="1"/>
    <col min="4373" max="4373" width="16.28515625" style="8" customWidth="1"/>
    <col min="4374" max="4616" width="11.42578125" style="8"/>
    <col min="4617" max="4617" width="19.7109375" style="8" customWidth="1"/>
    <col min="4618" max="4618" width="78.28515625" style="8" customWidth="1"/>
    <col min="4619" max="4619" width="8.28515625" style="8" customWidth="1"/>
    <col min="4620" max="4620" width="12.7109375" style="8" customWidth="1"/>
    <col min="4621" max="4621" width="13.7109375" style="8" customWidth="1"/>
    <col min="4622" max="4622" width="21.28515625" style="8" customWidth="1"/>
    <col min="4623" max="4623" width="19.42578125" style="8" customWidth="1"/>
    <col min="4624" max="4624" width="9.28515625" style="8" customWidth="1"/>
    <col min="4625" max="4625" width="8.85546875" style="8" customWidth="1"/>
    <col min="4626" max="4626" width="21.28515625" style="8" customWidth="1"/>
    <col min="4627" max="4627" width="19.42578125" style="8" customWidth="1"/>
    <col min="4628" max="4628" width="17.140625" style="8" customWidth="1"/>
    <col min="4629" max="4629" width="16.28515625" style="8" customWidth="1"/>
    <col min="4630" max="4872" width="11.42578125" style="8"/>
    <col min="4873" max="4873" width="19.7109375" style="8" customWidth="1"/>
    <col min="4874" max="4874" width="78.28515625" style="8" customWidth="1"/>
    <col min="4875" max="4875" width="8.28515625" style="8" customWidth="1"/>
    <col min="4876" max="4876" width="12.7109375" style="8" customWidth="1"/>
    <col min="4877" max="4877" width="13.7109375" style="8" customWidth="1"/>
    <col min="4878" max="4878" width="21.28515625" style="8" customWidth="1"/>
    <col min="4879" max="4879" width="19.42578125" style="8" customWidth="1"/>
    <col min="4880" max="4880" width="9.28515625" style="8" customWidth="1"/>
    <col min="4881" max="4881" width="8.85546875" style="8" customWidth="1"/>
    <col min="4882" max="4882" width="21.28515625" style="8" customWidth="1"/>
    <col min="4883" max="4883" width="19.42578125" style="8" customWidth="1"/>
    <col min="4884" max="4884" width="17.140625" style="8" customWidth="1"/>
    <col min="4885" max="4885" width="16.28515625" style="8" customWidth="1"/>
    <col min="4886" max="5128" width="11.42578125" style="8"/>
    <col min="5129" max="5129" width="19.7109375" style="8" customWidth="1"/>
    <col min="5130" max="5130" width="78.28515625" style="8" customWidth="1"/>
    <col min="5131" max="5131" width="8.28515625" style="8" customWidth="1"/>
    <col min="5132" max="5132" width="12.7109375" style="8" customWidth="1"/>
    <col min="5133" max="5133" width="13.7109375" style="8" customWidth="1"/>
    <col min="5134" max="5134" width="21.28515625" style="8" customWidth="1"/>
    <col min="5135" max="5135" width="19.42578125" style="8" customWidth="1"/>
    <col min="5136" max="5136" width="9.28515625" style="8" customWidth="1"/>
    <col min="5137" max="5137" width="8.85546875" style="8" customWidth="1"/>
    <col min="5138" max="5138" width="21.28515625" style="8" customWidth="1"/>
    <col min="5139" max="5139" width="19.42578125" style="8" customWidth="1"/>
    <col min="5140" max="5140" width="17.140625" style="8" customWidth="1"/>
    <col min="5141" max="5141" width="16.28515625" style="8" customWidth="1"/>
    <col min="5142" max="5384" width="11.42578125" style="8"/>
    <col min="5385" max="5385" width="19.7109375" style="8" customWidth="1"/>
    <col min="5386" max="5386" width="78.28515625" style="8" customWidth="1"/>
    <col min="5387" max="5387" width="8.28515625" style="8" customWidth="1"/>
    <col min="5388" max="5388" width="12.7109375" style="8" customWidth="1"/>
    <col min="5389" max="5389" width="13.7109375" style="8" customWidth="1"/>
    <col min="5390" max="5390" width="21.28515625" style="8" customWidth="1"/>
    <col min="5391" max="5391" width="19.42578125" style="8" customWidth="1"/>
    <col min="5392" max="5392" width="9.28515625" style="8" customWidth="1"/>
    <col min="5393" max="5393" width="8.85546875" style="8" customWidth="1"/>
    <col min="5394" max="5394" width="21.28515625" style="8" customWidth="1"/>
    <col min="5395" max="5395" width="19.42578125" style="8" customWidth="1"/>
    <col min="5396" max="5396" width="17.140625" style="8" customWidth="1"/>
    <col min="5397" max="5397" width="16.28515625" style="8" customWidth="1"/>
    <col min="5398" max="5640" width="11.42578125" style="8"/>
    <col min="5641" max="5641" width="19.7109375" style="8" customWidth="1"/>
    <col min="5642" max="5642" width="78.28515625" style="8" customWidth="1"/>
    <col min="5643" max="5643" width="8.28515625" style="8" customWidth="1"/>
    <col min="5644" max="5644" width="12.7109375" style="8" customWidth="1"/>
    <col min="5645" max="5645" width="13.7109375" style="8" customWidth="1"/>
    <col min="5646" max="5646" width="21.28515625" style="8" customWidth="1"/>
    <col min="5647" max="5647" width="19.42578125" style="8" customWidth="1"/>
    <col min="5648" max="5648" width="9.28515625" style="8" customWidth="1"/>
    <col min="5649" max="5649" width="8.85546875" style="8" customWidth="1"/>
    <col min="5650" max="5650" width="21.28515625" style="8" customWidth="1"/>
    <col min="5651" max="5651" width="19.42578125" style="8" customWidth="1"/>
    <col min="5652" max="5652" width="17.140625" style="8" customWidth="1"/>
    <col min="5653" max="5653" width="16.28515625" style="8" customWidth="1"/>
    <col min="5654" max="5896" width="11.42578125" style="8"/>
    <col min="5897" max="5897" width="19.7109375" style="8" customWidth="1"/>
    <col min="5898" max="5898" width="78.28515625" style="8" customWidth="1"/>
    <col min="5899" max="5899" width="8.28515625" style="8" customWidth="1"/>
    <col min="5900" max="5900" width="12.7109375" style="8" customWidth="1"/>
    <col min="5901" max="5901" width="13.7109375" style="8" customWidth="1"/>
    <col min="5902" max="5902" width="21.28515625" style="8" customWidth="1"/>
    <col min="5903" max="5903" width="19.42578125" style="8" customWidth="1"/>
    <col min="5904" max="5904" width="9.28515625" style="8" customWidth="1"/>
    <col min="5905" max="5905" width="8.85546875" style="8" customWidth="1"/>
    <col min="5906" max="5906" width="21.28515625" style="8" customWidth="1"/>
    <col min="5907" max="5907" width="19.42578125" style="8" customWidth="1"/>
    <col min="5908" max="5908" width="17.140625" style="8" customWidth="1"/>
    <col min="5909" max="5909" width="16.28515625" style="8" customWidth="1"/>
    <col min="5910" max="6152" width="11.42578125" style="8"/>
    <col min="6153" max="6153" width="19.7109375" style="8" customWidth="1"/>
    <col min="6154" max="6154" width="78.28515625" style="8" customWidth="1"/>
    <col min="6155" max="6155" width="8.28515625" style="8" customWidth="1"/>
    <col min="6156" max="6156" width="12.7109375" style="8" customWidth="1"/>
    <col min="6157" max="6157" width="13.7109375" style="8" customWidth="1"/>
    <col min="6158" max="6158" width="21.28515625" style="8" customWidth="1"/>
    <col min="6159" max="6159" width="19.42578125" style="8" customWidth="1"/>
    <col min="6160" max="6160" width="9.28515625" style="8" customWidth="1"/>
    <col min="6161" max="6161" width="8.85546875" style="8" customWidth="1"/>
    <col min="6162" max="6162" width="21.28515625" style="8" customWidth="1"/>
    <col min="6163" max="6163" width="19.42578125" style="8" customWidth="1"/>
    <col min="6164" max="6164" width="17.140625" style="8" customWidth="1"/>
    <col min="6165" max="6165" width="16.28515625" style="8" customWidth="1"/>
    <col min="6166" max="6408" width="11.42578125" style="8"/>
    <col min="6409" max="6409" width="19.7109375" style="8" customWidth="1"/>
    <col min="6410" max="6410" width="78.28515625" style="8" customWidth="1"/>
    <col min="6411" max="6411" width="8.28515625" style="8" customWidth="1"/>
    <col min="6412" max="6412" width="12.7109375" style="8" customWidth="1"/>
    <col min="6413" max="6413" width="13.7109375" style="8" customWidth="1"/>
    <col min="6414" max="6414" width="21.28515625" style="8" customWidth="1"/>
    <col min="6415" max="6415" width="19.42578125" style="8" customWidth="1"/>
    <col min="6416" max="6416" width="9.28515625" style="8" customWidth="1"/>
    <col min="6417" max="6417" width="8.85546875" style="8" customWidth="1"/>
    <col min="6418" max="6418" width="21.28515625" style="8" customWidth="1"/>
    <col min="6419" max="6419" width="19.42578125" style="8" customWidth="1"/>
    <col min="6420" max="6420" width="17.140625" style="8" customWidth="1"/>
    <col min="6421" max="6421" width="16.28515625" style="8" customWidth="1"/>
    <col min="6422" max="6664" width="11.42578125" style="8"/>
    <col min="6665" max="6665" width="19.7109375" style="8" customWidth="1"/>
    <col min="6666" max="6666" width="78.28515625" style="8" customWidth="1"/>
    <col min="6667" max="6667" width="8.28515625" style="8" customWidth="1"/>
    <col min="6668" max="6668" width="12.7109375" style="8" customWidth="1"/>
    <col min="6669" max="6669" width="13.7109375" style="8" customWidth="1"/>
    <col min="6670" max="6670" width="21.28515625" style="8" customWidth="1"/>
    <col min="6671" max="6671" width="19.42578125" style="8" customWidth="1"/>
    <col min="6672" max="6672" width="9.28515625" style="8" customWidth="1"/>
    <col min="6673" max="6673" width="8.85546875" style="8" customWidth="1"/>
    <col min="6674" max="6674" width="21.28515625" style="8" customWidth="1"/>
    <col min="6675" max="6675" width="19.42578125" style="8" customWidth="1"/>
    <col min="6676" max="6676" width="17.140625" style="8" customWidth="1"/>
    <col min="6677" max="6677" width="16.28515625" style="8" customWidth="1"/>
    <col min="6678" max="6920" width="11.42578125" style="8"/>
    <col min="6921" max="6921" width="19.7109375" style="8" customWidth="1"/>
    <col min="6922" max="6922" width="78.28515625" style="8" customWidth="1"/>
    <col min="6923" max="6923" width="8.28515625" style="8" customWidth="1"/>
    <col min="6924" max="6924" width="12.7109375" style="8" customWidth="1"/>
    <col min="6925" max="6925" width="13.7109375" style="8" customWidth="1"/>
    <col min="6926" max="6926" width="21.28515625" style="8" customWidth="1"/>
    <col min="6927" max="6927" width="19.42578125" style="8" customWidth="1"/>
    <col min="6928" max="6928" width="9.28515625" style="8" customWidth="1"/>
    <col min="6929" max="6929" width="8.85546875" style="8" customWidth="1"/>
    <col min="6930" max="6930" width="21.28515625" style="8" customWidth="1"/>
    <col min="6931" max="6931" width="19.42578125" style="8" customWidth="1"/>
    <col min="6932" max="6932" width="17.140625" style="8" customWidth="1"/>
    <col min="6933" max="6933" width="16.28515625" style="8" customWidth="1"/>
    <col min="6934" max="7176" width="11.42578125" style="8"/>
    <col min="7177" max="7177" width="19.7109375" style="8" customWidth="1"/>
    <col min="7178" max="7178" width="78.28515625" style="8" customWidth="1"/>
    <col min="7179" max="7179" width="8.28515625" style="8" customWidth="1"/>
    <col min="7180" max="7180" width="12.7109375" style="8" customWidth="1"/>
    <col min="7181" max="7181" width="13.7109375" style="8" customWidth="1"/>
    <col min="7182" max="7182" width="21.28515625" style="8" customWidth="1"/>
    <col min="7183" max="7183" width="19.42578125" style="8" customWidth="1"/>
    <col min="7184" max="7184" width="9.28515625" style="8" customWidth="1"/>
    <col min="7185" max="7185" width="8.85546875" style="8" customWidth="1"/>
    <col min="7186" max="7186" width="21.28515625" style="8" customWidth="1"/>
    <col min="7187" max="7187" width="19.42578125" style="8" customWidth="1"/>
    <col min="7188" max="7188" width="17.140625" style="8" customWidth="1"/>
    <col min="7189" max="7189" width="16.28515625" style="8" customWidth="1"/>
    <col min="7190" max="7432" width="11.42578125" style="8"/>
    <col min="7433" max="7433" width="19.7109375" style="8" customWidth="1"/>
    <col min="7434" max="7434" width="78.28515625" style="8" customWidth="1"/>
    <col min="7435" max="7435" width="8.28515625" style="8" customWidth="1"/>
    <col min="7436" max="7436" width="12.7109375" style="8" customWidth="1"/>
    <col min="7437" max="7437" width="13.7109375" style="8" customWidth="1"/>
    <col min="7438" max="7438" width="21.28515625" style="8" customWidth="1"/>
    <col min="7439" max="7439" width="19.42578125" style="8" customWidth="1"/>
    <col min="7440" max="7440" width="9.28515625" style="8" customWidth="1"/>
    <col min="7441" max="7441" width="8.85546875" style="8" customWidth="1"/>
    <col min="7442" max="7442" width="21.28515625" style="8" customWidth="1"/>
    <col min="7443" max="7443" width="19.42578125" style="8" customWidth="1"/>
    <col min="7444" max="7444" width="17.140625" style="8" customWidth="1"/>
    <col min="7445" max="7445" width="16.28515625" style="8" customWidth="1"/>
    <col min="7446" max="7688" width="11.42578125" style="8"/>
    <col min="7689" max="7689" width="19.7109375" style="8" customWidth="1"/>
    <col min="7690" max="7690" width="78.28515625" style="8" customWidth="1"/>
    <col min="7691" max="7691" width="8.28515625" style="8" customWidth="1"/>
    <col min="7692" max="7692" width="12.7109375" style="8" customWidth="1"/>
    <col min="7693" max="7693" width="13.7109375" style="8" customWidth="1"/>
    <col min="7694" max="7694" width="21.28515625" style="8" customWidth="1"/>
    <col min="7695" max="7695" width="19.42578125" style="8" customWidth="1"/>
    <col min="7696" max="7696" width="9.28515625" style="8" customWidth="1"/>
    <col min="7697" max="7697" width="8.85546875" style="8" customWidth="1"/>
    <col min="7698" max="7698" width="21.28515625" style="8" customWidth="1"/>
    <col min="7699" max="7699" width="19.42578125" style="8" customWidth="1"/>
    <col min="7700" max="7700" width="17.140625" style="8" customWidth="1"/>
    <col min="7701" max="7701" width="16.28515625" style="8" customWidth="1"/>
    <col min="7702" max="7944" width="11.42578125" style="8"/>
    <col min="7945" max="7945" width="19.7109375" style="8" customWidth="1"/>
    <col min="7946" max="7946" width="78.28515625" style="8" customWidth="1"/>
    <col min="7947" max="7947" width="8.28515625" style="8" customWidth="1"/>
    <col min="7948" max="7948" width="12.7109375" style="8" customWidth="1"/>
    <col min="7949" max="7949" width="13.7109375" style="8" customWidth="1"/>
    <col min="7950" max="7950" width="21.28515625" style="8" customWidth="1"/>
    <col min="7951" max="7951" width="19.42578125" style="8" customWidth="1"/>
    <col min="7952" max="7952" width="9.28515625" style="8" customWidth="1"/>
    <col min="7953" max="7953" width="8.85546875" style="8" customWidth="1"/>
    <col min="7954" max="7954" width="21.28515625" style="8" customWidth="1"/>
    <col min="7955" max="7955" width="19.42578125" style="8" customWidth="1"/>
    <col min="7956" max="7956" width="17.140625" style="8" customWidth="1"/>
    <col min="7957" max="7957" width="16.28515625" style="8" customWidth="1"/>
    <col min="7958" max="8200" width="11.42578125" style="8"/>
    <col min="8201" max="8201" width="19.7109375" style="8" customWidth="1"/>
    <col min="8202" max="8202" width="78.28515625" style="8" customWidth="1"/>
    <col min="8203" max="8203" width="8.28515625" style="8" customWidth="1"/>
    <col min="8204" max="8204" width="12.7109375" style="8" customWidth="1"/>
    <col min="8205" max="8205" width="13.7109375" style="8" customWidth="1"/>
    <col min="8206" max="8206" width="21.28515625" style="8" customWidth="1"/>
    <col min="8207" max="8207" width="19.42578125" style="8" customWidth="1"/>
    <col min="8208" max="8208" width="9.28515625" style="8" customWidth="1"/>
    <col min="8209" max="8209" width="8.85546875" style="8" customWidth="1"/>
    <col min="8210" max="8210" width="21.28515625" style="8" customWidth="1"/>
    <col min="8211" max="8211" width="19.42578125" style="8" customWidth="1"/>
    <col min="8212" max="8212" width="17.140625" style="8" customWidth="1"/>
    <col min="8213" max="8213" width="16.28515625" style="8" customWidth="1"/>
    <col min="8214" max="8456" width="11.42578125" style="8"/>
    <col min="8457" max="8457" width="19.7109375" style="8" customWidth="1"/>
    <col min="8458" max="8458" width="78.28515625" style="8" customWidth="1"/>
    <col min="8459" max="8459" width="8.28515625" style="8" customWidth="1"/>
    <col min="8460" max="8460" width="12.7109375" style="8" customWidth="1"/>
    <col min="8461" max="8461" width="13.7109375" style="8" customWidth="1"/>
    <col min="8462" max="8462" width="21.28515625" style="8" customWidth="1"/>
    <col min="8463" max="8463" width="19.42578125" style="8" customWidth="1"/>
    <col min="8464" max="8464" width="9.28515625" style="8" customWidth="1"/>
    <col min="8465" max="8465" width="8.85546875" style="8" customWidth="1"/>
    <col min="8466" max="8466" width="21.28515625" style="8" customWidth="1"/>
    <col min="8467" max="8467" width="19.42578125" style="8" customWidth="1"/>
    <col min="8468" max="8468" width="17.140625" style="8" customWidth="1"/>
    <col min="8469" max="8469" width="16.28515625" style="8" customWidth="1"/>
    <col min="8470" max="8712" width="11.42578125" style="8"/>
    <col min="8713" max="8713" width="19.7109375" style="8" customWidth="1"/>
    <col min="8714" max="8714" width="78.28515625" style="8" customWidth="1"/>
    <col min="8715" max="8715" width="8.28515625" style="8" customWidth="1"/>
    <col min="8716" max="8716" width="12.7109375" style="8" customWidth="1"/>
    <col min="8717" max="8717" width="13.7109375" style="8" customWidth="1"/>
    <col min="8718" max="8718" width="21.28515625" style="8" customWidth="1"/>
    <col min="8719" max="8719" width="19.42578125" style="8" customWidth="1"/>
    <col min="8720" max="8720" width="9.28515625" style="8" customWidth="1"/>
    <col min="8721" max="8721" width="8.85546875" style="8" customWidth="1"/>
    <col min="8722" max="8722" width="21.28515625" style="8" customWidth="1"/>
    <col min="8723" max="8723" width="19.42578125" style="8" customWidth="1"/>
    <col min="8724" max="8724" width="17.140625" style="8" customWidth="1"/>
    <col min="8725" max="8725" width="16.28515625" style="8" customWidth="1"/>
    <col min="8726" max="8968" width="11.42578125" style="8"/>
    <col min="8969" max="8969" width="19.7109375" style="8" customWidth="1"/>
    <col min="8970" max="8970" width="78.28515625" style="8" customWidth="1"/>
    <col min="8971" max="8971" width="8.28515625" style="8" customWidth="1"/>
    <col min="8972" max="8972" width="12.7109375" style="8" customWidth="1"/>
    <col min="8973" max="8973" width="13.7109375" style="8" customWidth="1"/>
    <col min="8974" max="8974" width="21.28515625" style="8" customWidth="1"/>
    <col min="8975" max="8975" width="19.42578125" style="8" customWidth="1"/>
    <col min="8976" max="8976" width="9.28515625" style="8" customWidth="1"/>
    <col min="8977" max="8977" width="8.85546875" style="8" customWidth="1"/>
    <col min="8978" max="8978" width="21.28515625" style="8" customWidth="1"/>
    <col min="8979" max="8979" width="19.42578125" style="8" customWidth="1"/>
    <col min="8980" max="8980" width="17.140625" style="8" customWidth="1"/>
    <col min="8981" max="8981" width="16.28515625" style="8" customWidth="1"/>
    <col min="8982" max="9224" width="11.42578125" style="8"/>
    <col min="9225" max="9225" width="19.7109375" style="8" customWidth="1"/>
    <col min="9226" max="9226" width="78.28515625" style="8" customWidth="1"/>
    <col min="9227" max="9227" width="8.28515625" style="8" customWidth="1"/>
    <col min="9228" max="9228" width="12.7109375" style="8" customWidth="1"/>
    <col min="9229" max="9229" width="13.7109375" style="8" customWidth="1"/>
    <col min="9230" max="9230" width="21.28515625" style="8" customWidth="1"/>
    <col min="9231" max="9231" width="19.42578125" style="8" customWidth="1"/>
    <col min="9232" max="9232" width="9.28515625" style="8" customWidth="1"/>
    <col min="9233" max="9233" width="8.85546875" style="8" customWidth="1"/>
    <col min="9234" max="9234" width="21.28515625" style="8" customWidth="1"/>
    <col min="9235" max="9235" width="19.42578125" style="8" customWidth="1"/>
    <col min="9236" max="9236" width="17.140625" style="8" customWidth="1"/>
    <col min="9237" max="9237" width="16.28515625" style="8" customWidth="1"/>
    <col min="9238" max="9480" width="11.42578125" style="8"/>
    <col min="9481" max="9481" width="19.7109375" style="8" customWidth="1"/>
    <col min="9482" max="9482" width="78.28515625" style="8" customWidth="1"/>
    <col min="9483" max="9483" width="8.28515625" style="8" customWidth="1"/>
    <col min="9484" max="9484" width="12.7109375" style="8" customWidth="1"/>
    <col min="9485" max="9485" width="13.7109375" style="8" customWidth="1"/>
    <col min="9486" max="9486" width="21.28515625" style="8" customWidth="1"/>
    <col min="9487" max="9487" width="19.42578125" style="8" customWidth="1"/>
    <col min="9488" max="9488" width="9.28515625" style="8" customWidth="1"/>
    <col min="9489" max="9489" width="8.85546875" style="8" customWidth="1"/>
    <col min="9490" max="9490" width="21.28515625" style="8" customWidth="1"/>
    <col min="9491" max="9491" width="19.42578125" style="8" customWidth="1"/>
    <col min="9492" max="9492" width="17.140625" style="8" customWidth="1"/>
    <col min="9493" max="9493" width="16.28515625" style="8" customWidth="1"/>
    <col min="9494" max="9736" width="11.42578125" style="8"/>
    <col min="9737" max="9737" width="19.7109375" style="8" customWidth="1"/>
    <col min="9738" max="9738" width="78.28515625" style="8" customWidth="1"/>
    <col min="9739" max="9739" width="8.28515625" style="8" customWidth="1"/>
    <col min="9740" max="9740" width="12.7109375" style="8" customWidth="1"/>
    <col min="9741" max="9741" width="13.7109375" style="8" customWidth="1"/>
    <col min="9742" max="9742" width="21.28515625" style="8" customWidth="1"/>
    <col min="9743" max="9743" width="19.42578125" style="8" customWidth="1"/>
    <col min="9744" max="9744" width="9.28515625" style="8" customWidth="1"/>
    <col min="9745" max="9745" width="8.85546875" style="8" customWidth="1"/>
    <col min="9746" max="9746" width="21.28515625" style="8" customWidth="1"/>
    <col min="9747" max="9747" width="19.42578125" style="8" customWidth="1"/>
    <col min="9748" max="9748" width="17.140625" style="8" customWidth="1"/>
    <col min="9749" max="9749" width="16.28515625" style="8" customWidth="1"/>
    <col min="9750" max="9992" width="11.42578125" style="8"/>
    <col min="9993" max="9993" width="19.7109375" style="8" customWidth="1"/>
    <col min="9994" max="9994" width="78.28515625" style="8" customWidth="1"/>
    <col min="9995" max="9995" width="8.28515625" style="8" customWidth="1"/>
    <col min="9996" max="9996" width="12.7109375" style="8" customWidth="1"/>
    <col min="9997" max="9997" width="13.7109375" style="8" customWidth="1"/>
    <col min="9998" max="9998" width="21.28515625" style="8" customWidth="1"/>
    <col min="9999" max="9999" width="19.42578125" style="8" customWidth="1"/>
    <col min="10000" max="10000" width="9.28515625" style="8" customWidth="1"/>
    <col min="10001" max="10001" width="8.85546875" style="8" customWidth="1"/>
    <col min="10002" max="10002" width="21.28515625" style="8" customWidth="1"/>
    <col min="10003" max="10003" width="19.42578125" style="8" customWidth="1"/>
    <col min="10004" max="10004" width="17.140625" style="8" customWidth="1"/>
    <col min="10005" max="10005" width="16.28515625" style="8" customWidth="1"/>
    <col min="10006" max="10248" width="11.42578125" style="8"/>
    <col min="10249" max="10249" width="19.7109375" style="8" customWidth="1"/>
    <col min="10250" max="10250" width="78.28515625" style="8" customWidth="1"/>
    <col min="10251" max="10251" width="8.28515625" style="8" customWidth="1"/>
    <col min="10252" max="10252" width="12.7109375" style="8" customWidth="1"/>
    <col min="10253" max="10253" width="13.7109375" style="8" customWidth="1"/>
    <col min="10254" max="10254" width="21.28515625" style="8" customWidth="1"/>
    <col min="10255" max="10255" width="19.42578125" style="8" customWidth="1"/>
    <col min="10256" max="10256" width="9.28515625" style="8" customWidth="1"/>
    <col min="10257" max="10257" width="8.85546875" style="8" customWidth="1"/>
    <col min="10258" max="10258" width="21.28515625" style="8" customWidth="1"/>
    <col min="10259" max="10259" width="19.42578125" style="8" customWidth="1"/>
    <col min="10260" max="10260" width="17.140625" style="8" customWidth="1"/>
    <col min="10261" max="10261" width="16.28515625" style="8" customWidth="1"/>
    <col min="10262" max="10504" width="11.42578125" style="8"/>
    <col min="10505" max="10505" width="19.7109375" style="8" customWidth="1"/>
    <col min="10506" max="10506" width="78.28515625" style="8" customWidth="1"/>
    <col min="10507" max="10507" width="8.28515625" style="8" customWidth="1"/>
    <col min="10508" max="10508" width="12.7109375" style="8" customWidth="1"/>
    <col min="10509" max="10509" width="13.7109375" style="8" customWidth="1"/>
    <col min="10510" max="10510" width="21.28515625" style="8" customWidth="1"/>
    <col min="10511" max="10511" width="19.42578125" style="8" customWidth="1"/>
    <col min="10512" max="10512" width="9.28515625" style="8" customWidth="1"/>
    <col min="10513" max="10513" width="8.85546875" style="8" customWidth="1"/>
    <col min="10514" max="10514" width="21.28515625" style="8" customWidth="1"/>
    <col min="10515" max="10515" width="19.42578125" style="8" customWidth="1"/>
    <col min="10516" max="10516" width="17.140625" style="8" customWidth="1"/>
    <col min="10517" max="10517" width="16.28515625" style="8" customWidth="1"/>
    <col min="10518" max="10760" width="11.42578125" style="8"/>
    <col min="10761" max="10761" width="19.7109375" style="8" customWidth="1"/>
    <col min="10762" max="10762" width="78.28515625" style="8" customWidth="1"/>
    <col min="10763" max="10763" width="8.28515625" style="8" customWidth="1"/>
    <col min="10764" max="10764" width="12.7109375" style="8" customWidth="1"/>
    <col min="10765" max="10765" width="13.7109375" style="8" customWidth="1"/>
    <col min="10766" max="10766" width="21.28515625" style="8" customWidth="1"/>
    <col min="10767" max="10767" width="19.42578125" style="8" customWidth="1"/>
    <col min="10768" max="10768" width="9.28515625" style="8" customWidth="1"/>
    <col min="10769" max="10769" width="8.85546875" style="8" customWidth="1"/>
    <col min="10770" max="10770" width="21.28515625" style="8" customWidth="1"/>
    <col min="10771" max="10771" width="19.42578125" style="8" customWidth="1"/>
    <col min="10772" max="10772" width="17.140625" style="8" customWidth="1"/>
    <col min="10773" max="10773" width="16.28515625" style="8" customWidth="1"/>
    <col min="10774" max="11016" width="11.42578125" style="8"/>
    <col min="11017" max="11017" width="19.7109375" style="8" customWidth="1"/>
    <col min="11018" max="11018" width="78.28515625" style="8" customWidth="1"/>
    <col min="11019" max="11019" width="8.28515625" style="8" customWidth="1"/>
    <col min="11020" max="11020" width="12.7109375" style="8" customWidth="1"/>
    <col min="11021" max="11021" width="13.7109375" style="8" customWidth="1"/>
    <col min="11022" max="11022" width="21.28515625" style="8" customWidth="1"/>
    <col min="11023" max="11023" width="19.42578125" style="8" customWidth="1"/>
    <col min="11024" max="11024" width="9.28515625" style="8" customWidth="1"/>
    <col min="11025" max="11025" width="8.85546875" style="8" customWidth="1"/>
    <col min="11026" max="11026" width="21.28515625" style="8" customWidth="1"/>
    <col min="11027" max="11027" width="19.42578125" style="8" customWidth="1"/>
    <col min="11028" max="11028" width="17.140625" style="8" customWidth="1"/>
    <col min="11029" max="11029" width="16.28515625" style="8" customWidth="1"/>
    <col min="11030" max="11272" width="11.42578125" style="8"/>
    <col min="11273" max="11273" width="19.7109375" style="8" customWidth="1"/>
    <col min="11274" max="11274" width="78.28515625" style="8" customWidth="1"/>
    <col min="11275" max="11275" width="8.28515625" style="8" customWidth="1"/>
    <col min="11276" max="11276" width="12.7109375" style="8" customWidth="1"/>
    <col min="11277" max="11277" width="13.7109375" style="8" customWidth="1"/>
    <col min="11278" max="11278" width="21.28515625" style="8" customWidth="1"/>
    <col min="11279" max="11279" width="19.42578125" style="8" customWidth="1"/>
    <col min="11280" max="11280" width="9.28515625" style="8" customWidth="1"/>
    <col min="11281" max="11281" width="8.85546875" style="8" customWidth="1"/>
    <col min="11282" max="11282" width="21.28515625" style="8" customWidth="1"/>
    <col min="11283" max="11283" width="19.42578125" style="8" customWidth="1"/>
    <col min="11284" max="11284" width="17.140625" style="8" customWidth="1"/>
    <col min="11285" max="11285" width="16.28515625" style="8" customWidth="1"/>
    <col min="11286" max="11528" width="11.42578125" style="8"/>
    <col min="11529" max="11529" width="19.7109375" style="8" customWidth="1"/>
    <col min="11530" max="11530" width="78.28515625" style="8" customWidth="1"/>
    <col min="11531" max="11531" width="8.28515625" style="8" customWidth="1"/>
    <col min="11532" max="11532" width="12.7109375" style="8" customWidth="1"/>
    <col min="11533" max="11533" width="13.7109375" style="8" customWidth="1"/>
    <col min="11534" max="11534" width="21.28515625" style="8" customWidth="1"/>
    <col min="11535" max="11535" width="19.42578125" style="8" customWidth="1"/>
    <col min="11536" max="11536" width="9.28515625" style="8" customWidth="1"/>
    <col min="11537" max="11537" width="8.85546875" style="8" customWidth="1"/>
    <col min="11538" max="11538" width="21.28515625" style="8" customWidth="1"/>
    <col min="11539" max="11539" width="19.42578125" style="8" customWidth="1"/>
    <col min="11540" max="11540" width="17.140625" style="8" customWidth="1"/>
    <col min="11541" max="11541" width="16.28515625" style="8" customWidth="1"/>
    <col min="11542" max="11784" width="11.42578125" style="8"/>
    <col min="11785" max="11785" width="19.7109375" style="8" customWidth="1"/>
    <col min="11786" max="11786" width="78.28515625" style="8" customWidth="1"/>
    <col min="11787" max="11787" width="8.28515625" style="8" customWidth="1"/>
    <col min="11788" max="11788" width="12.7109375" style="8" customWidth="1"/>
    <col min="11789" max="11789" width="13.7109375" style="8" customWidth="1"/>
    <col min="11790" max="11790" width="21.28515625" style="8" customWidth="1"/>
    <col min="11791" max="11791" width="19.42578125" style="8" customWidth="1"/>
    <col min="11792" max="11792" width="9.28515625" style="8" customWidth="1"/>
    <col min="11793" max="11793" width="8.85546875" style="8" customWidth="1"/>
    <col min="11794" max="11794" width="21.28515625" style="8" customWidth="1"/>
    <col min="11795" max="11795" width="19.42578125" style="8" customWidth="1"/>
    <col min="11796" max="11796" width="17.140625" style="8" customWidth="1"/>
    <col min="11797" max="11797" width="16.28515625" style="8" customWidth="1"/>
    <col min="11798" max="12040" width="11.42578125" style="8"/>
    <col min="12041" max="12041" width="19.7109375" style="8" customWidth="1"/>
    <col min="12042" max="12042" width="78.28515625" style="8" customWidth="1"/>
    <col min="12043" max="12043" width="8.28515625" style="8" customWidth="1"/>
    <col min="12044" max="12044" width="12.7109375" style="8" customWidth="1"/>
    <col min="12045" max="12045" width="13.7109375" style="8" customWidth="1"/>
    <col min="12046" max="12046" width="21.28515625" style="8" customWidth="1"/>
    <col min="12047" max="12047" width="19.42578125" style="8" customWidth="1"/>
    <col min="12048" max="12048" width="9.28515625" style="8" customWidth="1"/>
    <col min="12049" max="12049" width="8.85546875" style="8" customWidth="1"/>
    <col min="12050" max="12050" width="21.28515625" style="8" customWidth="1"/>
    <col min="12051" max="12051" width="19.42578125" style="8" customWidth="1"/>
    <col min="12052" max="12052" width="17.140625" style="8" customWidth="1"/>
    <col min="12053" max="12053" width="16.28515625" style="8" customWidth="1"/>
    <col min="12054" max="12296" width="11.42578125" style="8"/>
    <col min="12297" max="12297" width="19.7109375" style="8" customWidth="1"/>
    <col min="12298" max="12298" width="78.28515625" style="8" customWidth="1"/>
    <col min="12299" max="12299" width="8.28515625" style="8" customWidth="1"/>
    <col min="12300" max="12300" width="12.7109375" style="8" customWidth="1"/>
    <col min="12301" max="12301" width="13.7109375" style="8" customWidth="1"/>
    <col min="12302" max="12302" width="21.28515625" style="8" customWidth="1"/>
    <col min="12303" max="12303" width="19.42578125" style="8" customWidth="1"/>
    <col min="12304" max="12304" width="9.28515625" style="8" customWidth="1"/>
    <col min="12305" max="12305" width="8.85546875" style="8" customWidth="1"/>
    <col min="12306" max="12306" width="21.28515625" style="8" customWidth="1"/>
    <col min="12307" max="12307" width="19.42578125" style="8" customWidth="1"/>
    <col min="12308" max="12308" width="17.140625" style="8" customWidth="1"/>
    <col min="12309" max="12309" width="16.28515625" style="8" customWidth="1"/>
    <col min="12310" max="12552" width="11.42578125" style="8"/>
    <col min="12553" max="12553" width="19.7109375" style="8" customWidth="1"/>
    <col min="12554" max="12554" width="78.28515625" style="8" customWidth="1"/>
    <col min="12555" max="12555" width="8.28515625" style="8" customWidth="1"/>
    <col min="12556" max="12556" width="12.7109375" style="8" customWidth="1"/>
    <col min="12557" max="12557" width="13.7109375" style="8" customWidth="1"/>
    <col min="12558" max="12558" width="21.28515625" style="8" customWidth="1"/>
    <col min="12559" max="12559" width="19.42578125" style="8" customWidth="1"/>
    <col min="12560" max="12560" width="9.28515625" style="8" customWidth="1"/>
    <col min="12561" max="12561" width="8.85546875" style="8" customWidth="1"/>
    <col min="12562" max="12562" width="21.28515625" style="8" customWidth="1"/>
    <col min="12563" max="12563" width="19.42578125" style="8" customWidth="1"/>
    <col min="12564" max="12564" width="17.140625" style="8" customWidth="1"/>
    <col min="12565" max="12565" width="16.28515625" style="8" customWidth="1"/>
    <col min="12566" max="12808" width="11.42578125" style="8"/>
    <col min="12809" max="12809" width="19.7109375" style="8" customWidth="1"/>
    <col min="12810" max="12810" width="78.28515625" style="8" customWidth="1"/>
    <col min="12811" max="12811" width="8.28515625" style="8" customWidth="1"/>
    <col min="12812" max="12812" width="12.7109375" style="8" customWidth="1"/>
    <col min="12813" max="12813" width="13.7109375" style="8" customWidth="1"/>
    <col min="12814" max="12814" width="21.28515625" style="8" customWidth="1"/>
    <col min="12815" max="12815" width="19.42578125" style="8" customWidth="1"/>
    <col min="12816" max="12816" width="9.28515625" style="8" customWidth="1"/>
    <col min="12817" max="12817" width="8.85546875" style="8" customWidth="1"/>
    <col min="12818" max="12818" width="21.28515625" style="8" customWidth="1"/>
    <col min="12819" max="12819" width="19.42578125" style="8" customWidth="1"/>
    <col min="12820" max="12820" width="17.140625" style="8" customWidth="1"/>
    <col min="12821" max="12821" width="16.28515625" style="8" customWidth="1"/>
    <col min="12822" max="13064" width="11.42578125" style="8"/>
    <col min="13065" max="13065" width="19.7109375" style="8" customWidth="1"/>
    <col min="13066" max="13066" width="78.28515625" style="8" customWidth="1"/>
    <col min="13067" max="13067" width="8.28515625" style="8" customWidth="1"/>
    <col min="13068" max="13068" width="12.7109375" style="8" customWidth="1"/>
    <col min="13069" max="13069" width="13.7109375" style="8" customWidth="1"/>
    <col min="13070" max="13070" width="21.28515625" style="8" customWidth="1"/>
    <col min="13071" max="13071" width="19.42578125" style="8" customWidth="1"/>
    <col min="13072" max="13072" width="9.28515625" style="8" customWidth="1"/>
    <col min="13073" max="13073" width="8.85546875" style="8" customWidth="1"/>
    <col min="13074" max="13074" width="21.28515625" style="8" customWidth="1"/>
    <col min="13075" max="13075" width="19.42578125" style="8" customWidth="1"/>
    <col min="13076" max="13076" width="17.140625" style="8" customWidth="1"/>
    <col min="13077" max="13077" width="16.28515625" style="8" customWidth="1"/>
    <col min="13078" max="13320" width="11.42578125" style="8"/>
    <col min="13321" max="13321" width="19.7109375" style="8" customWidth="1"/>
    <col min="13322" max="13322" width="78.28515625" style="8" customWidth="1"/>
    <col min="13323" max="13323" width="8.28515625" style="8" customWidth="1"/>
    <col min="13324" max="13324" width="12.7109375" style="8" customWidth="1"/>
    <col min="13325" max="13325" width="13.7109375" style="8" customWidth="1"/>
    <col min="13326" max="13326" width="21.28515625" style="8" customWidth="1"/>
    <col min="13327" max="13327" width="19.42578125" style="8" customWidth="1"/>
    <col min="13328" max="13328" width="9.28515625" style="8" customWidth="1"/>
    <col min="13329" max="13329" width="8.85546875" style="8" customWidth="1"/>
    <col min="13330" max="13330" width="21.28515625" style="8" customWidth="1"/>
    <col min="13331" max="13331" width="19.42578125" style="8" customWidth="1"/>
    <col min="13332" max="13332" width="17.140625" style="8" customWidth="1"/>
    <col min="13333" max="13333" width="16.28515625" style="8" customWidth="1"/>
    <col min="13334" max="13576" width="11.42578125" style="8"/>
    <col min="13577" max="13577" width="19.7109375" style="8" customWidth="1"/>
    <col min="13578" max="13578" width="78.28515625" style="8" customWidth="1"/>
    <col min="13579" max="13579" width="8.28515625" style="8" customWidth="1"/>
    <col min="13580" max="13580" width="12.7109375" style="8" customWidth="1"/>
    <col min="13581" max="13581" width="13.7109375" style="8" customWidth="1"/>
    <col min="13582" max="13582" width="21.28515625" style="8" customWidth="1"/>
    <col min="13583" max="13583" width="19.42578125" style="8" customWidth="1"/>
    <col min="13584" max="13584" width="9.28515625" style="8" customWidth="1"/>
    <col min="13585" max="13585" width="8.85546875" style="8" customWidth="1"/>
    <col min="13586" max="13586" width="21.28515625" style="8" customWidth="1"/>
    <col min="13587" max="13587" width="19.42578125" style="8" customWidth="1"/>
    <col min="13588" max="13588" width="17.140625" style="8" customWidth="1"/>
    <col min="13589" max="13589" width="16.28515625" style="8" customWidth="1"/>
    <col min="13590" max="13832" width="11.42578125" style="8"/>
    <col min="13833" max="13833" width="19.7109375" style="8" customWidth="1"/>
    <col min="13834" max="13834" width="78.28515625" style="8" customWidth="1"/>
    <col min="13835" max="13835" width="8.28515625" style="8" customWidth="1"/>
    <col min="13836" max="13836" width="12.7109375" style="8" customWidth="1"/>
    <col min="13837" max="13837" width="13.7109375" style="8" customWidth="1"/>
    <col min="13838" max="13838" width="21.28515625" style="8" customWidth="1"/>
    <col min="13839" max="13839" width="19.42578125" style="8" customWidth="1"/>
    <col min="13840" max="13840" width="9.28515625" style="8" customWidth="1"/>
    <col min="13841" max="13841" width="8.85546875" style="8" customWidth="1"/>
    <col min="13842" max="13842" width="21.28515625" style="8" customWidth="1"/>
    <col min="13843" max="13843" width="19.42578125" style="8" customWidth="1"/>
    <col min="13844" max="13844" width="17.140625" style="8" customWidth="1"/>
    <col min="13845" max="13845" width="16.28515625" style="8" customWidth="1"/>
    <col min="13846" max="14088" width="11.42578125" style="8"/>
    <col min="14089" max="14089" width="19.7109375" style="8" customWidth="1"/>
    <col min="14090" max="14090" width="78.28515625" style="8" customWidth="1"/>
    <col min="14091" max="14091" width="8.28515625" style="8" customWidth="1"/>
    <col min="14092" max="14092" width="12.7109375" style="8" customWidth="1"/>
    <col min="14093" max="14093" width="13.7109375" style="8" customWidth="1"/>
    <col min="14094" max="14094" width="21.28515625" style="8" customWidth="1"/>
    <col min="14095" max="14095" width="19.42578125" style="8" customWidth="1"/>
    <col min="14096" max="14096" width="9.28515625" style="8" customWidth="1"/>
    <col min="14097" max="14097" width="8.85546875" style="8" customWidth="1"/>
    <col min="14098" max="14098" width="21.28515625" style="8" customWidth="1"/>
    <col min="14099" max="14099" width="19.42578125" style="8" customWidth="1"/>
    <col min="14100" max="14100" width="17.140625" style="8" customWidth="1"/>
    <col min="14101" max="14101" width="16.28515625" style="8" customWidth="1"/>
    <col min="14102" max="14344" width="11.42578125" style="8"/>
    <col min="14345" max="14345" width="19.7109375" style="8" customWidth="1"/>
    <col min="14346" max="14346" width="78.28515625" style="8" customWidth="1"/>
    <col min="14347" max="14347" width="8.28515625" style="8" customWidth="1"/>
    <col min="14348" max="14348" width="12.7109375" style="8" customWidth="1"/>
    <col min="14349" max="14349" width="13.7109375" style="8" customWidth="1"/>
    <col min="14350" max="14350" width="21.28515625" style="8" customWidth="1"/>
    <col min="14351" max="14351" width="19.42578125" style="8" customWidth="1"/>
    <col min="14352" max="14352" width="9.28515625" style="8" customWidth="1"/>
    <col min="14353" max="14353" width="8.85546875" style="8" customWidth="1"/>
    <col min="14354" max="14354" width="21.28515625" style="8" customWidth="1"/>
    <col min="14355" max="14355" width="19.42578125" style="8" customWidth="1"/>
    <col min="14356" max="14356" width="17.140625" style="8" customWidth="1"/>
    <col min="14357" max="14357" width="16.28515625" style="8" customWidth="1"/>
    <col min="14358" max="14600" width="11.42578125" style="8"/>
    <col min="14601" max="14601" width="19.7109375" style="8" customWidth="1"/>
    <col min="14602" max="14602" width="78.28515625" style="8" customWidth="1"/>
    <col min="14603" max="14603" width="8.28515625" style="8" customWidth="1"/>
    <col min="14604" max="14604" width="12.7109375" style="8" customWidth="1"/>
    <col min="14605" max="14605" width="13.7109375" style="8" customWidth="1"/>
    <col min="14606" max="14606" width="21.28515625" style="8" customWidth="1"/>
    <col min="14607" max="14607" width="19.42578125" style="8" customWidth="1"/>
    <col min="14608" max="14608" width="9.28515625" style="8" customWidth="1"/>
    <col min="14609" max="14609" width="8.85546875" style="8" customWidth="1"/>
    <col min="14610" max="14610" width="21.28515625" style="8" customWidth="1"/>
    <col min="14611" max="14611" width="19.42578125" style="8" customWidth="1"/>
    <col min="14612" max="14612" width="17.140625" style="8" customWidth="1"/>
    <col min="14613" max="14613" width="16.28515625" style="8" customWidth="1"/>
    <col min="14614" max="14856" width="11.42578125" style="8"/>
    <col min="14857" max="14857" width="19.7109375" style="8" customWidth="1"/>
    <col min="14858" max="14858" width="78.28515625" style="8" customWidth="1"/>
    <col min="14859" max="14859" width="8.28515625" style="8" customWidth="1"/>
    <col min="14860" max="14860" width="12.7109375" style="8" customWidth="1"/>
    <col min="14861" max="14861" width="13.7109375" style="8" customWidth="1"/>
    <col min="14862" max="14862" width="21.28515625" style="8" customWidth="1"/>
    <col min="14863" max="14863" width="19.42578125" style="8" customWidth="1"/>
    <col min="14864" max="14864" width="9.28515625" style="8" customWidth="1"/>
    <col min="14865" max="14865" width="8.85546875" style="8" customWidth="1"/>
    <col min="14866" max="14866" width="21.28515625" style="8" customWidth="1"/>
    <col min="14867" max="14867" width="19.42578125" style="8" customWidth="1"/>
    <col min="14868" max="14868" width="17.140625" style="8" customWidth="1"/>
    <col min="14869" max="14869" width="16.28515625" style="8" customWidth="1"/>
    <col min="14870" max="15112" width="11.42578125" style="8"/>
    <col min="15113" max="15113" width="19.7109375" style="8" customWidth="1"/>
    <col min="15114" max="15114" width="78.28515625" style="8" customWidth="1"/>
    <col min="15115" max="15115" width="8.28515625" style="8" customWidth="1"/>
    <col min="15116" max="15116" width="12.7109375" style="8" customWidth="1"/>
    <col min="15117" max="15117" width="13.7109375" style="8" customWidth="1"/>
    <col min="15118" max="15118" width="21.28515625" style="8" customWidth="1"/>
    <col min="15119" max="15119" width="19.42578125" style="8" customWidth="1"/>
    <col min="15120" max="15120" width="9.28515625" style="8" customWidth="1"/>
    <col min="15121" max="15121" width="8.85546875" style="8" customWidth="1"/>
    <col min="15122" max="15122" width="21.28515625" style="8" customWidth="1"/>
    <col min="15123" max="15123" width="19.42578125" style="8" customWidth="1"/>
    <col min="15124" max="15124" width="17.140625" style="8" customWidth="1"/>
    <col min="15125" max="15125" width="16.28515625" style="8" customWidth="1"/>
    <col min="15126" max="15368" width="11.42578125" style="8"/>
    <col min="15369" max="15369" width="19.7109375" style="8" customWidth="1"/>
    <col min="15370" max="15370" width="78.28515625" style="8" customWidth="1"/>
    <col min="15371" max="15371" width="8.28515625" style="8" customWidth="1"/>
    <col min="15372" max="15372" width="12.7109375" style="8" customWidth="1"/>
    <col min="15373" max="15373" width="13.7109375" style="8" customWidth="1"/>
    <col min="15374" max="15374" width="21.28515625" style="8" customWidth="1"/>
    <col min="15375" max="15375" width="19.42578125" style="8" customWidth="1"/>
    <col min="15376" max="15376" width="9.28515625" style="8" customWidth="1"/>
    <col min="15377" max="15377" width="8.85546875" style="8" customWidth="1"/>
    <col min="15378" max="15378" width="21.28515625" style="8" customWidth="1"/>
    <col min="15379" max="15379" width="19.42578125" style="8" customWidth="1"/>
    <col min="15380" max="15380" width="17.140625" style="8" customWidth="1"/>
    <col min="15381" max="15381" width="16.28515625" style="8" customWidth="1"/>
    <col min="15382" max="15624" width="11.42578125" style="8"/>
    <col min="15625" max="15625" width="19.7109375" style="8" customWidth="1"/>
    <col min="15626" max="15626" width="78.28515625" style="8" customWidth="1"/>
    <col min="15627" max="15627" width="8.28515625" style="8" customWidth="1"/>
    <col min="15628" max="15628" width="12.7109375" style="8" customWidth="1"/>
    <col min="15629" max="15629" width="13.7109375" style="8" customWidth="1"/>
    <col min="15630" max="15630" width="21.28515625" style="8" customWidth="1"/>
    <col min="15631" max="15631" width="19.42578125" style="8" customWidth="1"/>
    <col min="15632" max="15632" width="9.28515625" style="8" customWidth="1"/>
    <col min="15633" max="15633" width="8.85546875" style="8" customWidth="1"/>
    <col min="15634" max="15634" width="21.28515625" style="8" customWidth="1"/>
    <col min="15635" max="15635" width="19.42578125" style="8" customWidth="1"/>
    <col min="15636" max="15636" width="17.140625" style="8" customWidth="1"/>
    <col min="15637" max="15637" width="16.28515625" style="8" customWidth="1"/>
    <col min="15638" max="15880" width="11.42578125" style="8"/>
    <col min="15881" max="15881" width="19.7109375" style="8" customWidth="1"/>
    <col min="15882" max="15882" width="78.28515625" style="8" customWidth="1"/>
    <col min="15883" max="15883" width="8.28515625" style="8" customWidth="1"/>
    <col min="15884" max="15884" width="12.7109375" style="8" customWidth="1"/>
    <col min="15885" max="15885" width="13.7109375" style="8" customWidth="1"/>
    <col min="15886" max="15886" width="21.28515625" style="8" customWidth="1"/>
    <col min="15887" max="15887" width="19.42578125" style="8" customWidth="1"/>
    <col min="15888" max="15888" width="9.28515625" style="8" customWidth="1"/>
    <col min="15889" max="15889" width="8.85546875" style="8" customWidth="1"/>
    <col min="15890" max="15890" width="21.28515625" style="8" customWidth="1"/>
    <col min="15891" max="15891" width="19.42578125" style="8" customWidth="1"/>
    <col min="15892" max="15892" width="17.140625" style="8" customWidth="1"/>
    <col min="15893" max="15893" width="16.28515625" style="8" customWidth="1"/>
    <col min="15894" max="16136" width="11.42578125" style="8"/>
    <col min="16137" max="16137" width="19.7109375" style="8" customWidth="1"/>
    <col min="16138" max="16138" width="78.28515625" style="8" customWidth="1"/>
    <col min="16139" max="16139" width="8.28515625" style="8" customWidth="1"/>
    <col min="16140" max="16140" width="12.7109375" style="8" customWidth="1"/>
    <col min="16141" max="16141" width="13.7109375" style="8" customWidth="1"/>
    <col min="16142" max="16142" width="21.28515625" style="8" customWidth="1"/>
    <col min="16143" max="16143" width="19.42578125" style="8" customWidth="1"/>
    <col min="16144" max="16144" width="9.28515625" style="8" customWidth="1"/>
    <col min="16145" max="16145" width="8.85546875" style="8" customWidth="1"/>
    <col min="16146" max="16146" width="21.28515625" style="8" customWidth="1"/>
    <col min="16147" max="16147" width="19.42578125" style="8" customWidth="1"/>
    <col min="16148" max="16148" width="17.140625" style="8" customWidth="1"/>
    <col min="16149" max="16149" width="16.28515625" style="8" customWidth="1"/>
    <col min="16150" max="16384" width="11.42578125" style="8"/>
  </cols>
  <sheetData>
    <row r="1" spans="1:23" ht="20.25" customHeight="1">
      <c r="A1" s="2"/>
      <c r="B1" s="3"/>
      <c r="C1" s="4"/>
      <c r="D1" s="5"/>
      <c r="E1" s="5"/>
      <c r="F1" s="5"/>
      <c r="G1" s="5"/>
      <c r="H1" s="6"/>
      <c r="I1" s="3"/>
      <c r="J1" s="3"/>
      <c r="K1" s="3"/>
      <c r="L1" s="3"/>
      <c r="M1" s="3"/>
      <c r="N1" s="3"/>
      <c r="O1" s="7"/>
    </row>
    <row r="2" spans="1:23" ht="19.5" customHeight="1">
      <c r="A2" s="10"/>
      <c r="B2" s="11"/>
      <c r="C2" s="12"/>
      <c r="D2" s="13"/>
      <c r="E2" s="13"/>
      <c r="F2" s="13"/>
      <c r="G2" s="13"/>
      <c r="H2" s="14"/>
      <c r="I2" s="11"/>
      <c r="J2" s="11"/>
      <c r="K2" s="11"/>
      <c r="L2" s="11"/>
      <c r="M2" s="11"/>
      <c r="N2" s="11"/>
      <c r="O2" s="15"/>
    </row>
    <row r="3" spans="1:23" ht="20.25" customHeight="1">
      <c r="A3" s="16"/>
      <c r="B3" s="17"/>
      <c r="C3" s="12"/>
      <c r="D3" s="18"/>
      <c r="E3" s="18"/>
      <c r="F3" s="18"/>
      <c r="G3" s="18"/>
      <c r="H3" s="14"/>
      <c r="I3" s="19"/>
      <c r="J3" s="19"/>
      <c r="K3" s="19"/>
      <c r="L3" s="19"/>
      <c r="M3" s="19"/>
      <c r="N3" s="19"/>
      <c r="O3" s="20"/>
    </row>
    <row r="4" spans="1:23" ht="15" customHeight="1">
      <c r="A4" s="16"/>
      <c r="B4" s="17"/>
      <c r="C4" s="12"/>
      <c r="D4" s="13"/>
      <c r="E4" s="13">
        <f>131000/11</f>
        <v>11909.09090909091</v>
      </c>
      <c r="F4" s="13"/>
      <c r="G4" s="13"/>
      <c r="H4" s="14"/>
      <c r="I4" s="11"/>
      <c r="J4" s="11"/>
      <c r="K4" s="11"/>
      <c r="L4" s="11"/>
      <c r="M4" s="11"/>
      <c r="N4" s="11"/>
      <c r="O4" s="15"/>
    </row>
    <row r="5" spans="1:23" ht="18.75" customHeight="1">
      <c r="A5" s="10" t="s">
        <v>5</v>
      </c>
      <c r="B5" s="17" t="s">
        <v>6</v>
      </c>
      <c r="C5" s="12"/>
      <c r="D5" s="13">
        <v>1.3645833333333333</v>
      </c>
      <c r="E5" s="13"/>
      <c r="F5" s="13"/>
      <c r="G5" s="13"/>
      <c r="H5" s="14"/>
      <c r="I5" s="11"/>
      <c r="J5" s="11"/>
      <c r="K5" s="11"/>
      <c r="L5" s="11"/>
      <c r="M5" s="11"/>
      <c r="N5" s="11"/>
      <c r="O5" s="15"/>
      <c r="R5" s="21"/>
    </row>
    <row r="6" spans="1:23" ht="15.75" customHeight="1">
      <c r="A6" s="10" t="s">
        <v>7</v>
      </c>
      <c r="B6" s="17" t="s">
        <v>8</v>
      </c>
      <c r="C6" s="12"/>
      <c r="D6" s="13"/>
      <c r="E6" s="13"/>
      <c r="F6" s="13"/>
      <c r="G6" s="13"/>
      <c r="H6" s="14"/>
      <c r="I6" s="11"/>
      <c r="J6" s="11"/>
      <c r="K6" s="11"/>
      <c r="L6" s="11"/>
      <c r="M6" s="11"/>
      <c r="N6" s="11"/>
      <c r="O6" s="15"/>
      <c r="S6" s="21"/>
    </row>
    <row r="7" spans="1:23" ht="21.75" customHeight="1">
      <c r="A7" s="10" t="s">
        <v>9</v>
      </c>
      <c r="B7" s="17" t="s">
        <v>10</v>
      </c>
      <c r="C7" s="12"/>
      <c r="D7" s="13"/>
      <c r="E7" s="13"/>
      <c r="F7" s="13"/>
      <c r="G7" s="13"/>
      <c r="H7" s="22"/>
      <c r="I7" s="23" t="s">
        <v>11</v>
      </c>
      <c r="J7" s="23"/>
      <c r="K7" s="23"/>
      <c r="L7" s="23"/>
      <c r="M7" s="23"/>
      <c r="N7" s="23"/>
      <c r="O7" s="24"/>
      <c r="V7" s="25"/>
    </row>
    <row r="8" spans="1:23" ht="12.75" customHeight="1">
      <c r="A8" s="10" t="s">
        <v>12</v>
      </c>
      <c r="B8" s="17" t="s">
        <v>13</v>
      </c>
      <c r="C8" s="12"/>
      <c r="D8" s="13"/>
      <c r="E8" s="13"/>
      <c r="F8" s="13"/>
      <c r="G8" s="13"/>
      <c r="H8" s="22"/>
      <c r="I8" s="23" t="s">
        <v>14</v>
      </c>
      <c r="J8" s="23"/>
      <c r="K8" s="23"/>
      <c r="L8" s="23"/>
      <c r="M8" s="23"/>
      <c r="N8" s="23"/>
      <c r="O8" s="24"/>
      <c r="Q8" s="26"/>
      <c r="R8" s="26"/>
      <c r="S8" s="27"/>
    </row>
    <row r="9" spans="1:23" ht="24.75" customHeight="1">
      <c r="A9" s="10" t="s">
        <v>15</v>
      </c>
      <c r="B9" s="28">
        <v>40976</v>
      </c>
      <c r="C9" s="12"/>
      <c r="D9" s="13"/>
      <c r="E9" s="13"/>
      <c r="F9" s="13"/>
      <c r="G9" s="13"/>
      <c r="H9" s="22"/>
      <c r="I9" s="23" t="s">
        <v>16</v>
      </c>
      <c r="J9" s="23"/>
      <c r="K9" s="23"/>
      <c r="L9" s="23"/>
      <c r="M9" s="23"/>
      <c r="N9" s="23"/>
      <c r="O9" s="24"/>
      <c r="Q9" s="29"/>
      <c r="S9" s="21"/>
    </row>
    <row r="10" spans="1:23" ht="17.25" customHeight="1">
      <c r="A10" s="10"/>
      <c r="B10" s="11"/>
      <c r="C10" s="12"/>
      <c r="D10" s="13"/>
      <c r="E10" s="13"/>
      <c r="F10" s="13"/>
      <c r="G10" s="13"/>
      <c r="H10" s="22"/>
      <c r="I10" s="30" t="s">
        <v>17</v>
      </c>
      <c r="J10" s="30"/>
      <c r="K10" s="30"/>
      <c r="L10" s="30"/>
      <c r="M10" s="30"/>
      <c r="N10" s="30"/>
      <c r="O10" s="24"/>
      <c r="P10" s="31" t="s">
        <v>18</v>
      </c>
      <c r="Q10" s="25"/>
      <c r="R10" s="25"/>
      <c r="S10" s="31" t="s">
        <v>19</v>
      </c>
    </row>
    <row r="11" spans="1:23" ht="24.75" customHeight="1">
      <c r="A11" s="10"/>
      <c r="B11" s="11"/>
      <c r="C11" s="12"/>
      <c r="D11" s="13"/>
      <c r="E11" s="13"/>
      <c r="F11" s="13"/>
      <c r="G11" s="13"/>
      <c r="H11" s="32"/>
      <c r="I11" s="11"/>
      <c r="J11" s="11"/>
      <c r="K11" s="11"/>
      <c r="L11" s="11"/>
      <c r="M11" s="11"/>
      <c r="N11" s="11"/>
      <c r="O11" s="15"/>
      <c r="P11" s="33">
        <v>1.05</v>
      </c>
      <c r="Q11" s="25"/>
      <c r="R11" s="25"/>
      <c r="S11" s="34">
        <v>2.7</v>
      </c>
    </row>
    <row r="12" spans="1:23">
      <c r="A12" s="10"/>
      <c r="B12" s="11"/>
      <c r="C12" s="12"/>
      <c r="D12" s="13" t="s">
        <v>285</v>
      </c>
      <c r="E12" s="13" t="s">
        <v>286</v>
      </c>
      <c r="F12" s="13" t="s">
        <v>287</v>
      </c>
      <c r="G12" s="13" t="s">
        <v>288</v>
      </c>
      <c r="H12" s="32"/>
      <c r="I12" s="11"/>
      <c r="J12" s="580" t="s">
        <v>326</v>
      </c>
      <c r="K12" s="580"/>
      <c r="L12" s="580"/>
      <c r="M12" s="11" t="s">
        <v>294</v>
      </c>
      <c r="N12" s="11" t="s">
        <v>295</v>
      </c>
      <c r="O12" s="15"/>
    </row>
    <row r="13" spans="1:23" ht="24.95" customHeight="1">
      <c r="A13" s="35" t="s">
        <v>20</v>
      </c>
      <c r="B13" s="35" t="s">
        <v>21</v>
      </c>
      <c r="C13" s="35" t="s">
        <v>22</v>
      </c>
      <c r="D13" s="36" t="s">
        <v>23</v>
      </c>
      <c r="E13" s="36"/>
      <c r="F13" s="36"/>
      <c r="G13" s="36"/>
      <c r="H13" s="36" t="s">
        <v>24</v>
      </c>
      <c r="I13" s="35" t="s">
        <v>25</v>
      </c>
      <c r="J13" s="35"/>
      <c r="K13" s="35"/>
      <c r="L13" s="35"/>
      <c r="M13" s="35"/>
      <c r="N13" s="35"/>
      <c r="O13" s="36" t="s">
        <v>26</v>
      </c>
      <c r="Q13" s="36" t="s">
        <v>24</v>
      </c>
      <c r="R13" s="35" t="s">
        <v>25</v>
      </c>
      <c r="S13" s="36" t="s">
        <v>26</v>
      </c>
    </row>
    <row r="14" spans="1:23" s="47" customFormat="1" ht="38.25" customHeight="1">
      <c r="A14" s="37">
        <v>1</v>
      </c>
      <c r="B14" s="38" t="s">
        <v>3</v>
      </c>
      <c r="C14" s="39"/>
      <c r="D14" s="40"/>
      <c r="E14" s="40"/>
      <c r="F14" s="40"/>
      <c r="G14" s="40"/>
      <c r="H14" s="41"/>
      <c r="I14" s="42"/>
      <c r="J14" s="42"/>
      <c r="K14" s="42"/>
      <c r="L14" s="42"/>
      <c r="M14" s="42"/>
      <c r="N14" s="42"/>
      <c r="O14" s="43"/>
      <c r="P14" s="44"/>
      <c r="Q14" s="45"/>
      <c r="R14" s="45"/>
      <c r="S14" s="45"/>
      <c r="T14" s="46"/>
      <c r="U14" s="47" t="s">
        <v>27</v>
      </c>
      <c r="V14" s="47" t="s">
        <v>28</v>
      </c>
      <c r="W14" s="47" t="s">
        <v>29</v>
      </c>
    </row>
    <row r="15" spans="1:23" s="55" customFormat="1" ht="20.100000000000001" customHeight="1">
      <c r="A15" s="48">
        <v>1</v>
      </c>
      <c r="B15" s="49" t="s">
        <v>4</v>
      </c>
      <c r="C15" s="50"/>
      <c r="D15" s="51"/>
      <c r="E15" s="51"/>
      <c r="F15" s="51"/>
      <c r="G15" s="51"/>
      <c r="H15" s="52"/>
      <c r="I15" s="53"/>
      <c r="J15" s="53"/>
      <c r="K15" s="53"/>
      <c r="L15" s="53"/>
      <c r="M15" s="53"/>
      <c r="N15" s="53"/>
      <c r="O15" s="54">
        <f>SUM(I17:I33)</f>
        <v>69124.377000000008</v>
      </c>
      <c r="Q15" s="56"/>
      <c r="R15" s="56"/>
      <c r="S15" s="57">
        <f>SUM(R17:R33)</f>
        <v>65832.739999999991</v>
      </c>
      <c r="T15" s="58">
        <f>+O15/S15</f>
        <v>1.0500000000000003</v>
      </c>
      <c r="U15" s="59">
        <f>SUM(U17:U33)</f>
        <v>55332.739999999991</v>
      </c>
      <c r="V15" s="59">
        <f>SUM(V17:V33)</f>
        <v>10500</v>
      </c>
      <c r="W15" s="59">
        <f>SUM(W17:W33)</f>
        <v>65832.739999999991</v>
      </c>
    </row>
    <row r="16" spans="1:23" s="69" customFormat="1" ht="15" customHeight="1">
      <c r="A16" s="60"/>
      <c r="B16" s="61"/>
      <c r="C16" s="62"/>
      <c r="D16" s="63"/>
      <c r="E16" s="63"/>
      <c r="F16" s="63"/>
      <c r="G16" s="63"/>
      <c r="H16" s="64"/>
      <c r="I16" s="61"/>
      <c r="J16" s="61"/>
      <c r="K16" s="61"/>
      <c r="L16" s="61"/>
      <c r="M16" s="61"/>
      <c r="N16" s="61"/>
      <c r="O16" s="65"/>
      <c r="P16" s="66"/>
      <c r="Q16" s="67"/>
      <c r="R16" s="67"/>
      <c r="S16" s="66"/>
      <c r="T16" s="68"/>
    </row>
    <row r="17" spans="1:23" s="69" customFormat="1" ht="15" customHeight="1">
      <c r="A17" s="60">
        <f>+A15+0.01</f>
        <v>1.01</v>
      </c>
      <c r="B17" s="61" t="s">
        <v>30</v>
      </c>
      <c r="C17" s="62" t="s">
        <v>31</v>
      </c>
      <c r="D17" s="64">
        <v>1</v>
      </c>
      <c r="E17" s="64"/>
      <c r="F17" s="64"/>
      <c r="G17" s="64">
        <f>SUM(D17:F17)</f>
        <v>1</v>
      </c>
      <c r="H17" s="64">
        <f>+P17*Q17</f>
        <v>3029.5335</v>
      </c>
      <c r="I17" s="64">
        <f>+G17*H17</f>
        <v>3029.5335</v>
      </c>
      <c r="J17" s="64">
        <f>+D17*H17</f>
        <v>3029.5335</v>
      </c>
      <c r="K17" s="64">
        <v>3029.5335</v>
      </c>
      <c r="L17" s="64">
        <f>+J17-K17</f>
        <v>0</v>
      </c>
      <c r="M17" s="64">
        <f>+E17*H17</f>
        <v>0</v>
      </c>
      <c r="N17" s="64">
        <f>+F17*H17</f>
        <v>0</v>
      </c>
      <c r="O17" s="65"/>
      <c r="P17" s="70">
        <f>+$P$11</f>
        <v>1.05</v>
      </c>
      <c r="Q17" s="71">
        <v>2885.27</v>
      </c>
      <c r="R17" s="71">
        <f t="shared" ref="R17:R33" si="0">+Q17*D17</f>
        <v>2885.27</v>
      </c>
      <c r="S17" s="66"/>
      <c r="T17" s="72" t="s">
        <v>32</v>
      </c>
      <c r="U17" s="73">
        <f>+R17</f>
        <v>2885.27</v>
      </c>
      <c r="W17" s="73">
        <f>+U17+V17</f>
        <v>2885.27</v>
      </c>
    </row>
    <row r="18" spans="1:23" s="69" customFormat="1" ht="15" customHeight="1">
      <c r="A18" s="60">
        <f>+A17+0.01</f>
        <v>1.02</v>
      </c>
      <c r="B18" s="66" t="s">
        <v>33</v>
      </c>
      <c r="C18" s="74" t="s">
        <v>34</v>
      </c>
      <c r="D18" s="64">
        <v>27</v>
      </c>
      <c r="E18" s="64"/>
      <c r="F18" s="64"/>
      <c r="G18" s="64">
        <f t="shared" ref="G18:G81" si="1">SUM(D18:F18)</f>
        <v>27</v>
      </c>
      <c r="H18" s="64">
        <f t="shared" ref="H18:H33" si="2">+P18*Q18</f>
        <v>69.919500000000014</v>
      </c>
      <c r="I18" s="64">
        <f t="shared" ref="I18:I78" si="3">+G18*H18</f>
        <v>1887.8265000000004</v>
      </c>
      <c r="J18" s="64">
        <f t="shared" ref="J18:J81" si="4">+D18*H18</f>
        <v>1887.8265000000004</v>
      </c>
      <c r="K18" s="64">
        <v>1887.8265000000004</v>
      </c>
      <c r="L18" s="64">
        <f t="shared" ref="L18:L81" si="5">+J18-K18</f>
        <v>0</v>
      </c>
      <c r="M18" s="64">
        <f t="shared" ref="M18:M81" si="6">+E18*H18</f>
        <v>0</v>
      </c>
      <c r="N18" s="64">
        <f t="shared" ref="N18:N81" si="7">+F18*H18</f>
        <v>0</v>
      </c>
      <c r="O18" s="75"/>
      <c r="P18" s="70">
        <f t="shared" ref="P18:P75" si="8">+$P$11</f>
        <v>1.05</v>
      </c>
      <c r="Q18" s="76">
        <v>66.59</v>
      </c>
      <c r="R18" s="71">
        <f t="shared" si="0"/>
        <v>1797.93</v>
      </c>
      <c r="T18" s="72" t="s">
        <v>32</v>
      </c>
      <c r="U18" s="73">
        <f t="shared" ref="U18:U31" si="9">+R18</f>
        <v>1797.93</v>
      </c>
      <c r="W18" s="73">
        <f t="shared" ref="W18:W33" si="10">+U18+V18</f>
        <v>1797.93</v>
      </c>
    </row>
    <row r="19" spans="1:23" s="69" customFormat="1" ht="15" customHeight="1">
      <c r="A19" s="60">
        <f t="shared" ref="A19:A33" si="11">+A18+0.01</f>
        <v>1.03</v>
      </c>
      <c r="B19" s="66" t="s">
        <v>35</v>
      </c>
      <c r="C19" s="74" t="s">
        <v>36</v>
      </c>
      <c r="D19" s="64">
        <v>40</v>
      </c>
      <c r="E19" s="64"/>
      <c r="F19" s="64"/>
      <c r="G19" s="64">
        <f t="shared" si="1"/>
        <v>40</v>
      </c>
      <c r="H19" s="64">
        <f t="shared" si="2"/>
        <v>79.149000000000001</v>
      </c>
      <c r="I19" s="64">
        <f t="shared" si="3"/>
        <v>3165.96</v>
      </c>
      <c r="J19" s="64">
        <f t="shared" si="4"/>
        <v>3165.96</v>
      </c>
      <c r="K19" s="64">
        <v>3165.96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75"/>
      <c r="P19" s="70">
        <f t="shared" si="8"/>
        <v>1.05</v>
      </c>
      <c r="Q19" s="76">
        <v>75.38</v>
      </c>
      <c r="R19" s="71">
        <f t="shared" si="0"/>
        <v>3015.2</v>
      </c>
      <c r="T19" s="72" t="s">
        <v>32</v>
      </c>
      <c r="U19" s="73">
        <f t="shared" si="9"/>
        <v>3015.2</v>
      </c>
      <c r="W19" s="73">
        <f t="shared" si="10"/>
        <v>3015.2</v>
      </c>
    </row>
    <row r="20" spans="1:23" s="69" customFormat="1" ht="15" customHeight="1">
      <c r="A20" s="60">
        <f t="shared" si="11"/>
        <v>1.04</v>
      </c>
      <c r="B20" s="66" t="s">
        <v>37</v>
      </c>
      <c r="C20" s="74" t="s">
        <v>36</v>
      </c>
      <c r="D20" s="64">
        <v>2</v>
      </c>
      <c r="E20" s="64"/>
      <c r="F20" s="64"/>
      <c r="G20" s="64">
        <f t="shared" si="1"/>
        <v>2</v>
      </c>
      <c r="H20" s="64">
        <f t="shared" si="2"/>
        <v>1551.3120000000001</v>
      </c>
      <c r="I20" s="64">
        <f t="shared" si="3"/>
        <v>3102.6240000000003</v>
      </c>
      <c r="J20" s="64">
        <f t="shared" si="4"/>
        <v>3102.6240000000003</v>
      </c>
      <c r="K20" s="64">
        <v>3102.6240000000003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75"/>
      <c r="P20" s="70">
        <f t="shared" si="8"/>
        <v>1.05</v>
      </c>
      <c r="Q20" s="76">
        <v>1477.44</v>
      </c>
      <c r="R20" s="71">
        <f t="shared" si="0"/>
        <v>2954.88</v>
      </c>
      <c r="T20" s="72" t="s">
        <v>32</v>
      </c>
      <c r="U20" s="73">
        <f t="shared" si="9"/>
        <v>2954.88</v>
      </c>
      <c r="W20" s="73">
        <f t="shared" si="10"/>
        <v>2954.88</v>
      </c>
    </row>
    <row r="21" spans="1:23" s="69" customFormat="1" ht="15" customHeight="1">
      <c r="A21" s="60">
        <f t="shared" si="11"/>
        <v>1.05</v>
      </c>
      <c r="B21" s="66" t="s">
        <v>38</v>
      </c>
      <c r="C21" s="74" t="s">
        <v>39</v>
      </c>
      <c r="D21" s="64">
        <v>2</v>
      </c>
      <c r="E21" s="64"/>
      <c r="F21" s="64"/>
      <c r="G21" s="64">
        <f t="shared" si="1"/>
        <v>2</v>
      </c>
      <c r="H21" s="64">
        <f t="shared" si="2"/>
        <v>1984.5</v>
      </c>
      <c r="I21" s="64">
        <f t="shared" si="3"/>
        <v>3969</v>
      </c>
      <c r="J21" s="64">
        <f t="shared" si="4"/>
        <v>3969</v>
      </c>
      <c r="K21" s="64">
        <v>3969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75"/>
      <c r="P21" s="70">
        <f t="shared" si="8"/>
        <v>1.05</v>
      </c>
      <c r="Q21" s="76">
        <v>1890</v>
      </c>
      <c r="R21" s="71">
        <f t="shared" si="0"/>
        <v>3780</v>
      </c>
      <c r="T21" s="72" t="s">
        <v>32</v>
      </c>
      <c r="U21" s="73">
        <f t="shared" si="9"/>
        <v>3780</v>
      </c>
      <c r="W21" s="73">
        <f t="shared" si="10"/>
        <v>3780</v>
      </c>
    </row>
    <row r="22" spans="1:23" s="69" customFormat="1" ht="15" customHeight="1">
      <c r="A22" s="60">
        <f t="shared" si="11"/>
        <v>1.06</v>
      </c>
      <c r="B22" s="66" t="s">
        <v>40</v>
      </c>
      <c r="C22" s="74" t="s">
        <v>39</v>
      </c>
      <c r="D22" s="64">
        <v>2</v>
      </c>
      <c r="E22" s="64"/>
      <c r="F22" s="64"/>
      <c r="G22" s="64">
        <f t="shared" si="1"/>
        <v>2</v>
      </c>
      <c r="H22" s="64">
        <f t="shared" si="2"/>
        <v>3858.75</v>
      </c>
      <c r="I22" s="64">
        <f t="shared" si="3"/>
        <v>7717.5</v>
      </c>
      <c r="J22" s="64">
        <f t="shared" si="4"/>
        <v>7717.5</v>
      </c>
      <c r="K22" s="64">
        <v>7717.5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75"/>
      <c r="P22" s="70">
        <f t="shared" si="8"/>
        <v>1.05</v>
      </c>
      <c r="Q22" s="76">
        <v>3675</v>
      </c>
      <c r="R22" s="71">
        <f t="shared" si="0"/>
        <v>7350</v>
      </c>
      <c r="T22" s="72" t="s">
        <v>32</v>
      </c>
      <c r="U22" s="73">
        <f t="shared" si="9"/>
        <v>7350</v>
      </c>
      <c r="W22" s="73">
        <f t="shared" si="10"/>
        <v>7350</v>
      </c>
    </row>
    <row r="23" spans="1:23" s="69" customFormat="1" ht="15" customHeight="1">
      <c r="A23" s="60">
        <f t="shared" si="11"/>
        <v>1.07</v>
      </c>
      <c r="B23" s="66" t="s">
        <v>41</v>
      </c>
      <c r="C23" s="74" t="s">
        <v>39</v>
      </c>
      <c r="D23" s="64">
        <v>2</v>
      </c>
      <c r="E23" s="64"/>
      <c r="F23" s="64"/>
      <c r="G23" s="64">
        <f t="shared" si="1"/>
        <v>2</v>
      </c>
      <c r="H23" s="64">
        <f t="shared" si="2"/>
        <v>1256.0205000000001</v>
      </c>
      <c r="I23" s="64">
        <f t="shared" si="3"/>
        <v>2512.0410000000002</v>
      </c>
      <c r="J23" s="64">
        <f t="shared" si="4"/>
        <v>2512.0410000000002</v>
      </c>
      <c r="K23" s="64">
        <v>2512.0410000000002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75"/>
      <c r="P23" s="70">
        <f t="shared" si="8"/>
        <v>1.05</v>
      </c>
      <c r="Q23" s="76">
        <v>1196.21</v>
      </c>
      <c r="R23" s="71">
        <f t="shared" si="0"/>
        <v>2392.42</v>
      </c>
      <c r="T23" s="72" t="s">
        <v>32</v>
      </c>
      <c r="U23" s="73">
        <f t="shared" si="9"/>
        <v>2392.42</v>
      </c>
      <c r="W23" s="73">
        <f t="shared" si="10"/>
        <v>2392.42</v>
      </c>
    </row>
    <row r="24" spans="1:23" s="69" customFormat="1" ht="15" customHeight="1">
      <c r="A24" s="60">
        <f t="shared" si="11"/>
        <v>1.08</v>
      </c>
      <c r="B24" s="66" t="s">
        <v>42</v>
      </c>
      <c r="C24" s="74" t="s">
        <v>31</v>
      </c>
      <c r="D24" s="64">
        <v>1</v>
      </c>
      <c r="E24" s="64"/>
      <c r="F24" s="64"/>
      <c r="G24" s="64">
        <f t="shared" si="1"/>
        <v>1</v>
      </c>
      <c r="H24" s="64">
        <f t="shared" si="2"/>
        <v>6300</v>
      </c>
      <c r="I24" s="64">
        <f t="shared" si="3"/>
        <v>6300</v>
      </c>
      <c r="J24" s="64">
        <f t="shared" si="4"/>
        <v>6300</v>
      </c>
      <c r="K24" s="64">
        <v>6300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75"/>
      <c r="P24" s="70">
        <f t="shared" si="8"/>
        <v>1.05</v>
      </c>
      <c r="Q24" s="76">
        <v>6000</v>
      </c>
      <c r="R24" s="71">
        <f t="shared" si="0"/>
        <v>6000</v>
      </c>
      <c r="T24" s="72" t="s">
        <v>32</v>
      </c>
      <c r="U24" s="73">
        <f t="shared" si="9"/>
        <v>6000</v>
      </c>
      <c r="W24" s="73">
        <f t="shared" si="10"/>
        <v>6000</v>
      </c>
    </row>
    <row r="25" spans="1:23" s="69" customFormat="1" ht="15" customHeight="1">
      <c r="A25" s="60">
        <f t="shared" si="11"/>
        <v>1.0900000000000001</v>
      </c>
      <c r="B25" s="66" t="s">
        <v>43</v>
      </c>
      <c r="C25" s="74" t="s">
        <v>44</v>
      </c>
      <c r="D25" s="64">
        <f>60*8</f>
        <v>480</v>
      </c>
      <c r="E25" s="64"/>
      <c r="F25" s="64"/>
      <c r="G25" s="64">
        <f t="shared" si="1"/>
        <v>480</v>
      </c>
      <c r="H25" s="64">
        <f t="shared" si="2"/>
        <v>15.897000000000002</v>
      </c>
      <c r="I25" s="64">
        <f t="shared" si="3"/>
        <v>7630.5600000000013</v>
      </c>
      <c r="J25" s="64">
        <f t="shared" si="4"/>
        <v>7630.5600000000013</v>
      </c>
      <c r="K25" s="64">
        <v>7630.5600000000013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75"/>
      <c r="P25" s="70">
        <f t="shared" si="8"/>
        <v>1.05</v>
      </c>
      <c r="Q25" s="76">
        <v>15.14</v>
      </c>
      <c r="R25" s="71">
        <f t="shared" si="0"/>
        <v>7267.2000000000007</v>
      </c>
      <c r="T25" s="72" t="s">
        <v>32</v>
      </c>
      <c r="U25" s="73">
        <f t="shared" si="9"/>
        <v>7267.2000000000007</v>
      </c>
      <c r="W25" s="73">
        <f t="shared" si="10"/>
        <v>7267.2000000000007</v>
      </c>
    </row>
    <row r="26" spans="1:23" s="69" customFormat="1" ht="15" customHeight="1">
      <c r="A26" s="60">
        <f t="shared" si="11"/>
        <v>1.1000000000000001</v>
      </c>
      <c r="B26" s="66" t="s">
        <v>45</v>
      </c>
      <c r="C26" s="74" t="s">
        <v>46</v>
      </c>
      <c r="D26" s="64">
        <v>4</v>
      </c>
      <c r="E26" s="64"/>
      <c r="F26" s="64"/>
      <c r="G26" s="64">
        <f t="shared" si="1"/>
        <v>4</v>
      </c>
      <c r="H26" s="64">
        <f t="shared" si="2"/>
        <v>367.5</v>
      </c>
      <c r="I26" s="64">
        <f t="shared" si="3"/>
        <v>1470</v>
      </c>
      <c r="J26" s="64">
        <f t="shared" si="4"/>
        <v>1470</v>
      </c>
      <c r="K26" s="64">
        <v>1470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75"/>
      <c r="P26" s="70">
        <f t="shared" si="8"/>
        <v>1.05</v>
      </c>
      <c r="Q26" s="76">
        <v>350</v>
      </c>
      <c r="R26" s="71">
        <f t="shared" si="0"/>
        <v>1400</v>
      </c>
      <c r="T26" s="72" t="s">
        <v>32</v>
      </c>
      <c r="U26" s="73">
        <f t="shared" si="9"/>
        <v>1400</v>
      </c>
      <c r="W26" s="73">
        <f t="shared" si="10"/>
        <v>1400</v>
      </c>
    </row>
    <row r="27" spans="1:23" s="69" customFormat="1" ht="15" customHeight="1">
      <c r="A27" s="60">
        <f t="shared" si="11"/>
        <v>1.1100000000000001</v>
      </c>
      <c r="B27" s="66" t="s">
        <v>47</v>
      </c>
      <c r="C27" s="74" t="s">
        <v>46</v>
      </c>
      <c r="D27" s="64">
        <v>4</v>
      </c>
      <c r="E27" s="64"/>
      <c r="F27" s="64"/>
      <c r="G27" s="64">
        <f t="shared" si="1"/>
        <v>4</v>
      </c>
      <c r="H27" s="64">
        <f t="shared" si="2"/>
        <v>233.58300000000003</v>
      </c>
      <c r="I27" s="64">
        <f t="shared" si="3"/>
        <v>934.33200000000011</v>
      </c>
      <c r="J27" s="64">
        <f t="shared" si="4"/>
        <v>934.33200000000011</v>
      </c>
      <c r="K27" s="64">
        <v>934.33200000000011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75"/>
      <c r="P27" s="70">
        <f t="shared" si="8"/>
        <v>1.05</v>
      </c>
      <c r="Q27" s="76">
        <v>222.46</v>
      </c>
      <c r="R27" s="71">
        <f t="shared" si="0"/>
        <v>889.84</v>
      </c>
      <c r="T27" s="72" t="s">
        <v>32</v>
      </c>
      <c r="U27" s="73">
        <f t="shared" si="9"/>
        <v>889.84</v>
      </c>
      <c r="W27" s="73">
        <f t="shared" si="10"/>
        <v>889.84</v>
      </c>
    </row>
    <row r="28" spans="1:23" s="69" customFormat="1" ht="29.45" customHeight="1">
      <c r="A28" s="60">
        <f t="shared" si="11"/>
        <v>1.1200000000000001</v>
      </c>
      <c r="B28" s="77" t="s">
        <v>48</v>
      </c>
      <c r="C28" s="74" t="s">
        <v>31</v>
      </c>
      <c r="D28" s="64">
        <v>1</v>
      </c>
      <c r="E28" s="64"/>
      <c r="F28" s="64"/>
      <c r="G28" s="64">
        <f t="shared" si="1"/>
        <v>1</v>
      </c>
      <c r="H28" s="64">
        <f t="shared" si="2"/>
        <v>5775</v>
      </c>
      <c r="I28" s="64">
        <f t="shared" si="3"/>
        <v>5775</v>
      </c>
      <c r="J28" s="64">
        <f t="shared" si="4"/>
        <v>5775</v>
      </c>
      <c r="K28" s="64">
        <v>5775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75"/>
      <c r="P28" s="70">
        <f t="shared" si="8"/>
        <v>1.05</v>
      </c>
      <c r="Q28" s="76">
        <v>5500</v>
      </c>
      <c r="R28" s="71">
        <f t="shared" si="0"/>
        <v>5500</v>
      </c>
      <c r="T28" s="72" t="s">
        <v>49</v>
      </c>
      <c r="U28" s="73"/>
      <c r="V28" s="73">
        <f>+R28</f>
        <v>5500</v>
      </c>
      <c r="W28" s="73">
        <f t="shared" si="10"/>
        <v>5500</v>
      </c>
    </row>
    <row r="29" spans="1:23" s="69" customFormat="1" ht="15" customHeight="1">
      <c r="A29" s="60">
        <f t="shared" si="11"/>
        <v>1.1300000000000001</v>
      </c>
      <c r="B29" s="66" t="s">
        <v>50</v>
      </c>
      <c r="C29" s="74" t="s">
        <v>31</v>
      </c>
      <c r="D29" s="64">
        <v>1</v>
      </c>
      <c r="E29" s="64"/>
      <c r="F29" s="64"/>
      <c r="G29" s="64">
        <f t="shared" si="1"/>
        <v>1</v>
      </c>
      <c r="H29" s="64">
        <f t="shared" si="2"/>
        <v>1260</v>
      </c>
      <c r="I29" s="64">
        <f t="shared" si="3"/>
        <v>1260</v>
      </c>
      <c r="J29" s="64">
        <f t="shared" si="4"/>
        <v>1260</v>
      </c>
      <c r="K29" s="64">
        <v>1260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75"/>
      <c r="P29" s="70">
        <f t="shared" si="8"/>
        <v>1.05</v>
      </c>
      <c r="Q29" s="76">
        <v>1200</v>
      </c>
      <c r="R29" s="71">
        <f t="shared" si="0"/>
        <v>1200</v>
      </c>
      <c r="T29" s="72" t="s">
        <v>49</v>
      </c>
      <c r="U29" s="73"/>
      <c r="V29" s="73">
        <f>+R29</f>
        <v>1200</v>
      </c>
      <c r="W29" s="73">
        <f t="shared" si="10"/>
        <v>1200</v>
      </c>
    </row>
    <row r="30" spans="1:23" s="69" customFormat="1" ht="15" customHeight="1">
      <c r="A30" s="60">
        <f t="shared" si="11"/>
        <v>1.1400000000000001</v>
      </c>
      <c r="B30" s="66" t="s">
        <v>51</v>
      </c>
      <c r="C30" s="74" t="s">
        <v>39</v>
      </c>
      <c r="D30" s="64">
        <v>2</v>
      </c>
      <c r="E30" s="64"/>
      <c r="F30" s="64"/>
      <c r="G30" s="64">
        <f t="shared" si="1"/>
        <v>2</v>
      </c>
      <c r="H30" s="64">
        <f t="shared" si="2"/>
        <v>7875</v>
      </c>
      <c r="I30" s="64">
        <f t="shared" si="3"/>
        <v>15750</v>
      </c>
      <c r="J30" s="64">
        <f t="shared" si="4"/>
        <v>15750</v>
      </c>
      <c r="K30" s="64">
        <v>15750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75"/>
      <c r="P30" s="70">
        <f t="shared" si="8"/>
        <v>1.05</v>
      </c>
      <c r="Q30" s="76">
        <v>7500</v>
      </c>
      <c r="R30" s="71">
        <f t="shared" si="0"/>
        <v>15000</v>
      </c>
      <c r="T30" s="72" t="s">
        <v>52</v>
      </c>
      <c r="U30" s="73">
        <f>+R30</f>
        <v>15000</v>
      </c>
      <c r="W30" s="73">
        <f t="shared" si="10"/>
        <v>15000</v>
      </c>
    </row>
    <row r="31" spans="1:23" s="69" customFormat="1" ht="15" customHeight="1">
      <c r="A31" s="60">
        <f t="shared" si="11"/>
        <v>1.1500000000000001</v>
      </c>
      <c r="B31" s="66" t="s">
        <v>53</v>
      </c>
      <c r="C31" s="74" t="s">
        <v>39</v>
      </c>
      <c r="D31" s="64">
        <v>2</v>
      </c>
      <c r="E31" s="64"/>
      <c r="F31" s="64"/>
      <c r="G31" s="64">
        <f t="shared" si="1"/>
        <v>2</v>
      </c>
      <c r="H31" s="64">
        <f t="shared" si="2"/>
        <v>315</v>
      </c>
      <c r="I31" s="64">
        <f t="shared" si="3"/>
        <v>630</v>
      </c>
      <c r="J31" s="64">
        <f t="shared" si="4"/>
        <v>630</v>
      </c>
      <c r="K31" s="64">
        <v>630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75"/>
      <c r="P31" s="70">
        <f t="shared" si="8"/>
        <v>1.05</v>
      </c>
      <c r="Q31" s="76">
        <v>300</v>
      </c>
      <c r="R31" s="71">
        <f t="shared" si="0"/>
        <v>600</v>
      </c>
      <c r="T31" s="72" t="s">
        <v>54</v>
      </c>
      <c r="U31" s="73">
        <f t="shared" si="9"/>
        <v>600</v>
      </c>
      <c r="W31" s="73">
        <f t="shared" si="10"/>
        <v>600</v>
      </c>
    </row>
    <row r="32" spans="1:23" s="69" customFormat="1" ht="15" customHeight="1">
      <c r="A32" s="60">
        <f t="shared" si="11"/>
        <v>1.1600000000000001</v>
      </c>
      <c r="B32" s="66" t="s">
        <v>55</v>
      </c>
      <c r="C32" s="74" t="s">
        <v>31</v>
      </c>
      <c r="D32" s="64">
        <v>1</v>
      </c>
      <c r="E32" s="64"/>
      <c r="F32" s="64"/>
      <c r="G32" s="64">
        <f t="shared" si="1"/>
        <v>1</v>
      </c>
      <c r="H32" s="64">
        <f t="shared" si="2"/>
        <v>2730</v>
      </c>
      <c r="I32" s="64">
        <f t="shared" si="3"/>
        <v>2730</v>
      </c>
      <c r="J32" s="64">
        <f t="shared" si="4"/>
        <v>2730</v>
      </c>
      <c r="K32" s="64">
        <v>2730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75"/>
      <c r="P32" s="70">
        <f t="shared" si="8"/>
        <v>1.05</v>
      </c>
      <c r="Q32" s="76">
        <f>2000+600</f>
        <v>2600</v>
      </c>
      <c r="R32" s="71">
        <f t="shared" si="0"/>
        <v>2600</v>
      </c>
      <c r="T32" s="72" t="s">
        <v>49</v>
      </c>
      <c r="U32" s="73"/>
      <c r="V32" s="73">
        <f>+R32</f>
        <v>2600</v>
      </c>
      <c r="W32" s="73">
        <f t="shared" si="10"/>
        <v>2600</v>
      </c>
    </row>
    <row r="33" spans="1:23" s="69" customFormat="1" ht="15" customHeight="1">
      <c r="A33" s="60">
        <f t="shared" si="11"/>
        <v>1.1700000000000002</v>
      </c>
      <c r="B33" s="66" t="s">
        <v>56</v>
      </c>
      <c r="C33" s="74" t="s">
        <v>31</v>
      </c>
      <c r="D33" s="64">
        <v>1</v>
      </c>
      <c r="E33" s="64"/>
      <c r="F33" s="64"/>
      <c r="G33" s="64">
        <f t="shared" si="1"/>
        <v>1</v>
      </c>
      <c r="H33" s="64">
        <f t="shared" si="2"/>
        <v>1260</v>
      </c>
      <c r="I33" s="64">
        <f t="shared" si="3"/>
        <v>1260</v>
      </c>
      <c r="J33" s="64">
        <f t="shared" si="4"/>
        <v>1260</v>
      </c>
      <c r="K33" s="64">
        <v>1260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75"/>
      <c r="P33" s="70">
        <f t="shared" si="8"/>
        <v>1.05</v>
      </c>
      <c r="Q33" s="76">
        <v>1200</v>
      </c>
      <c r="R33" s="71">
        <f t="shared" si="0"/>
        <v>1200</v>
      </c>
      <c r="T33" s="72"/>
      <c r="V33" s="73">
        <f>+R33</f>
        <v>1200</v>
      </c>
      <c r="W33" s="73">
        <f t="shared" si="10"/>
        <v>1200</v>
      </c>
    </row>
    <row r="34" spans="1:23" s="69" customFormat="1" ht="15" customHeight="1">
      <c r="A34" s="60"/>
      <c r="B34" s="66"/>
      <c r="C34" s="74"/>
      <c r="D34" s="64"/>
      <c r="E34" s="64"/>
      <c r="F34" s="64"/>
      <c r="G34" s="64">
        <f t="shared" si="1"/>
        <v>0</v>
      </c>
      <c r="H34" s="64"/>
      <c r="I34" s="64">
        <f t="shared" si="3"/>
        <v>0</v>
      </c>
      <c r="J34" s="64">
        <f t="shared" si="4"/>
        <v>0</v>
      </c>
      <c r="K34" s="64"/>
      <c r="L34" s="64">
        <f t="shared" si="5"/>
        <v>0</v>
      </c>
      <c r="M34" s="64">
        <f t="shared" si="6"/>
        <v>0</v>
      </c>
      <c r="N34" s="64">
        <f t="shared" si="7"/>
        <v>0</v>
      </c>
      <c r="O34" s="75"/>
      <c r="P34" s="70"/>
      <c r="Q34" s="76"/>
      <c r="R34" s="71"/>
      <c r="T34" s="72"/>
    </row>
    <row r="35" spans="1:23" s="55" customFormat="1" ht="20.100000000000001" customHeight="1">
      <c r="A35" s="48">
        <v>2</v>
      </c>
      <c r="B35" s="49" t="s">
        <v>57</v>
      </c>
      <c r="C35" s="50"/>
      <c r="D35" s="51"/>
      <c r="E35" s="51"/>
      <c r="F35" s="51"/>
      <c r="G35" s="51">
        <f t="shared" si="1"/>
        <v>0</v>
      </c>
      <c r="H35" s="52"/>
      <c r="I35" s="52"/>
      <c r="J35" s="64">
        <f t="shared" si="4"/>
        <v>0</v>
      </c>
      <c r="K35" s="64"/>
      <c r="L35" s="64">
        <f t="shared" si="5"/>
        <v>0</v>
      </c>
      <c r="M35" s="64">
        <f t="shared" si="6"/>
        <v>0</v>
      </c>
      <c r="N35" s="64">
        <f t="shared" si="7"/>
        <v>0</v>
      </c>
      <c r="O35" s="54">
        <f>SUM(I37:I61)</f>
        <v>37923.875822700007</v>
      </c>
      <c r="P35" s="70"/>
      <c r="Q35" s="56"/>
      <c r="R35" s="56"/>
      <c r="S35" s="57">
        <f>SUM(R37:R61)</f>
        <v>36146.176973999995</v>
      </c>
      <c r="T35" s="58">
        <f>+O35/S35</f>
        <v>1.0491808262317399</v>
      </c>
      <c r="U35" s="59">
        <f>SUM(U37:U61)</f>
        <v>5753.6428999999998</v>
      </c>
      <c r="V35" s="59">
        <f>SUM(V37:V61)</f>
        <v>30392.534073999999</v>
      </c>
      <c r="W35" s="59">
        <f>+U35+V35</f>
        <v>36146.176974000002</v>
      </c>
    </row>
    <row r="36" spans="1:23" s="69" customFormat="1" ht="15" customHeight="1">
      <c r="A36" s="60"/>
      <c r="B36" s="61"/>
      <c r="C36" s="62"/>
      <c r="D36" s="63"/>
      <c r="E36" s="63"/>
      <c r="F36" s="63"/>
      <c r="G36" s="64">
        <f t="shared" si="1"/>
        <v>0</v>
      </c>
      <c r="H36" s="64"/>
      <c r="I36" s="64">
        <f t="shared" si="3"/>
        <v>0</v>
      </c>
      <c r="J36" s="64">
        <f t="shared" si="4"/>
        <v>0</v>
      </c>
      <c r="K36" s="64"/>
      <c r="L36" s="64">
        <f t="shared" si="5"/>
        <v>0</v>
      </c>
      <c r="M36" s="64">
        <f t="shared" si="6"/>
        <v>0</v>
      </c>
      <c r="N36" s="64">
        <f t="shared" si="7"/>
        <v>0</v>
      </c>
      <c r="O36" s="65"/>
      <c r="P36" s="70"/>
      <c r="Q36" s="67"/>
      <c r="R36" s="67"/>
      <c r="S36" s="66"/>
      <c r="T36" s="68"/>
    </row>
    <row r="37" spans="1:23" s="69" customFormat="1" ht="15" customHeight="1">
      <c r="A37" s="60">
        <f>+A35+0.01</f>
        <v>2.0099999999999998</v>
      </c>
      <c r="B37" s="61" t="s">
        <v>58</v>
      </c>
      <c r="C37" s="62" t="s">
        <v>36</v>
      </c>
      <c r="D37" s="64">
        <v>210.09</v>
      </c>
      <c r="E37" s="64"/>
      <c r="F37" s="64"/>
      <c r="G37" s="64">
        <f t="shared" si="1"/>
        <v>210.09</v>
      </c>
      <c r="H37" s="64">
        <f>+P37*Q37</f>
        <v>2.1734999999999998</v>
      </c>
      <c r="I37" s="64">
        <f t="shared" si="3"/>
        <v>456.63061499999998</v>
      </c>
      <c r="J37" s="64">
        <f t="shared" si="4"/>
        <v>456.63061499999998</v>
      </c>
      <c r="K37" s="64">
        <v>456.63061499999998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5"/>
      <c r="P37" s="70">
        <f t="shared" si="8"/>
        <v>1.05</v>
      </c>
      <c r="Q37" s="67">
        <v>2.0699999999999998</v>
      </c>
      <c r="R37" s="67">
        <f>+D37*Q37</f>
        <v>434.88629999999995</v>
      </c>
      <c r="S37" s="66"/>
      <c r="T37" s="72" t="s">
        <v>32</v>
      </c>
      <c r="U37" s="73">
        <f>+R37</f>
        <v>434.88629999999995</v>
      </c>
      <c r="W37" s="73">
        <f>+U37+V37</f>
        <v>434.88629999999995</v>
      </c>
    </row>
    <row r="38" spans="1:23" s="69" customFormat="1" ht="15" customHeight="1">
      <c r="A38" s="60">
        <f t="shared" ref="A38:A61" si="12">+A37+0.01</f>
        <v>2.0199999999999996</v>
      </c>
      <c r="B38" s="61" t="s">
        <v>59</v>
      </c>
      <c r="C38" s="62" t="s">
        <v>36</v>
      </c>
      <c r="D38" s="64">
        <v>394.39</v>
      </c>
      <c r="E38" s="64"/>
      <c r="F38" s="64"/>
      <c r="G38" s="64">
        <f t="shared" si="1"/>
        <v>394.39</v>
      </c>
      <c r="H38" s="64">
        <f t="shared" ref="H38:H61" si="13">+P38*Q38</f>
        <v>0.98699999999999999</v>
      </c>
      <c r="I38" s="64">
        <f t="shared" si="3"/>
        <v>389.26292999999998</v>
      </c>
      <c r="J38" s="64">
        <f t="shared" si="4"/>
        <v>389.26292999999998</v>
      </c>
      <c r="K38" s="64">
        <v>389.26292999999998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5"/>
      <c r="P38" s="70">
        <f t="shared" si="8"/>
        <v>1.05</v>
      </c>
      <c r="Q38" s="67">
        <v>0.94</v>
      </c>
      <c r="R38" s="67">
        <f t="shared" ref="R38:R61" si="14">+D38*Q38</f>
        <v>370.72659999999996</v>
      </c>
      <c r="S38" s="66"/>
      <c r="T38" s="72" t="s">
        <v>32</v>
      </c>
      <c r="U38" s="73">
        <f>+R38</f>
        <v>370.72659999999996</v>
      </c>
      <c r="W38" s="73">
        <f t="shared" ref="W38:W104" si="15">+U38+V38</f>
        <v>370.72659999999996</v>
      </c>
    </row>
    <row r="39" spans="1:23" s="69" customFormat="1" ht="28.35" customHeight="1">
      <c r="A39" s="60">
        <f t="shared" si="12"/>
        <v>2.0299999999999994</v>
      </c>
      <c r="B39" s="77" t="s">
        <v>60</v>
      </c>
      <c r="C39" s="74" t="s">
        <v>39</v>
      </c>
      <c r="D39" s="64">
        <v>2</v>
      </c>
      <c r="E39" s="64"/>
      <c r="F39" s="64"/>
      <c r="G39" s="64">
        <f t="shared" si="1"/>
        <v>2</v>
      </c>
      <c r="H39" s="64">
        <f t="shared" si="13"/>
        <v>6273.75</v>
      </c>
      <c r="I39" s="64">
        <f t="shared" si="3"/>
        <v>12547.5</v>
      </c>
      <c r="J39" s="64">
        <f t="shared" si="4"/>
        <v>12547.5</v>
      </c>
      <c r="K39" s="64">
        <v>12547.5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75"/>
      <c r="P39" s="70">
        <f t="shared" si="8"/>
        <v>1.05</v>
      </c>
      <c r="Q39" s="76">
        <f>5775+200</f>
        <v>5975</v>
      </c>
      <c r="R39" s="67">
        <f t="shared" si="14"/>
        <v>11950</v>
      </c>
      <c r="T39" s="72" t="s">
        <v>52</v>
      </c>
      <c r="V39" s="73">
        <f>+R39</f>
        <v>11950</v>
      </c>
      <c r="W39" s="73">
        <f t="shared" si="15"/>
        <v>11950</v>
      </c>
    </row>
    <row r="40" spans="1:23" s="69" customFormat="1" ht="15" customHeight="1">
      <c r="A40" s="60">
        <f t="shared" si="12"/>
        <v>2.0399999999999991</v>
      </c>
      <c r="B40" s="66" t="s">
        <v>61</v>
      </c>
      <c r="C40" s="74" t="s">
        <v>36</v>
      </c>
      <c r="D40" s="64">
        <f>+'[1]TR PRELIMINARES Y MOV TIE'!H15</f>
        <v>320.25</v>
      </c>
      <c r="E40" s="64"/>
      <c r="F40" s="64"/>
      <c r="G40" s="64">
        <f t="shared" si="1"/>
        <v>320.25</v>
      </c>
      <c r="H40" s="64">
        <f t="shared" si="13"/>
        <v>10.5</v>
      </c>
      <c r="I40" s="64">
        <f t="shared" si="3"/>
        <v>3362.625</v>
      </c>
      <c r="J40" s="64">
        <f t="shared" si="4"/>
        <v>3362.625</v>
      </c>
      <c r="K40" s="64">
        <v>3362.625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75"/>
      <c r="P40" s="70">
        <f t="shared" si="8"/>
        <v>1.05</v>
      </c>
      <c r="Q40" s="73">
        <v>10</v>
      </c>
      <c r="R40" s="67">
        <f t="shared" si="14"/>
        <v>3202.5</v>
      </c>
      <c r="T40" s="72" t="s">
        <v>62</v>
      </c>
      <c r="V40" s="73">
        <f t="shared" ref="V40:V61" si="16">+R40</f>
        <v>3202.5</v>
      </c>
      <c r="W40" s="73">
        <f t="shared" si="15"/>
        <v>3202.5</v>
      </c>
    </row>
    <row r="41" spans="1:23" s="69" customFormat="1" ht="15" customHeight="1">
      <c r="A41" s="60">
        <f t="shared" si="12"/>
        <v>2.0499999999999989</v>
      </c>
      <c r="B41" s="66" t="s">
        <v>63</v>
      </c>
      <c r="C41" s="74" t="s">
        <v>46</v>
      </c>
      <c r="D41" s="64">
        <f>+'[1]TR PRELIMINARES Y MOV TIE'!H16</f>
        <v>3</v>
      </c>
      <c r="E41" s="64"/>
      <c r="F41" s="64"/>
      <c r="G41" s="64">
        <f t="shared" si="1"/>
        <v>3</v>
      </c>
      <c r="H41" s="64">
        <f t="shared" si="13"/>
        <v>136.5</v>
      </c>
      <c r="I41" s="64">
        <f t="shared" si="3"/>
        <v>409.5</v>
      </c>
      <c r="J41" s="64">
        <f t="shared" si="4"/>
        <v>409.5</v>
      </c>
      <c r="K41" s="64">
        <v>409.5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75"/>
      <c r="P41" s="70">
        <f t="shared" si="8"/>
        <v>1.05</v>
      </c>
      <c r="Q41" s="73">
        <v>130</v>
      </c>
      <c r="R41" s="67">
        <f t="shared" si="14"/>
        <v>390</v>
      </c>
      <c r="T41" s="72" t="s">
        <v>62</v>
      </c>
      <c r="V41" s="73">
        <f t="shared" si="16"/>
        <v>390</v>
      </c>
      <c r="W41" s="73">
        <f t="shared" si="15"/>
        <v>390</v>
      </c>
    </row>
    <row r="42" spans="1:23" s="69" customFormat="1" ht="15" customHeight="1">
      <c r="A42" s="60">
        <f t="shared" si="12"/>
        <v>2.0599999999999987</v>
      </c>
      <c r="B42" s="66" t="s">
        <v>64</v>
      </c>
      <c r="C42" s="74" t="s">
        <v>46</v>
      </c>
      <c r="D42" s="64">
        <f>+'[1]TR PRELIMINARES Y MOV TIE'!H17</f>
        <v>5</v>
      </c>
      <c r="E42" s="64"/>
      <c r="F42" s="64"/>
      <c r="G42" s="64">
        <f t="shared" si="1"/>
        <v>5</v>
      </c>
      <c r="H42" s="64">
        <f t="shared" si="13"/>
        <v>126</v>
      </c>
      <c r="I42" s="64">
        <f t="shared" si="3"/>
        <v>630</v>
      </c>
      <c r="J42" s="64">
        <f t="shared" si="4"/>
        <v>630</v>
      </c>
      <c r="K42" s="64">
        <v>630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75"/>
      <c r="P42" s="70">
        <f t="shared" si="8"/>
        <v>1.05</v>
      </c>
      <c r="Q42" s="73">
        <v>120</v>
      </c>
      <c r="R42" s="67">
        <f t="shared" si="14"/>
        <v>600</v>
      </c>
      <c r="T42" s="72" t="s">
        <v>62</v>
      </c>
      <c r="V42" s="73">
        <f t="shared" si="16"/>
        <v>600</v>
      </c>
      <c r="W42" s="73">
        <f t="shared" si="15"/>
        <v>600</v>
      </c>
    </row>
    <row r="43" spans="1:23" s="69" customFormat="1" ht="15" customHeight="1">
      <c r="A43" s="60">
        <f t="shared" si="12"/>
        <v>2.0699999999999985</v>
      </c>
      <c r="B43" s="66" t="s">
        <v>65</v>
      </c>
      <c r="C43" s="74" t="s">
        <v>46</v>
      </c>
      <c r="D43" s="64">
        <f>+'[1]TR PRELIMINARES Y MOV TIE'!H18</f>
        <v>1</v>
      </c>
      <c r="E43" s="64"/>
      <c r="F43" s="64"/>
      <c r="G43" s="64">
        <f t="shared" si="1"/>
        <v>1</v>
      </c>
      <c r="H43" s="64">
        <f t="shared" si="13"/>
        <v>262.5</v>
      </c>
      <c r="I43" s="64">
        <f t="shared" si="3"/>
        <v>262.5</v>
      </c>
      <c r="J43" s="64">
        <f t="shared" si="4"/>
        <v>262.5</v>
      </c>
      <c r="K43" s="64">
        <v>262.5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75"/>
      <c r="P43" s="70">
        <f t="shared" si="8"/>
        <v>1.05</v>
      </c>
      <c r="Q43" s="73">
        <v>250</v>
      </c>
      <c r="R43" s="67">
        <f t="shared" si="14"/>
        <v>250</v>
      </c>
      <c r="T43" s="72" t="s">
        <v>62</v>
      </c>
      <c r="V43" s="73">
        <f t="shared" si="16"/>
        <v>250</v>
      </c>
      <c r="W43" s="73">
        <f t="shared" si="15"/>
        <v>250</v>
      </c>
    </row>
    <row r="44" spans="1:23" s="69" customFormat="1" ht="15" customHeight="1">
      <c r="A44" s="60">
        <f t="shared" si="12"/>
        <v>2.0799999999999983</v>
      </c>
      <c r="B44" s="66" t="s">
        <v>66</v>
      </c>
      <c r="C44" s="74" t="s">
        <v>46</v>
      </c>
      <c r="D44" s="64">
        <f>+'[1]TR PRELIMINARES Y MOV TIE'!H19</f>
        <v>24</v>
      </c>
      <c r="E44" s="64"/>
      <c r="F44" s="64"/>
      <c r="G44" s="64">
        <f t="shared" si="1"/>
        <v>24</v>
      </c>
      <c r="H44" s="64">
        <f t="shared" si="13"/>
        <v>10.5</v>
      </c>
      <c r="I44" s="64">
        <f t="shared" si="3"/>
        <v>252</v>
      </c>
      <c r="J44" s="64">
        <f t="shared" si="4"/>
        <v>252</v>
      </c>
      <c r="K44" s="64">
        <v>252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75"/>
      <c r="P44" s="70">
        <f t="shared" si="8"/>
        <v>1.05</v>
      </c>
      <c r="Q44" s="73">
        <v>10</v>
      </c>
      <c r="R44" s="67">
        <f t="shared" si="14"/>
        <v>240</v>
      </c>
      <c r="T44" s="72" t="s">
        <v>62</v>
      </c>
      <c r="V44" s="73">
        <f t="shared" si="16"/>
        <v>240</v>
      </c>
      <c r="W44" s="73">
        <f t="shared" si="15"/>
        <v>240</v>
      </c>
    </row>
    <row r="45" spans="1:23" s="69" customFormat="1" ht="15" customHeight="1">
      <c r="A45" s="60">
        <f>+A44+0.01</f>
        <v>2.0899999999999981</v>
      </c>
      <c r="B45" s="66" t="s">
        <v>67</v>
      </c>
      <c r="C45" s="74" t="s">
        <v>46</v>
      </c>
      <c r="D45" s="64">
        <f>+'[1]TR PRELIMINARES Y MOV TIE'!H20</f>
        <v>2</v>
      </c>
      <c r="E45" s="64"/>
      <c r="F45" s="64"/>
      <c r="G45" s="64">
        <f t="shared" si="1"/>
        <v>2</v>
      </c>
      <c r="H45" s="64">
        <f t="shared" si="13"/>
        <v>52.5</v>
      </c>
      <c r="I45" s="64">
        <f t="shared" si="3"/>
        <v>105</v>
      </c>
      <c r="J45" s="64">
        <f t="shared" si="4"/>
        <v>105</v>
      </c>
      <c r="K45" s="64">
        <v>105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75"/>
      <c r="P45" s="70">
        <f t="shared" si="8"/>
        <v>1.05</v>
      </c>
      <c r="Q45" s="73">
        <v>50</v>
      </c>
      <c r="R45" s="67">
        <f t="shared" si="14"/>
        <v>100</v>
      </c>
      <c r="T45" s="72" t="s">
        <v>62</v>
      </c>
      <c r="V45" s="73">
        <f t="shared" si="16"/>
        <v>100</v>
      </c>
      <c r="W45" s="73">
        <f t="shared" si="15"/>
        <v>100</v>
      </c>
    </row>
    <row r="46" spans="1:23" s="69" customFormat="1" ht="15" customHeight="1">
      <c r="A46" s="60">
        <f t="shared" si="12"/>
        <v>2.0999999999999979</v>
      </c>
      <c r="B46" s="66" t="s">
        <v>68</v>
      </c>
      <c r="C46" s="74" t="s">
        <v>46</v>
      </c>
      <c r="D46" s="64">
        <f>+'[1]TR PRELIMINARES Y MOV TIE'!H21</f>
        <v>4</v>
      </c>
      <c r="E46" s="64"/>
      <c r="F46" s="64"/>
      <c r="G46" s="64">
        <f t="shared" si="1"/>
        <v>4</v>
      </c>
      <c r="H46" s="64">
        <f t="shared" si="13"/>
        <v>147</v>
      </c>
      <c r="I46" s="64">
        <f t="shared" si="3"/>
        <v>588</v>
      </c>
      <c r="J46" s="64">
        <f t="shared" si="4"/>
        <v>588</v>
      </c>
      <c r="K46" s="64">
        <v>588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75"/>
      <c r="P46" s="70">
        <f t="shared" si="8"/>
        <v>1.05</v>
      </c>
      <c r="Q46" s="73">
        <v>140</v>
      </c>
      <c r="R46" s="67">
        <f t="shared" si="14"/>
        <v>560</v>
      </c>
      <c r="T46" s="72" t="s">
        <v>62</v>
      </c>
      <c r="V46" s="73">
        <f t="shared" si="16"/>
        <v>560</v>
      </c>
      <c r="W46" s="73">
        <f t="shared" si="15"/>
        <v>560</v>
      </c>
    </row>
    <row r="47" spans="1:23" s="69" customFormat="1" ht="15" customHeight="1">
      <c r="A47" s="60">
        <f t="shared" si="12"/>
        <v>2.1099999999999977</v>
      </c>
      <c r="B47" s="66" t="s">
        <v>69</v>
      </c>
      <c r="C47" s="74" t="s">
        <v>36</v>
      </c>
      <c r="D47" s="64">
        <f>+'[1]TR PRELIMINARES Y MOV TIE'!H22</f>
        <v>24.48</v>
      </c>
      <c r="E47" s="64"/>
      <c r="F47" s="64"/>
      <c r="G47" s="64">
        <f t="shared" si="1"/>
        <v>24.48</v>
      </c>
      <c r="H47" s="64">
        <f t="shared" si="13"/>
        <v>15.75</v>
      </c>
      <c r="I47" s="64">
        <f t="shared" si="3"/>
        <v>385.56</v>
      </c>
      <c r="J47" s="64">
        <f t="shared" si="4"/>
        <v>385.56</v>
      </c>
      <c r="K47" s="64">
        <v>385.56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75"/>
      <c r="P47" s="70">
        <f t="shared" si="8"/>
        <v>1.05</v>
      </c>
      <c r="Q47" s="73">
        <v>15</v>
      </c>
      <c r="R47" s="67">
        <f t="shared" si="14"/>
        <v>367.2</v>
      </c>
      <c r="T47" s="72" t="s">
        <v>62</v>
      </c>
      <c r="V47" s="73">
        <f t="shared" si="16"/>
        <v>367.2</v>
      </c>
      <c r="W47" s="73">
        <f t="shared" si="15"/>
        <v>367.2</v>
      </c>
    </row>
    <row r="48" spans="1:23" s="69" customFormat="1" ht="15" customHeight="1">
      <c r="A48" s="60">
        <f t="shared" si="12"/>
        <v>2.1199999999999974</v>
      </c>
      <c r="B48" s="66" t="s">
        <v>70</v>
      </c>
      <c r="C48" s="74" t="s">
        <v>31</v>
      </c>
      <c r="D48" s="64">
        <f>+'[1]TR PRELIMINARES Y MOV TIE'!H23</f>
        <v>1</v>
      </c>
      <c r="E48" s="64"/>
      <c r="F48" s="64"/>
      <c r="G48" s="64">
        <f t="shared" si="1"/>
        <v>1</v>
      </c>
      <c r="H48" s="64">
        <f t="shared" si="13"/>
        <v>210</v>
      </c>
      <c r="I48" s="64">
        <f t="shared" si="3"/>
        <v>210</v>
      </c>
      <c r="J48" s="64">
        <f t="shared" si="4"/>
        <v>210</v>
      </c>
      <c r="K48" s="64">
        <v>210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75"/>
      <c r="P48" s="70">
        <f t="shared" si="8"/>
        <v>1.05</v>
      </c>
      <c r="Q48" s="73">
        <v>200</v>
      </c>
      <c r="R48" s="67">
        <f t="shared" si="14"/>
        <v>200</v>
      </c>
      <c r="T48" s="72" t="s">
        <v>62</v>
      </c>
      <c r="V48" s="73">
        <f t="shared" si="16"/>
        <v>200</v>
      </c>
      <c r="W48" s="73">
        <f t="shared" si="15"/>
        <v>200</v>
      </c>
    </row>
    <row r="49" spans="1:23" s="69" customFormat="1" ht="15" customHeight="1">
      <c r="A49" s="60">
        <f t="shared" si="12"/>
        <v>2.1299999999999972</v>
      </c>
      <c r="B49" s="66" t="s">
        <v>71</v>
      </c>
      <c r="C49" s="74" t="s">
        <v>46</v>
      </c>
      <c r="D49" s="64">
        <v>1</v>
      </c>
      <c r="E49" s="64"/>
      <c r="F49" s="64"/>
      <c r="G49" s="64">
        <f t="shared" si="1"/>
        <v>1</v>
      </c>
      <c r="H49" s="64">
        <f t="shared" si="13"/>
        <v>84</v>
      </c>
      <c r="I49" s="64">
        <f t="shared" si="3"/>
        <v>84</v>
      </c>
      <c r="J49" s="64">
        <f t="shared" si="4"/>
        <v>84</v>
      </c>
      <c r="K49" s="64">
        <v>84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75"/>
      <c r="P49" s="70">
        <f t="shared" si="8"/>
        <v>1.05</v>
      </c>
      <c r="Q49" s="73">
        <v>80</v>
      </c>
      <c r="R49" s="67">
        <f t="shared" si="14"/>
        <v>80</v>
      </c>
      <c r="T49" s="72" t="s">
        <v>62</v>
      </c>
      <c r="V49" s="73">
        <f t="shared" si="16"/>
        <v>80</v>
      </c>
      <c r="W49" s="73">
        <f t="shared" si="15"/>
        <v>80</v>
      </c>
    </row>
    <row r="50" spans="1:23" s="69" customFormat="1" ht="15" customHeight="1">
      <c r="A50" s="60">
        <f t="shared" si="12"/>
        <v>2.139999999999997</v>
      </c>
      <c r="B50" s="66" t="s">
        <v>72</v>
      </c>
      <c r="C50" s="74" t="s">
        <v>36</v>
      </c>
      <c r="D50" s="64">
        <f>+'[1]TR PRELIMINARES Y MOV TIE'!H25</f>
        <v>25.799999999999997</v>
      </c>
      <c r="E50" s="64"/>
      <c r="F50" s="64"/>
      <c r="G50" s="64">
        <f t="shared" si="1"/>
        <v>25.799999999999997</v>
      </c>
      <c r="H50" s="64">
        <f t="shared" si="13"/>
        <v>15.75</v>
      </c>
      <c r="I50" s="64">
        <f t="shared" si="3"/>
        <v>406.34999999999997</v>
      </c>
      <c r="J50" s="64">
        <f t="shared" si="4"/>
        <v>406.34999999999997</v>
      </c>
      <c r="K50" s="64">
        <v>406.34999999999997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75"/>
      <c r="P50" s="70">
        <f t="shared" si="8"/>
        <v>1.05</v>
      </c>
      <c r="Q50" s="73">
        <v>15</v>
      </c>
      <c r="R50" s="67">
        <f t="shared" si="14"/>
        <v>386.99999999999994</v>
      </c>
      <c r="T50" s="72" t="s">
        <v>62</v>
      </c>
      <c r="V50" s="73">
        <f t="shared" si="16"/>
        <v>386.99999999999994</v>
      </c>
      <c r="W50" s="73">
        <f t="shared" si="15"/>
        <v>386.99999999999994</v>
      </c>
    </row>
    <row r="51" spans="1:23" s="69" customFormat="1" ht="15" customHeight="1">
      <c r="A51" s="60">
        <f t="shared" si="12"/>
        <v>2.1499999999999968</v>
      </c>
      <c r="B51" s="66" t="s">
        <v>73</v>
      </c>
      <c r="C51" s="74" t="s">
        <v>36</v>
      </c>
      <c r="D51" s="64">
        <f>+'[1]TR PRELIMINARES Y MOV TIE'!H27</f>
        <v>83.11999999999999</v>
      </c>
      <c r="E51" s="64"/>
      <c r="F51" s="64"/>
      <c r="G51" s="64">
        <f t="shared" si="1"/>
        <v>83.11999999999999</v>
      </c>
      <c r="H51" s="64">
        <f t="shared" si="13"/>
        <v>36.75</v>
      </c>
      <c r="I51" s="64">
        <f t="shared" si="3"/>
        <v>3054.66</v>
      </c>
      <c r="J51" s="64">
        <f t="shared" si="4"/>
        <v>3054.66</v>
      </c>
      <c r="K51" s="64">
        <v>3054.66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75"/>
      <c r="P51" s="70">
        <f t="shared" si="8"/>
        <v>1.05</v>
      </c>
      <c r="Q51" s="73">
        <v>35</v>
      </c>
      <c r="R51" s="67">
        <f t="shared" si="14"/>
        <v>2909.2</v>
      </c>
      <c r="T51" s="72" t="s">
        <v>74</v>
      </c>
      <c r="V51" s="73">
        <f t="shared" si="16"/>
        <v>2909.2</v>
      </c>
      <c r="W51" s="73">
        <f t="shared" si="15"/>
        <v>2909.2</v>
      </c>
    </row>
    <row r="52" spans="1:23" s="69" customFormat="1" ht="15" customHeight="1">
      <c r="A52" s="60">
        <f t="shared" si="12"/>
        <v>2.1599999999999966</v>
      </c>
      <c r="B52" s="66" t="s">
        <v>75</v>
      </c>
      <c r="C52" s="74" t="s">
        <v>31</v>
      </c>
      <c r="D52" s="64">
        <v>1</v>
      </c>
      <c r="E52" s="64"/>
      <c r="F52" s="64"/>
      <c r="G52" s="64">
        <f t="shared" si="1"/>
        <v>1</v>
      </c>
      <c r="H52" s="64">
        <f t="shared" si="13"/>
        <v>840</v>
      </c>
      <c r="I52" s="64">
        <f t="shared" si="3"/>
        <v>840</v>
      </c>
      <c r="J52" s="64">
        <f t="shared" si="4"/>
        <v>840</v>
      </c>
      <c r="K52" s="64">
        <v>840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75"/>
      <c r="P52" s="70">
        <f t="shared" si="8"/>
        <v>1.05</v>
      </c>
      <c r="Q52" s="73">
        <v>800</v>
      </c>
      <c r="R52" s="67">
        <f t="shared" si="14"/>
        <v>800</v>
      </c>
      <c r="T52" s="72" t="s">
        <v>74</v>
      </c>
      <c r="V52" s="73">
        <f t="shared" si="16"/>
        <v>800</v>
      </c>
      <c r="W52" s="73">
        <f t="shared" si="15"/>
        <v>800</v>
      </c>
    </row>
    <row r="53" spans="1:23" s="69" customFormat="1" ht="15" customHeight="1">
      <c r="A53" s="60">
        <f t="shared" si="12"/>
        <v>2.1699999999999964</v>
      </c>
      <c r="B53" s="66" t="s">
        <v>76</v>
      </c>
      <c r="C53" s="74" t="s">
        <v>36</v>
      </c>
      <c r="D53" s="64">
        <f>+'[1]TR PRELIMINARES Y MOV TIE'!G32</f>
        <v>7.8199999999999994</v>
      </c>
      <c r="E53" s="64"/>
      <c r="F53" s="64"/>
      <c r="G53" s="64">
        <f t="shared" si="1"/>
        <v>7.8199999999999994</v>
      </c>
      <c r="H53" s="64">
        <f t="shared" si="13"/>
        <v>14.878500000000001</v>
      </c>
      <c r="I53" s="64">
        <f t="shared" si="3"/>
        <v>116.34987</v>
      </c>
      <c r="J53" s="64">
        <f t="shared" si="4"/>
        <v>116.34987</v>
      </c>
      <c r="K53" s="64">
        <v>116.34987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75"/>
      <c r="P53" s="70">
        <f t="shared" si="8"/>
        <v>1.05</v>
      </c>
      <c r="Q53" s="73">
        <v>14.17</v>
      </c>
      <c r="R53" s="67">
        <f>+D53*Q53</f>
        <v>110.8094</v>
      </c>
      <c r="T53" s="72" t="s">
        <v>77</v>
      </c>
      <c r="V53" s="73">
        <f t="shared" si="16"/>
        <v>110.8094</v>
      </c>
      <c r="W53" s="73">
        <f t="shared" si="15"/>
        <v>110.8094</v>
      </c>
    </row>
    <row r="54" spans="1:23" s="69" customFormat="1" ht="15" customHeight="1">
      <c r="A54" s="60">
        <f t="shared" si="12"/>
        <v>2.1799999999999962</v>
      </c>
      <c r="B54" s="66" t="s">
        <v>78</v>
      </c>
      <c r="C54" s="74" t="s">
        <v>34</v>
      </c>
      <c r="D54" s="64">
        <f>+'[1]TR PRELIMINARES Y MOV TIE'!H34</f>
        <v>190.64</v>
      </c>
      <c r="E54" s="64"/>
      <c r="F54" s="64"/>
      <c r="G54" s="64">
        <f t="shared" si="1"/>
        <v>190.64</v>
      </c>
      <c r="H54" s="64">
        <f t="shared" si="13"/>
        <v>18.900000000000002</v>
      </c>
      <c r="I54" s="64">
        <f t="shared" si="3"/>
        <v>3603.096</v>
      </c>
      <c r="J54" s="64">
        <f t="shared" si="4"/>
        <v>3603.096</v>
      </c>
      <c r="K54" s="64">
        <v>3603.096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75"/>
      <c r="P54" s="70">
        <f t="shared" si="8"/>
        <v>1.05</v>
      </c>
      <c r="Q54" s="73">
        <v>18</v>
      </c>
      <c r="R54" s="67">
        <f t="shared" si="14"/>
        <v>3431.5199999999995</v>
      </c>
      <c r="T54" s="72" t="s">
        <v>52</v>
      </c>
      <c r="V54" s="73">
        <f t="shared" si="16"/>
        <v>3431.5199999999995</v>
      </c>
      <c r="W54" s="73">
        <f t="shared" si="15"/>
        <v>3431.5199999999995</v>
      </c>
    </row>
    <row r="55" spans="1:23" s="69" customFormat="1" ht="15" customHeight="1">
      <c r="A55" s="60">
        <f t="shared" si="12"/>
        <v>2.1899999999999959</v>
      </c>
      <c r="B55" s="66" t="s">
        <v>79</v>
      </c>
      <c r="C55" s="74" t="s">
        <v>36</v>
      </c>
      <c r="D55" s="64">
        <f>+'[1]TR PRELIMINARES Y MOV TIE'!H38</f>
        <v>76.567000000000007</v>
      </c>
      <c r="E55" s="64"/>
      <c r="F55" s="64"/>
      <c r="G55" s="64">
        <f t="shared" si="1"/>
        <v>76.567000000000007</v>
      </c>
      <c r="H55" s="64">
        <f t="shared" si="13"/>
        <v>17.167500000000004</v>
      </c>
      <c r="I55" s="64">
        <f t="shared" si="3"/>
        <v>1314.4639725000004</v>
      </c>
      <c r="J55" s="64">
        <f t="shared" si="4"/>
        <v>1314.4639725000004</v>
      </c>
      <c r="K55" s="64">
        <v>1314.4639725000004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75"/>
      <c r="P55" s="70">
        <f t="shared" si="8"/>
        <v>1.05</v>
      </c>
      <c r="Q55" s="73">
        <v>16.350000000000001</v>
      </c>
      <c r="R55" s="67">
        <f t="shared" si="14"/>
        <v>1251.8704500000001</v>
      </c>
      <c r="T55" s="72" t="s">
        <v>77</v>
      </c>
      <c r="V55" s="73">
        <f t="shared" si="16"/>
        <v>1251.8704500000001</v>
      </c>
      <c r="W55" s="73">
        <f t="shared" si="15"/>
        <v>1251.8704500000001</v>
      </c>
    </row>
    <row r="56" spans="1:23" s="69" customFormat="1" ht="15" customHeight="1">
      <c r="A56" s="60">
        <f t="shared" si="12"/>
        <v>2.1999999999999957</v>
      </c>
      <c r="B56" s="66" t="s">
        <v>80</v>
      </c>
      <c r="C56" s="74" t="s">
        <v>31</v>
      </c>
      <c r="D56" s="64">
        <v>1</v>
      </c>
      <c r="E56" s="64"/>
      <c r="F56" s="64"/>
      <c r="G56" s="64">
        <f t="shared" si="1"/>
        <v>1</v>
      </c>
      <c r="H56" s="64">
        <f t="shared" si="13"/>
        <v>525</v>
      </c>
      <c r="I56" s="64">
        <f t="shared" si="3"/>
        <v>525</v>
      </c>
      <c r="J56" s="64">
        <f t="shared" si="4"/>
        <v>525</v>
      </c>
      <c r="K56" s="64">
        <v>525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75"/>
      <c r="P56" s="70">
        <f t="shared" si="8"/>
        <v>1.05</v>
      </c>
      <c r="Q56" s="73">
        <v>500</v>
      </c>
      <c r="R56" s="67">
        <f t="shared" si="14"/>
        <v>500</v>
      </c>
      <c r="T56" s="72" t="s">
        <v>62</v>
      </c>
      <c r="V56" s="73">
        <f t="shared" si="16"/>
        <v>500</v>
      </c>
      <c r="W56" s="73">
        <f t="shared" si="15"/>
        <v>500</v>
      </c>
    </row>
    <row r="57" spans="1:23" s="69" customFormat="1" ht="15" customHeight="1">
      <c r="A57" s="60">
        <f t="shared" si="12"/>
        <v>2.2099999999999955</v>
      </c>
      <c r="B57" s="66" t="s">
        <v>81</v>
      </c>
      <c r="C57" s="74" t="s">
        <v>31</v>
      </c>
      <c r="D57" s="64">
        <v>1</v>
      </c>
      <c r="E57" s="64"/>
      <c r="F57" s="64"/>
      <c r="G57" s="64">
        <f t="shared" si="1"/>
        <v>1</v>
      </c>
      <c r="H57" s="64">
        <f t="shared" si="13"/>
        <v>5195.4314999999997</v>
      </c>
      <c r="I57" s="64">
        <f t="shared" si="3"/>
        <v>5195.4314999999997</v>
      </c>
      <c r="J57" s="64">
        <f t="shared" si="4"/>
        <v>5195.4314999999997</v>
      </c>
      <c r="K57" s="64">
        <v>5195.4314999999997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75"/>
      <c r="P57" s="70">
        <f t="shared" si="8"/>
        <v>1.05</v>
      </c>
      <c r="Q57" s="73">
        <v>4948.03</v>
      </c>
      <c r="R57" s="67">
        <f t="shared" si="14"/>
        <v>4948.03</v>
      </c>
      <c r="T57" s="72" t="s">
        <v>32</v>
      </c>
      <c r="U57" s="73">
        <f>+R57</f>
        <v>4948.03</v>
      </c>
      <c r="V57" s="73"/>
      <c r="W57" s="73">
        <f t="shared" si="15"/>
        <v>4948.03</v>
      </c>
    </row>
    <row r="58" spans="1:23" s="69" customFormat="1" ht="15" customHeight="1">
      <c r="A58" s="60">
        <f t="shared" si="12"/>
        <v>2.2199999999999953</v>
      </c>
      <c r="B58" s="66" t="s">
        <v>82</v>
      </c>
      <c r="C58" s="74" t="s">
        <v>31</v>
      </c>
      <c r="D58" s="64">
        <v>1</v>
      </c>
      <c r="E58" s="64"/>
      <c r="F58" s="64"/>
      <c r="G58" s="64">
        <f t="shared" si="1"/>
        <v>1</v>
      </c>
      <c r="H58" s="64">
        <f t="shared" si="13"/>
        <v>22.89</v>
      </c>
      <c r="I58" s="64">
        <f t="shared" si="3"/>
        <v>22.89</v>
      </c>
      <c r="J58" s="64">
        <f t="shared" si="4"/>
        <v>22.89</v>
      </c>
      <c r="K58" s="64">
        <v>22.89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75"/>
      <c r="P58" s="70">
        <f t="shared" si="8"/>
        <v>1.05</v>
      </c>
      <c r="Q58" s="73">
        <v>21.8</v>
      </c>
      <c r="R58" s="67">
        <v>50</v>
      </c>
      <c r="T58" s="72" t="s">
        <v>77</v>
      </c>
      <c r="V58" s="73">
        <f t="shared" si="16"/>
        <v>50</v>
      </c>
      <c r="W58" s="73">
        <f t="shared" si="15"/>
        <v>50</v>
      </c>
    </row>
    <row r="59" spans="1:23" s="69" customFormat="1" ht="15" customHeight="1">
      <c r="A59" s="60">
        <f t="shared" si="12"/>
        <v>2.2299999999999951</v>
      </c>
      <c r="B59" s="78" t="s">
        <v>83</v>
      </c>
      <c r="C59" s="74" t="s">
        <v>46</v>
      </c>
      <c r="D59" s="71">
        <f>+'[1]TR PRELIMINARES Y MOV TIE'!H87</f>
        <v>5</v>
      </c>
      <c r="E59" s="71"/>
      <c r="F59" s="71"/>
      <c r="G59" s="64">
        <f t="shared" si="1"/>
        <v>5</v>
      </c>
      <c r="H59" s="64">
        <f t="shared" si="13"/>
        <v>91.56</v>
      </c>
      <c r="I59" s="64">
        <f t="shared" si="3"/>
        <v>457.8</v>
      </c>
      <c r="J59" s="64">
        <f t="shared" si="4"/>
        <v>457.8</v>
      </c>
      <c r="K59" s="64">
        <v>457.8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75"/>
      <c r="P59" s="70">
        <f t="shared" si="8"/>
        <v>1.05</v>
      </c>
      <c r="Q59" s="73">
        <v>87.2</v>
      </c>
      <c r="R59" s="67">
        <f t="shared" si="14"/>
        <v>436</v>
      </c>
      <c r="T59" s="72" t="s">
        <v>77</v>
      </c>
      <c r="V59" s="73">
        <f t="shared" si="16"/>
        <v>436</v>
      </c>
      <c r="W59" s="73">
        <f t="shared" si="15"/>
        <v>436</v>
      </c>
    </row>
    <row r="60" spans="1:23" s="69" customFormat="1" ht="15" customHeight="1">
      <c r="A60" s="60">
        <f t="shared" si="12"/>
        <v>2.2399999999999949</v>
      </c>
      <c r="B60" s="66" t="s">
        <v>84</v>
      </c>
      <c r="C60" s="74" t="s">
        <v>85</v>
      </c>
      <c r="D60" s="64">
        <f>+'[1]TR PRELIMINARES Y MOV TIE'!H70</f>
        <v>45.121440000000007</v>
      </c>
      <c r="E60" s="64"/>
      <c r="F60" s="64"/>
      <c r="G60" s="64">
        <f t="shared" si="1"/>
        <v>45.121440000000007</v>
      </c>
      <c r="H60" s="64">
        <f t="shared" si="13"/>
        <v>25.830000000000002</v>
      </c>
      <c r="I60" s="64">
        <f t="shared" si="3"/>
        <v>1165.4867952000002</v>
      </c>
      <c r="J60" s="64">
        <f t="shared" si="4"/>
        <v>1165.4867952000002</v>
      </c>
      <c r="K60" s="64">
        <v>1165.4867952000002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75"/>
      <c r="P60" s="70">
        <f t="shared" si="8"/>
        <v>1.05</v>
      </c>
      <c r="Q60" s="73">
        <v>24.6</v>
      </c>
      <c r="R60" s="67">
        <f t="shared" si="14"/>
        <v>1109.9874240000001</v>
      </c>
      <c r="T60" s="72" t="s">
        <v>52</v>
      </c>
      <c r="V60" s="73">
        <f t="shared" si="16"/>
        <v>1109.9874240000001</v>
      </c>
      <c r="W60" s="73">
        <f t="shared" si="15"/>
        <v>1109.9874240000001</v>
      </c>
    </row>
    <row r="61" spans="1:23" s="69" customFormat="1" ht="15" customHeight="1">
      <c r="A61" s="60">
        <f t="shared" si="12"/>
        <v>2.2499999999999947</v>
      </c>
      <c r="B61" s="66" t="s">
        <v>86</v>
      </c>
      <c r="C61" s="74" t="s">
        <v>85</v>
      </c>
      <c r="D61" s="64">
        <f>+'[1]TR PRELIMINARES Y MOV TIE'!H70</f>
        <v>45.121440000000007</v>
      </c>
      <c r="E61" s="64"/>
      <c r="F61" s="64"/>
      <c r="G61" s="64">
        <f t="shared" si="1"/>
        <v>45.121440000000007</v>
      </c>
      <c r="H61" s="64">
        <f t="shared" si="13"/>
        <v>34.125</v>
      </c>
      <c r="I61" s="64">
        <f t="shared" si="3"/>
        <v>1539.7691400000003</v>
      </c>
      <c r="J61" s="64">
        <f t="shared" si="4"/>
        <v>1539.7691400000003</v>
      </c>
      <c r="K61" s="64">
        <v>1539.7691400000003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75"/>
      <c r="P61" s="70">
        <f t="shared" si="8"/>
        <v>1.05</v>
      </c>
      <c r="Q61" s="73">
        <v>32.5</v>
      </c>
      <c r="R61" s="67">
        <f t="shared" si="14"/>
        <v>1466.4468000000002</v>
      </c>
      <c r="T61" s="72" t="s">
        <v>52</v>
      </c>
      <c r="V61" s="73">
        <f t="shared" si="16"/>
        <v>1466.4468000000002</v>
      </c>
      <c r="W61" s="73">
        <f t="shared" si="15"/>
        <v>1466.4468000000002</v>
      </c>
    </row>
    <row r="62" spans="1:23" s="69" customFormat="1" ht="15" customHeight="1">
      <c r="A62" s="60"/>
      <c r="B62" s="66"/>
      <c r="C62" s="74"/>
      <c r="D62" s="64"/>
      <c r="E62" s="64"/>
      <c r="F62" s="64"/>
      <c r="G62" s="64">
        <f t="shared" si="1"/>
        <v>0</v>
      </c>
      <c r="H62" s="64"/>
      <c r="I62" s="64"/>
      <c r="J62" s="64">
        <f t="shared" si="4"/>
        <v>0</v>
      </c>
      <c r="K62" s="64"/>
      <c r="L62" s="64">
        <f t="shared" si="5"/>
        <v>0</v>
      </c>
      <c r="M62" s="64">
        <f t="shared" si="6"/>
        <v>0</v>
      </c>
      <c r="N62" s="64">
        <f t="shared" si="7"/>
        <v>0</v>
      </c>
      <c r="O62" s="75"/>
      <c r="P62" s="70"/>
      <c r="Q62" s="76"/>
      <c r="R62" s="71"/>
      <c r="T62" s="72"/>
      <c r="W62" s="73">
        <f t="shared" si="15"/>
        <v>0</v>
      </c>
    </row>
    <row r="63" spans="1:23" s="55" customFormat="1" ht="20.100000000000001" customHeight="1">
      <c r="A63" s="48">
        <v>3</v>
      </c>
      <c r="B63" s="49" t="s">
        <v>87</v>
      </c>
      <c r="C63" s="50"/>
      <c r="D63" s="51"/>
      <c r="E63" s="51"/>
      <c r="F63" s="51"/>
      <c r="G63" s="64">
        <f t="shared" si="1"/>
        <v>0</v>
      </c>
      <c r="H63" s="52"/>
      <c r="I63" s="52"/>
      <c r="J63" s="64">
        <f t="shared" si="4"/>
        <v>0</v>
      </c>
      <c r="K63" s="64"/>
      <c r="L63" s="64">
        <f t="shared" si="5"/>
        <v>0</v>
      </c>
      <c r="M63" s="64">
        <f t="shared" si="6"/>
        <v>0</v>
      </c>
      <c r="N63" s="64">
        <f t="shared" si="7"/>
        <v>0</v>
      </c>
      <c r="O63" s="54">
        <f>SUM(I65:I68)</f>
        <v>4970.5546374750011</v>
      </c>
      <c r="P63" s="70"/>
      <c r="Q63" s="56"/>
      <c r="R63" s="56"/>
      <c r="S63" s="57">
        <f>SUM(R65:R68)</f>
        <v>4733.8615595000001</v>
      </c>
      <c r="T63" s="58">
        <f>+O63/S63</f>
        <v>1.0500000000000003</v>
      </c>
      <c r="U63" s="56">
        <f>SUM(U65:U68)</f>
        <v>4733.8615595000001</v>
      </c>
      <c r="V63" s="56">
        <f>SUM(V65:V68)</f>
        <v>0</v>
      </c>
      <c r="W63" s="73">
        <f t="shared" si="15"/>
        <v>4733.8615595000001</v>
      </c>
    </row>
    <row r="64" spans="1:23" s="69" customFormat="1" ht="15" customHeight="1">
      <c r="A64" s="60"/>
      <c r="B64" s="61"/>
      <c r="C64" s="62"/>
      <c r="D64" s="63"/>
      <c r="E64" s="63"/>
      <c r="F64" s="63"/>
      <c r="G64" s="64">
        <f t="shared" si="1"/>
        <v>0</v>
      </c>
      <c r="H64" s="64"/>
      <c r="I64" s="64"/>
      <c r="J64" s="64">
        <f t="shared" si="4"/>
        <v>0</v>
      </c>
      <c r="K64" s="64"/>
      <c r="L64" s="64">
        <f t="shared" si="5"/>
        <v>0</v>
      </c>
      <c r="M64" s="64">
        <f t="shared" si="6"/>
        <v>0</v>
      </c>
      <c r="N64" s="64">
        <f t="shared" si="7"/>
        <v>0</v>
      </c>
      <c r="O64" s="65"/>
      <c r="P64" s="70"/>
      <c r="Q64" s="67"/>
      <c r="R64" s="67"/>
      <c r="S64" s="66"/>
      <c r="T64" s="68"/>
      <c r="W64" s="73">
        <f t="shared" si="15"/>
        <v>0</v>
      </c>
    </row>
    <row r="65" spans="1:23" s="69" customFormat="1" ht="15" customHeight="1">
      <c r="A65" s="60">
        <f>+A63+0.01</f>
        <v>3.01</v>
      </c>
      <c r="B65" s="79" t="s">
        <v>88</v>
      </c>
      <c r="C65" s="74" t="s">
        <v>85</v>
      </c>
      <c r="D65" s="64">
        <f>+'[1]TR PRELIMINARES Y MOV TIE'!H73</f>
        <v>60.496350000000007</v>
      </c>
      <c r="E65" s="64"/>
      <c r="F65" s="64"/>
      <c r="G65" s="64">
        <f t="shared" si="1"/>
        <v>60.496350000000007</v>
      </c>
      <c r="H65" s="64">
        <f>+P65*Q65</f>
        <v>30.155999999999999</v>
      </c>
      <c r="I65" s="64">
        <f t="shared" si="3"/>
        <v>1824.3279306000002</v>
      </c>
      <c r="J65" s="64">
        <f t="shared" si="4"/>
        <v>1824.3279306000002</v>
      </c>
      <c r="K65" s="64">
        <v>1824.3279306000002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75"/>
      <c r="P65" s="70">
        <f t="shared" si="8"/>
        <v>1.05</v>
      </c>
      <c r="Q65" s="73">
        <v>28.72</v>
      </c>
      <c r="R65" s="67">
        <f>+D65*Q65</f>
        <v>1737.4551720000002</v>
      </c>
      <c r="T65" s="72" t="s">
        <v>32</v>
      </c>
      <c r="U65" s="73">
        <f>+R65</f>
        <v>1737.4551720000002</v>
      </c>
      <c r="W65" s="73">
        <f t="shared" si="15"/>
        <v>1737.4551720000002</v>
      </c>
    </row>
    <row r="66" spans="1:23" s="69" customFormat="1" ht="15" customHeight="1">
      <c r="A66" s="60">
        <f>+A65+0.01</f>
        <v>3.0199999999999996</v>
      </c>
      <c r="B66" s="79" t="s">
        <v>89</v>
      </c>
      <c r="C66" s="74" t="s">
        <v>85</v>
      </c>
      <c r="D66" s="64">
        <f>+'[1]TR PRELIMINARES Y MOV TIE'!H76</f>
        <v>16.602250000000002</v>
      </c>
      <c r="E66" s="64"/>
      <c r="F66" s="64"/>
      <c r="G66" s="64">
        <f t="shared" si="1"/>
        <v>16.602250000000002</v>
      </c>
      <c r="H66" s="64">
        <f>+P66*Q66</f>
        <v>24.601500000000001</v>
      </c>
      <c r="I66" s="64">
        <f t="shared" si="3"/>
        <v>408.44025337500005</v>
      </c>
      <c r="J66" s="64">
        <f t="shared" si="4"/>
        <v>408.44025337500005</v>
      </c>
      <c r="K66" s="64">
        <v>408.44025337500005</v>
      </c>
      <c r="L66" s="64">
        <f t="shared" si="5"/>
        <v>0</v>
      </c>
      <c r="M66" s="64">
        <f t="shared" si="6"/>
        <v>0</v>
      </c>
      <c r="N66" s="64">
        <f t="shared" si="7"/>
        <v>0</v>
      </c>
      <c r="O66" s="75"/>
      <c r="P66" s="70">
        <f t="shared" si="8"/>
        <v>1.05</v>
      </c>
      <c r="Q66" s="73">
        <v>23.43</v>
      </c>
      <c r="R66" s="67">
        <f>+D66*Q66</f>
        <v>388.99071750000002</v>
      </c>
      <c r="T66" s="72" t="s">
        <v>32</v>
      </c>
      <c r="U66" s="73">
        <f t="shared" ref="U66:U75" si="17">+R66</f>
        <v>388.99071750000002</v>
      </c>
      <c r="W66" s="73">
        <f t="shared" si="15"/>
        <v>388.99071750000002</v>
      </c>
    </row>
    <row r="67" spans="1:23" s="69" customFormat="1" ht="15" customHeight="1">
      <c r="A67" s="60">
        <f>+A66+0.01</f>
        <v>3.0299999999999994</v>
      </c>
      <c r="B67" s="79" t="s">
        <v>90</v>
      </c>
      <c r="C67" s="74" t="s">
        <v>85</v>
      </c>
      <c r="D67" s="64">
        <v>62.04</v>
      </c>
      <c r="E67" s="64"/>
      <c r="F67" s="64"/>
      <c r="G67" s="64">
        <f t="shared" si="1"/>
        <v>62.04</v>
      </c>
      <c r="H67" s="64">
        <f>+P67*Q67</f>
        <v>40.488000000000007</v>
      </c>
      <c r="I67" s="64">
        <f t="shared" si="3"/>
        <v>2511.8755200000005</v>
      </c>
      <c r="J67" s="64">
        <f t="shared" si="4"/>
        <v>2511.8755200000005</v>
      </c>
      <c r="K67" s="64">
        <v>2511.8755200000005</v>
      </c>
      <c r="L67" s="64">
        <f t="shared" si="5"/>
        <v>0</v>
      </c>
      <c r="M67" s="64">
        <f t="shared" si="6"/>
        <v>0</v>
      </c>
      <c r="N67" s="64">
        <f t="shared" si="7"/>
        <v>0</v>
      </c>
      <c r="O67" s="75"/>
      <c r="P67" s="70">
        <f t="shared" si="8"/>
        <v>1.05</v>
      </c>
      <c r="Q67" s="73">
        <v>38.56</v>
      </c>
      <c r="R67" s="67">
        <f>+D67*Q67</f>
        <v>2392.2624000000001</v>
      </c>
      <c r="T67" s="72" t="s">
        <v>32</v>
      </c>
      <c r="U67" s="73">
        <f t="shared" si="17"/>
        <v>2392.2624000000001</v>
      </c>
      <c r="W67" s="73">
        <f t="shared" si="15"/>
        <v>2392.2624000000001</v>
      </c>
    </row>
    <row r="68" spans="1:23" s="69" customFormat="1" ht="15" customHeight="1">
      <c r="A68" s="60">
        <f>+A67+0.01</f>
        <v>3.0399999999999991</v>
      </c>
      <c r="B68" s="79" t="s">
        <v>91</v>
      </c>
      <c r="C68" s="74" t="s">
        <v>36</v>
      </c>
      <c r="D68" s="64">
        <f>+'[1]TR PRELIMINARES Y MOV TIE'!G78</f>
        <v>76.567000000000007</v>
      </c>
      <c r="E68" s="64"/>
      <c r="F68" s="64"/>
      <c r="G68" s="64">
        <f t="shared" si="1"/>
        <v>76.567000000000007</v>
      </c>
      <c r="H68" s="64">
        <f>+P68*Q68</f>
        <v>2.9505000000000003</v>
      </c>
      <c r="I68" s="64">
        <f t="shared" si="3"/>
        <v>225.91093350000006</v>
      </c>
      <c r="J68" s="64">
        <f t="shared" si="4"/>
        <v>225.91093350000006</v>
      </c>
      <c r="K68" s="64">
        <v>225.91093350000006</v>
      </c>
      <c r="L68" s="64">
        <f t="shared" si="5"/>
        <v>0</v>
      </c>
      <c r="M68" s="64">
        <f t="shared" si="6"/>
        <v>0</v>
      </c>
      <c r="N68" s="64">
        <f t="shared" si="7"/>
        <v>0</v>
      </c>
      <c r="O68" s="75"/>
      <c r="P68" s="70">
        <f t="shared" si="8"/>
        <v>1.05</v>
      </c>
      <c r="Q68" s="73">
        <v>2.81</v>
      </c>
      <c r="R68" s="67">
        <f>+D68*Q68</f>
        <v>215.15327000000002</v>
      </c>
      <c r="T68" s="72" t="s">
        <v>32</v>
      </c>
      <c r="U68" s="73">
        <f t="shared" si="17"/>
        <v>215.15327000000002</v>
      </c>
      <c r="W68" s="73">
        <f t="shared" si="15"/>
        <v>215.15327000000002</v>
      </c>
    </row>
    <row r="69" spans="1:23" s="69" customFormat="1" ht="15" customHeight="1">
      <c r="A69" s="60"/>
      <c r="B69" s="66"/>
      <c r="C69" s="74"/>
      <c r="D69" s="64"/>
      <c r="E69" s="64"/>
      <c r="F69" s="64"/>
      <c r="G69" s="64">
        <f t="shared" si="1"/>
        <v>0</v>
      </c>
      <c r="H69" s="64"/>
      <c r="I69" s="64"/>
      <c r="J69" s="64">
        <f t="shared" si="4"/>
        <v>0</v>
      </c>
      <c r="K69" s="64"/>
      <c r="L69" s="64">
        <f t="shared" si="5"/>
        <v>0</v>
      </c>
      <c r="M69" s="64">
        <f t="shared" si="6"/>
        <v>0</v>
      </c>
      <c r="N69" s="64">
        <f t="shared" si="7"/>
        <v>0</v>
      </c>
      <c r="O69" s="75"/>
      <c r="P69" s="70"/>
      <c r="Q69" s="76"/>
      <c r="R69" s="71"/>
      <c r="T69" s="72"/>
      <c r="U69" s="73"/>
      <c r="W69" s="73">
        <f t="shared" si="15"/>
        <v>0</v>
      </c>
    </row>
    <row r="70" spans="1:23" s="55" customFormat="1" ht="20.100000000000001" customHeight="1">
      <c r="A70" s="48">
        <v>4</v>
      </c>
      <c r="B70" s="49" t="s">
        <v>92</v>
      </c>
      <c r="C70" s="50"/>
      <c r="D70" s="51"/>
      <c r="E70" s="51"/>
      <c r="F70" s="51"/>
      <c r="G70" s="51">
        <f t="shared" si="1"/>
        <v>0</v>
      </c>
      <c r="H70" s="52"/>
      <c r="I70" s="52"/>
      <c r="J70" s="64">
        <f t="shared" si="4"/>
        <v>0</v>
      </c>
      <c r="K70" s="64"/>
      <c r="L70" s="64">
        <f t="shared" si="5"/>
        <v>0</v>
      </c>
      <c r="M70" s="64">
        <f t="shared" si="6"/>
        <v>0</v>
      </c>
      <c r="N70" s="64">
        <f t="shared" si="7"/>
        <v>0</v>
      </c>
      <c r="O70" s="575">
        <f>SUM(I72:I77)</f>
        <v>16678.940050700003</v>
      </c>
      <c r="P70" s="70"/>
      <c r="Q70" s="56"/>
      <c r="R70" s="56"/>
      <c r="S70" s="57">
        <f>SUM(R72:R75)</f>
        <v>5106.8686500000003</v>
      </c>
      <c r="T70" s="58">
        <f>+O70/S70</f>
        <v>3.2659817970254634</v>
      </c>
      <c r="U70" s="73">
        <f>SUM(U71:U75)</f>
        <v>5106.8686500000003</v>
      </c>
      <c r="V70" s="73">
        <f>SUM(V71:V75)</f>
        <v>0</v>
      </c>
      <c r="W70" s="73">
        <f t="shared" si="15"/>
        <v>5106.8686500000003</v>
      </c>
    </row>
    <row r="71" spans="1:23" s="69" customFormat="1" ht="15" customHeight="1">
      <c r="A71" s="60"/>
      <c r="B71" s="61"/>
      <c r="C71" s="62"/>
      <c r="D71" s="63"/>
      <c r="E71" s="63"/>
      <c r="F71" s="63"/>
      <c r="G71" s="64">
        <f t="shared" si="1"/>
        <v>0</v>
      </c>
      <c r="H71" s="64"/>
      <c r="I71" s="64"/>
      <c r="J71" s="64">
        <f t="shared" si="4"/>
        <v>0</v>
      </c>
      <c r="K71" s="64"/>
      <c r="L71" s="64">
        <f t="shared" si="5"/>
        <v>0</v>
      </c>
      <c r="M71" s="64">
        <f t="shared" si="6"/>
        <v>0</v>
      </c>
      <c r="N71" s="64">
        <f t="shared" si="7"/>
        <v>0</v>
      </c>
      <c r="O71" s="65"/>
      <c r="P71" s="70"/>
      <c r="Q71" s="67"/>
      <c r="R71" s="67"/>
      <c r="S71" s="66"/>
      <c r="T71" s="68"/>
      <c r="U71" s="73">
        <f t="shared" si="17"/>
        <v>0</v>
      </c>
      <c r="W71" s="73">
        <f t="shared" si="15"/>
        <v>0</v>
      </c>
    </row>
    <row r="72" spans="1:23" s="69" customFormat="1" ht="15" customHeight="1">
      <c r="A72" s="60">
        <f>+A70+0.01</f>
        <v>4.01</v>
      </c>
      <c r="B72" s="69" t="s">
        <v>93</v>
      </c>
      <c r="C72" s="74" t="s">
        <v>36</v>
      </c>
      <c r="D72" s="71">
        <f>+'[1]TR PRELIMINARES Y MOV TIE'!H86</f>
        <v>50.035000000000011</v>
      </c>
      <c r="E72" s="356">
        <v>-3.67</v>
      </c>
      <c r="F72" s="71">
        <v>0</v>
      </c>
      <c r="G72" s="64">
        <f t="shared" si="1"/>
        <v>46.365000000000009</v>
      </c>
      <c r="H72" s="64">
        <f>Q72*P72</f>
        <v>21.356999999999999</v>
      </c>
      <c r="I72" s="64">
        <f t="shared" si="3"/>
        <v>990.21730500000012</v>
      </c>
      <c r="J72" s="64">
        <f t="shared" si="4"/>
        <v>1068.5974950000002</v>
      </c>
      <c r="K72" s="64">
        <v>1068.5974950000002</v>
      </c>
      <c r="L72" s="64">
        <f t="shared" si="5"/>
        <v>0</v>
      </c>
      <c r="M72" s="64">
        <f t="shared" si="6"/>
        <v>-78.380189999999999</v>
      </c>
      <c r="N72" s="64">
        <f t="shared" si="7"/>
        <v>0</v>
      </c>
      <c r="O72" s="75"/>
      <c r="P72" s="70">
        <f t="shared" si="8"/>
        <v>1.05</v>
      </c>
      <c r="Q72" s="80">
        <v>20.34</v>
      </c>
      <c r="R72" s="67">
        <f>+D72*Q72</f>
        <v>1017.7119000000002</v>
      </c>
      <c r="T72" s="72" t="s">
        <v>32</v>
      </c>
      <c r="U72" s="73">
        <f t="shared" si="17"/>
        <v>1017.7119000000002</v>
      </c>
      <c r="W72" s="73">
        <f t="shared" si="15"/>
        <v>1017.7119000000002</v>
      </c>
    </row>
    <row r="73" spans="1:23" s="69" customFormat="1" ht="15" customHeight="1">
      <c r="A73" s="60">
        <f>+A72+0.01</f>
        <v>4.0199999999999996</v>
      </c>
      <c r="B73" s="69" t="s">
        <v>94</v>
      </c>
      <c r="C73" s="74" t="s">
        <v>85</v>
      </c>
      <c r="D73" s="71">
        <f>+'[1]TR PRELIMINARES Y MOV TIE'!H88</f>
        <v>10.0185</v>
      </c>
      <c r="E73" s="356">
        <f>+'OC-01'!E17</f>
        <v>44.88</v>
      </c>
      <c r="F73" s="71">
        <v>0</v>
      </c>
      <c r="G73" s="64">
        <f t="shared" si="1"/>
        <v>54.898499999999999</v>
      </c>
      <c r="H73" s="64">
        <f>Q73*P73</f>
        <v>192.40200000000002</v>
      </c>
      <c r="I73" s="64">
        <f t="shared" si="3"/>
        <v>10562.581197000001</v>
      </c>
      <c r="J73" s="64">
        <f t="shared" si="4"/>
        <v>1927.5794370000001</v>
      </c>
      <c r="K73" s="64">
        <v>1927.5794370000001</v>
      </c>
      <c r="L73" s="64">
        <f t="shared" si="5"/>
        <v>0</v>
      </c>
      <c r="M73" s="64">
        <f t="shared" si="6"/>
        <v>8635.001760000001</v>
      </c>
      <c r="N73" s="64">
        <f t="shared" si="7"/>
        <v>0</v>
      </c>
      <c r="O73" s="75"/>
      <c r="P73" s="70">
        <f t="shared" si="8"/>
        <v>1.05</v>
      </c>
      <c r="Q73" s="80">
        <v>183.24</v>
      </c>
      <c r="R73" s="67">
        <f>+D73*Q73</f>
        <v>1835.7899400000001</v>
      </c>
      <c r="T73" s="72" t="s">
        <v>32</v>
      </c>
      <c r="U73" s="73">
        <f t="shared" si="17"/>
        <v>1835.7899400000001</v>
      </c>
      <c r="W73" s="73">
        <f t="shared" si="15"/>
        <v>1835.7899400000001</v>
      </c>
    </row>
    <row r="74" spans="1:23" s="69" customFormat="1" ht="15" customHeight="1">
      <c r="A74" s="60">
        <v>4.03</v>
      </c>
      <c r="B74" s="78" t="s">
        <v>95</v>
      </c>
      <c r="C74" s="74" t="s">
        <v>36</v>
      </c>
      <c r="D74" s="71">
        <f>+'venta COSTO CONTR'!D74</f>
        <v>76.567000000000007</v>
      </c>
      <c r="E74" s="356">
        <v>0</v>
      </c>
      <c r="F74" s="71">
        <v>0</v>
      </c>
      <c r="G74" s="64">
        <f t="shared" si="1"/>
        <v>76.567000000000007</v>
      </c>
      <c r="H74" s="64">
        <f>Q74*P74</f>
        <v>30.901500000000002</v>
      </c>
      <c r="I74" s="64">
        <f t="shared" si="3"/>
        <v>2366.0351505000003</v>
      </c>
      <c r="J74" s="64">
        <f t="shared" si="4"/>
        <v>2366.0351505000003</v>
      </c>
      <c r="K74" s="64">
        <v>2366.0351505000003</v>
      </c>
      <c r="L74" s="64">
        <f t="shared" si="5"/>
        <v>0</v>
      </c>
      <c r="M74" s="64">
        <f t="shared" si="6"/>
        <v>0</v>
      </c>
      <c r="N74" s="64">
        <f t="shared" si="7"/>
        <v>0</v>
      </c>
      <c r="O74" s="75"/>
      <c r="P74" s="70">
        <f t="shared" si="8"/>
        <v>1.05</v>
      </c>
      <c r="Q74" s="80">
        <v>29.43</v>
      </c>
      <c r="R74" s="67">
        <f>+D74*Q74</f>
        <v>2253.36681</v>
      </c>
      <c r="T74" s="72" t="s">
        <v>32</v>
      </c>
      <c r="U74" s="73">
        <f t="shared" si="17"/>
        <v>2253.36681</v>
      </c>
      <c r="W74" s="73">
        <f t="shared" si="15"/>
        <v>2253.36681</v>
      </c>
    </row>
    <row r="75" spans="1:23" s="365" customFormat="1" ht="15" customHeight="1">
      <c r="A75" s="357">
        <v>4.04</v>
      </c>
      <c r="B75" s="358" t="s">
        <v>289</v>
      </c>
      <c r="C75" s="359" t="s">
        <v>36</v>
      </c>
      <c r="D75" s="360"/>
      <c r="E75" s="360">
        <v>10</v>
      </c>
      <c r="F75" s="360">
        <f>+'OC-02'!E18</f>
        <v>-10</v>
      </c>
      <c r="G75" s="64">
        <f t="shared" si="1"/>
        <v>0</v>
      </c>
      <c r="H75" s="360">
        <f>Q75*P75</f>
        <v>30.901500000000002</v>
      </c>
      <c r="I75" s="64">
        <f t="shared" si="3"/>
        <v>0</v>
      </c>
      <c r="J75" s="64">
        <f t="shared" si="4"/>
        <v>0</v>
      </c>
      <c r="K75" s="64"/>
      <c r="L75" s="64">
        <f t="shared" si="5"/>
        <v>0</v>
      </c>
      <c r="M75" s="64">
        <f t="shared" si="6"/>
        <v>309.01500000000004</v>
      </c>
      <c r="N75" s="64">
        <f t="shared" si="7"/>
        <v>-309.01500000000004</v>
      </c>
      <c r="O75" s="361"/>
      <c r="P75" s="362">
        <f t="shared" si="8"/>
        <v>1.05</v>
      </c>
      <c r="Q75" s="363">
        <v>29.43</v>
      </c>
      <c r="R75" s="67">
        <f t="shared" ref="R75:R77" si="18">+D75*Q75</f>
        <v>0</v>
      </c>
      <c r="T75" s="366" t="s">
        <v>32</v>
      </c>
      <c r="U75" s="367">
        <f t="shared" si="17"/>
        <v>0</v>
      </c>
      <c r="W75" s="367">
        <f t="shared" si="15"/>
        <v>0</v>
      </c>
    </row>
    <row r="76" spans="1:23" s="365" customFormat="1" ht="15" customHeight="1">
      <c r="A76" s="503">
        <v>4.05</v>
      </c>
      <c r="B76" s="487" t="s">
        <v>274</v>
      </c>
      <c r="C76" s="351" t="s">
        <v>85</v>
      </c>
      <c r="E76" s="370"/>
      <c r="F76" s="367">
        <f>+'OC-02'!E19</f>
        <v>3.6654</v>
      </c>
      <c r="G76" s="64">
        <f t="shared" si="1"/>
        <v>3.6654</v>
      </c>
      <c r="H76" s="309">
        <v>268.43299999999999</v>
      </c>
      <c r="I76" s="64">
        <f t="shared" si="3"/>
        <v>983.91431820000003</v>
      </c>
      <c r="J76" s="64">
        <f t="shared" si="4"/>
        <v>0</v>
      </c>
      <c r="K76" s="64"/>
      <c r="L76" s="64">
        <f t="shared" si="5"/>
        <v>0</v>
      </c>
      <c r="M76" s="64">
        <f t="shared" si="6"/>
        <v>0</v>
      </c>
      <c r="N76" s="64">
        <f t="shared" si="7"/>
        <v>983.91431820000003</v>
      </c>
      <c r="O76" s="361"/>
      <c r="P76" s="362"/>
      <c r="Q76" s="363"/>
      <c r="R76" s="67">
        <f t="shared" si="18"/>
        <v>0</v>
      </c>
      <c r="T76" s="366"/>
      <c r="U76" s="367"/>
      <c r="W76" s="367"/>
    </row>
    <row r="77" spans="1:23" s="365" customFormat="1" ht="15" customHeight="1">
      <c r="A77" s="503">
        <v>4.0599999999999996</v>
      </c>
      <c r="B77" s="369" t="s">
        <v>275</v>
      </c>
      <c r="C77" s="351" t="s">
        <v>36</v>
      </c>
      <c r="E77" s="370"/>
      <c r="F77" s="367">
        <f>+'OC-02'!E20</f>
        <v>44.875999999999998</v>
      </c>
      <c r="G77" s="64">
        <f t="shared" si="1"/>
        <v>44.875999999999998</v>
      </c>
      <c r="H77" s="309">
        <v>39.58</v>
      </c>
      <c r="I77" s="64">
        <f t="shared" si="3"/>
        <v>1776.1920799999998</v>
      </c>
      <c r="J77" s="64">
        <f t="shared" si="4"/>
        <v>0</v>
      </c>
      <c r="K77" s="64"/>
      <c r="L77" s="64">
        <f t="shared" si="5"/>
        <v>0</v>
      </c>
      <c r="M77" s="64">
        <f t="shared" si="6"/>
        <v>0</v>
      </c>
      <c r="N77" s="64">
        <f t="shared" si="7"/>
        <v>1776.1920799999998</v>
      </c>
      <c r="O77" s="361"/>
      <c r="P77" s="362"/>
      <c r="Q77" s="363"/>
      <c r="R77" s="67">
        <f t="shared" si="18"/>
        <v>0</v>
      </c>
      <c r="T77" s="366"/>
      <c r="U77" s="367"/>
      <c r="W77" s="367"/>
    </row>
    <row r="78" spans="1:23" s="69" customFormat="1" ht="15" customHeight="1">
      <c r="A78" s="60"/>
      <c r="B78" s="66"/>
      <c r="C78" s="74"/>
      <c r="D78" s="64"/>
      <c r="E78" s="64"/>
      <c r="F78" s="64"/>
      <c r="G78" s="64">
        <f t="shared" si="1"/>
        <v>0</v>
      </c>
      <c r="H78" s="64"/>
      <c r="I78" s="64">
        <f t="shared" si="3"/>
        <v>0</v>
      </c>
      <c r="J78" s="64">
        <f t="shared" si="4"/>
        <v>0</v>
      </c>
      <c r="K78" s="64"/>
      <c r="L78" s="64">
        <f t="shared" si="5"/>
        <v>0</v>
      </c>
      <c r="M78" s="64">
        <f t="shared" si="6"/>
        <v>0</v>
      </c>
      <c r="N78" s="64">
        <f t="shared" si="7"/>
        <v>0</v>
      </c>
      <c r="O78" s="75"/>
      <c r="P78" s="70"/>
      <c r="Q78" s="76"/>
      <c r="R78" s="71"/>
      <c r="T78" s="72"/>
      <c r="W78" s="73">
        <f t="shared" si="15"/>
        <v>0</v>
      </c>
    </row>
    <row r="79" spans="1:23" s="55" customFormat="1" ht="20.100000000000001" customHeight="1">
      <c r="A79" s="48">
        <v>5</v>
      </c>
      <c r="B79" s="49" t="s">
        <v>96</v>
      </c>
      <c r="C79" s="50"/>
      <c r="D79" s="51"/>
      <c r="E79" s="51"/>
      <c r="F79" s="51"/>
      <c r="G79" s="64"/>
      <c r="H79" s="52"/>
      <c r="I79" s="52"/>
      <c r="J79" s="64">
        <f t="shared" si="4"/>
        <v>0</v>
      </c>
      <c r="K79" s="64"/>
      <c r="L79" s="64">
        <f t="shared" si="5"/>
        <v>0</v>
      </c>
      <c r="M79" s="64">
        <f t="shared" si="6"/>
        <v>0</v>
      </c>
      <c r="N79" s="64">
        <f t="shared" si="7"/>
        <v>0</v>
      </c>
      <c r="O79" s="54">
        <f>SUM(I82:I108)</f>
        <v>163115.87289754697</v>
      </c>
      <c r="P79" s="70"/>
      <c r="Q79" s="56"/>
      <c r="R79" s="56"/>
      <c r="S79" s="57">
        <f>SUM(R82:R108)</f>
        <v>155348.45037861611</v>
      </c>
      <c r="T79" s="58">
        <f>+O79/S79</f>
        <v>1.0500000000000003</v>
      </c>
      <c r="U79" s="56">
        <f>SUM(U82:U108)</f>
        <v>155348.45037861611</v>
      </c>
      <c r="V79" s="56">
        <f>SUM(V82:V108)</f>
        <v>0</v>
      </c>
      <c r="W79" s="73">
        <f t="shared" si="15"/>
        <v>155348.45037861611</v>
      </c>
    </row>
    <row r="80" spans="1:23" s="69" customFormat="1" ht="15" customHeight="1">
      <c r="A80" s="60"/>
      <c r="B80" s="61"/>
      <c r="C80" s="62"/>
      <c r="D80" s="63"/>
      <c r="E80" s="63"/>
      <c r="F80" s="63"/>
      <c r="G80" s="64">
        <f t="shared" si="1"/>
        <v>0</v>
      </c>
      <c r="H80" s="64"/>
      <c r="I80" s="64"/>
      <c r="J80" s="64">
        <f t="shared" si="4"/>
        <v>0</v>
      </c>
      <c r="K80" s="64"/>
      <c r="L80" s="64">
        <f t="shared" si="5"/>
        <v>0</v>
      </c>
      <c r="M80" s="64">
        <f t="shared" si="6"/>
        <v>0</v>
      </c>
      <c r="N80" s="64">
        <f t="shared" si="7"/>
        <v>0</v>
      </c>
      <c r="O80" s="65"/>
      <c r="P80" s="70"/>
      <c r="Q80" s="67"/>
      <c r="R80" s="67"/>
      <c r="S80" s="66"/>
      <c r="T80" s="68"/>
      <c r="W80" s="73">
        <f t="shared" si="15"/>
        <v>0</v>
      </c>
    </row>
    <row r="81" spans="1:23" s="69" customFormat="1" ht="15" customHeight="1">
      <c r="A81" s="81">
        <f>+A79+0.01</f>
        <v>5.01</v>
      </c>
      <c r="B81" s="82" t="s">
        <v>97</v>
      </c>
      <c r="C81" s="62"/>
      <c r="D81" s="63"/>
      <c r="E81" s="63"/>
      <c r="F81" s="63"/>
      <c r="G81" s="64">
        <f t="shared" si="1"/>
        <v>0</v>
      </c>
      <c r="H81" s="64"/>
      <c r="I81" s="64"/>
      <c r="J81" s="64">
        <f t="shared" si="4"/>
        <v>0</v>
      </c>
      <c r="K81" s="64"/>
      <c r="L81" s="64">
        <f t="shared" si="5"/>
        <v>0</v>
      </c>
      <c r="M81" s="64">
        <f t="shared" si="6"/>
        <v>0</v>
      </c>
      <c r="N81" s="64">
        <f t="shared" si="7"/>
        <v>0</v>
      </c>
      <c r="O81" s="65"/>
      <c r="P81" s="70"/>
      <c r="Q81" s="67"/>
      <c r="R81" s="67"/>
      <c r="S81" s="66"/>
      <c r="T81" s="68"/>
      <c r="W81" s="73">
        <f t="shared" si="15"/>
        <v>0</v>
      </c>
    </row>
    <row r="82" spans="1:23" s="69" customFormat="1" ht="15" customHeight="1">
      <c r="A82" s="83">
        <f>+A81+0.001</f>
        <v>5.0110000000000001</v>
      </c>
      <c r="B82" s="84" t="s">
        <v>98</v>
      </c>
      <c r="C82" s="62" t="s">
        <v>85</v>
      </c>
      <c r="D82" s="71">
        <f>+[1]CONCRETO!G9</f>
        <v>50.26550000000001</v>
      </c>
      <c r="E82" s="71"/>
      <c r="F82" s="71"/>
      <c r="G82" s="64">
        <f t="shared" ref="G82:G145" si="19">SUM(D82:F82)</f>
        <v>50.26550000000001</v>
      </c>
      <c r="H82" s="64">
        <f>Q82*P82</f>
        <v>289.11750000000006</v>
      </c>
      <c r="I82" s="64">
        <f t="shared" ref="I82:I143" si="20">+G82*H82</f>
        <v>14532.635696250007</v>
      </c>
      <c r="J82" s="64">
        <f t="shared" ref="J82:J145" si="21">+D82*H82</f>
        <v>14532.635696250007</v>
      </c>
      <c r="K82" s="64">
        <v>14532.635696250007</v>
      </c>
      <c r="L82" s="64">
        <f t="shared" ref="L82:L145" si="22">+J82-K82</f>
        <v>0</v>
      </c>
      <c r="M82" s="64">
        <f t="shared" ref="M82:M145" si="23">+E82*H82</f>
        <v>0</v>
      </c>
      <c r="N82" s="64">
        <f t="shared" ref="N82:N145" si="24">+F82*H82</f>
        <v>0</v>
      </c>
      <c r="O82" s="75"/>
      <c r="P82" s="70">
        <f t="shared" ref="P82:P143" si="25">+$P$11</f>
        <v>1.05</v>
      </c>
      <c r="Q82" s="80">
        <v>275.35000000000002</v>
      </c>
      <c r="R82" s="67">
        <f>+Q82*D82</f>
        <v>13840.605425000003</v>
      </c>
      <c r="T82" s="72" t="s">
        <v>32</v>
      </c>
      <c r="U82" s="73">
        <f>+R82</f>
        <v>13840.605425000003</v>
      </c>
      <c r="V82" s="85"/>
      <c r="W82" s="73">
        <f t="shared" si="15"/>
        <v>13840.605425000003</v>
      </c>
    </row>
    <row r="83" spans="1:23" s="69" customFormat="1" ht="15" customHeight="1">
      <c r="A83" s="83">
        <f>+A82+0.001</f>
        <v>5.0120000000000005</v>
      </c>
      <c r="B83" s="84" t="s">
        <v>99</v>
      </c>
      <c r="C83" s="62" t="s">
        <v>100</v>
      </c>
      <c r="D83" s="71">
        <f>+[1]CONCRETO!T50</f>
        <v>684.43650000000014</v>
      </c>
      <c r="E83" s="71"/>
      <c r="F83" s="71"/>
      <c r="G83" s="64">
        <f t="shared" si="19"/>
        <v>684.43650000000014</v>
      </c>
      <c r="H83" s="64">
        <f t="shared" ref="H83:H108" si="26">Q83*P83</f>
        <v>4.2315000000000005</v>
      </c>
      <c r="I83" s="64">
        <f t="shared" si="20"/>
        <v>2896.1930497500011</v>
      </c>
      <c r="J83" s="64">
        <f t="shared" si="21"/>
        <v>2896.1930497500011</v>
      </c>
      <c r="K83" s="64">
        <v>2896.1930497500011</v>
      </c>
      <c r="L83" s="64">
        <f t="shared" si="22"/>
        <v>0</v>
      </c>
      <c r="M83" s="64">
        <f t="shared" si="23"/>
        <v>0</v>
      </c>
      <c r="N83" s="64">
        <f t="shared" si="24"/>
        <v>0</v>
      </c>
      <c r="O83" s="75"/>
      <c r="P83" s="70">
        <f t="shared" si="25"/>
        <v>1.05</v>
      </c>
      <c r="Q83" s="80">
        <v>4.03</v>
      </c>
      <c r="R83" s="67">
        <f t="shared" ref="R83:R108" si="27">+Q83*D83</f>
        <v>2758.2790950000008</v>
      </c>
      <c r="T83" s="72" t="s">
        <v>32</v>
      </c>
      <c r="U83" s="73">
        <f t="shared" ref="U83:U108" si="28">+R83</f>
        <v>2758.2790950000008</v>
      </c>
      <c r="V83" s="85"/>
      <c r="W83" s="73">
        <f t="shared" si="15"/>
        <v>2758.2790950000008</v>
      </c>
    </row>
    <row r="84" spans="1:23" s="69" customFormat="1" ht="15" customHeight="1">
      <c r="A84" s="81">
        <f>+A81+0.01</f>
        <v>5.0199999999999996</v>
      </c>
      <c r="B84" s="82" t="s">
        <v>101</v>
      </c>
      <c r="C84" s="62"/>
      <c r="D84" s="63"/>
      <c r="E84" s="63"/>
      <c r="F84" s="63"/>
      <c r="G84" s="64">
        <f t="shared" si="19"/>
        <v>0</v>
      </c>
      <c r="H84" s="64"/>
      <c r="I84" s="64"/>
      <c r="J84" s="64">
        <f t="shared" si="21"/>
        <v>0</v>
      </c>
      <c r="K84" s="64"/>
      <c r="L84" s="64">
        <f t="shared" si="22"/>
        <v>0</v>
      </c>
      <c r="M84" s="64">
        <f t="shared" si="23"/>
        <v>0</v>
      </c>
      <c r="N84" s="64">
        <f t="shared" si="24"/>
        <v>0</v>
      </c>
      <c r="O84" s="65"/>
      <c r="P84" s="70"/>
      <c r="Q84" s="67"/>
      <c r="R84" s="67"/>
      <c r="S84" s="66"/>
      <c r="T84" s="72"/>
      <c r="U84" s="73">
        <f t="shared" si="28"/>
        <v>0</v>
      </c>
      <c r="W84" s="73">
        <f t="shared" si="15"/>
        <v>0</v>
      </c>
    </row>
    <row r="85" spans="1:23" s="69" customFormat="1" ht="15" customHeight="1">
      <c r="A85" s="83">
        <f>+A84+0.001</f>
        <v>5.0209999999999999</v>
      </c>
      <c r="B85" s="84" t="s">
        <v>102</v>
      </c>
      <c r="C85" s="74" t="s">
        <v>85</v>
      </c>
      <c r="D85" s="71">
        <f>+[1]CONCRETO!G53</f>
        <v>15.888750000000002</v>
      </c>
      <c r="E85" s="71"/>
      <c r="F85" s="71"/>
      <c r="G85" s="64">
        <f t="shared" si="19"/>
        <v>15.888750000000002</v>
      </c>
      <c r="H85" s="64">
        <f t="shared" si="26"/>
        <v>396.67950000000002</v>
      </c>
      <c r="I85" s="64">
        <f t="shared" si="20"/>
        <v>6302.7414056250009</v>
      </c>
      <c r="J85" s="64">
        <f t="shared" si="21"/>
        <v>6302.7414056250009</v>
      </c>
      <c r="K85" s="64">
        <v>6302.7414056250009</v>
      </c>
      <c r="L85" s="64">
        <f t="shared" si="22"/>
        <v>0</v>
      </c>
      <c r="M85" s="64">
        <f t="shared" si="23"/>
        <v>0</v>
      </c>
      <c r="N85" s="64">
        <f t="shared" si="24"/>
        <v>0</v>
      </c>
      <c r="O85" s="75"/>
      <c r="P85" s="70">
        <f t="shared" si="25"/>
        <v>1.05</v>
      </c>
      <c r="Q85" s="80">
        <v>377.79</v>
      </c>
      <c r="R85" s="67">
        <f t="shared" si="27"/>
        <v>6002.6108625000006</v>
      </c>
      <c r="T85" s="72" t="s">
        <v>32</v>
      </c>
      <c r="U85" s="73">
        <f t="shared" si="28"/>
        <v>6002.6108625000006</v>
      </c>
      <c r="V85" s="85"/>
      <c r="W85" s="73">
        <f t="shared" si="15"/>
        <v>6002.6108625000006</v>
      </c>
    </row>
    <row r="86" spans="1:23" s="69" customFormat="1" ht="15" customHeight="1">
      <c r="A86" s="83">
        <f>+A85+0.001</f>
        <v>5.0220000000000002</v>
      </c>
      <c r="B86" s="84" t="s">
        <v>103</v>
      </c>
      <c r="C86" s="74" t="s">
        <v>36</v>
      </c>
      <c r="D86" s="71">
        <f>+[1]CONCRETO!J53</f>
        <v>213.76000000000002</v>
      </c>
      <c r="E86" s="71"/>
      <c r="F86" s="71"/>
      <c r="G86" s="64">
        <f t="shared" si="19"/>
        <v>213.76000000000002</v>
      </c>
      <c r="H86" s="64">
        <f t="shared" si="26"/>
        <v>41.716499999999996</v>
      </c>
      <c r="I86" s="64">
        <f t="shared" si="20"/>
        <v>8917.3190400000003</v>
      </c>
      <c r="J86" s="64">
        <f t="shared" si="21"/>
        <v>8917.3190400000003</v>
      </c>
      <c r="K86" s="64">
        <v>8917.3190400000003</v>
      </c>
      <c r="L86" s="64">
        <f t="shared" si="22"/>
        <v>0</v>
      </c>
      <c r="M86" s="64">
        <f t="shared" si="23"/>
        <v>0</v>
      </c>
      <c r="N86" s="64">
        <f t="shared" si="24"/>
        <v>0</v>
      </c>
      <c r="O86" s="75"/>
      <c r="P86" s="70">
        <f t="shared" si="25"/>
        <v>1.05</v>
      </c>
      <c r="Q86" s="80">
        <v>39.729999999999997</v>
      </c>
      <c r="R86" s="67">
        <f t="shared" si="27"/>
        <v>8492.6848000000009</v>
      </c>
      <c r="T86" s="72" t="s">
        <v>32</v>
      </c>
      <c r="U86" s="73">
        <f t="shared" si="28"/>
        <v>8492.6848000000009</v>
      </c>
      <c r="V86" s="85"/>
      <c r="W86" s="73">
        <f t="shared" si="15"/>
        <v>8492.6848000000009</v>
      </c>
    </row>
    <row r="87" spans="1:23" s="69" customFormat="1" ht="15" customHeight="1">
      <c r="A87" s="83">
        <f>+A86+0.001</f>
        <v>5.0230000000000006</v>
      </c>
      <c r="B87" s="84" t="s">
        <v>99</v>
      </c>
      <c r="C87" s="74" t="s">
        <v>100</v>
      </c>
      <c r="D87" s="71">
        <f>+[1]CONCRETO!T71</f>
        <v>3497.8460000000005</v>
      </c>
      <c r="E87" s="71"/>
      <c r="F87" s="71"/>
      <c r="G87" s="64">
        <f t="shared" si="19"/>
        <v>3497.8460000000005</v>
      </c>
      <c r="H87" s="64">
        <f t="shared" si="26"/>
        <v>4.2315000000000005</v>
      </c>
      <c r="I87" s="64">
        <f t="shared" si="20"/>
        <v>14801.135349000004</v>
      </c>
      <c r="J87" s="64">
        <f t="shared" si="21"/>
        <v>14801.135349000004</v>
      </c>
      <c r="K87" s="64">
        <v>14801.135349000004</v>
      </c>
      <c r="L87" s="64">
        <f t="shared" si="22"/>
        <v>0</v>
      </c>
      <c r="M87" s="64">
        <f t="shared" si="23"/>
        <v>0</v>
      </c>
      <c r="N87" s="64">
        <f t="shared" si="24"/>
        <v>0</v>
      </c>
      <c r="O87" s="75"/>
      <c r="P87" s="70">
        <f t="shared" si="25"/>
        <v>1.05</v>
      </c>
      <c r="Q87" s="80">
        <v>4.03</v>
      </c>
      <c r="R87" s="67">
        <f t="shared" si="27"/>
        <v>14096.319380000003</v>
      </c>
      <c r="T87" s="72" t="s">
        <v>32</v>
      </c>
      <c r="U87" s="73">
        <f t="shared" si="28"/>
        <v>14096.319380000003</v>
      </c>
      <c r="V87" s="85"/>
      <c r="W87" s="73">
        <f t="shared" si="15"/>
        <v>14096.319380000003</v>
      </c>
    </row>
    <row r="88" spans="1:23" s="69" customFormat="1" ht="15" customHeight="1">
      <c r="A88" s="81">
        <f>+A84+0.01</f>
        <v>5.0299999999999994</v>
      </c>
      <c r="B88" s="82" t="s">
        <v>104</v>
      </c>
      <c r="C88" s="62"/>
      <c r="D88" s="63"/>
      <c r="E88" s="63"/>
      <c r="F88" s="63"/>
      <c r="G88" s="64">
        <f t="shared" si="19"/>
        <v>0</v>
      </c>
      <c r="H88" s="64"/>
      <c r="I88" s="64"/>
      <c r="J88" s="64">
        <f t="shared" si="21"/>
        <v>0</v>
      </c>
      <c r="K88" s="64"/>
      <c r="L88" s="64">
        <f t="shared" si="22"/>
        <v>0</v>
      </c>
      <c r="M88" s="64">
        <f t="shared" si="23"/>
        <v>0</v>
      </c>
      <c r="N88" s="64">
        <f t="shared" si="24"/>
        <v>0</v>
      </c>
      <c r="O88" s="65"/>
      <c r="P88" s="70"/>
      <c r="Q88" s="67"/>
      <c r="R88" s="67"/>
      <c r="S88" s="66"/>
      <c r="T88" s="72"/>
      <c r="U88" s="73">
        <f t="shared" si="28"/>
        <v>0</v>
      </c>
      <c r="W88" s="73">
        <f t="shared" si="15"/>
        <v>0</v>
      </c>
    </row>
    <row r="89" spans="1:23" s="69" customFormat="1" ht="15" customHeight="1">
      <c r="A89" s="83">
        <f>+A88+0.001</f>
        <v>5.0309999999999997</v>
      </c>
      <c r="B89" s="84" t="s">
        <v>105</v>
      </c>
      <c r="C89" s="74" t="s">
        <v>85</v>
      </c>
      <c r="D89" s="71">
        <f>+[1]CONCRETO!G73</f>
        <v>8.9024999999999999</v>
      </c>
      <c r="E89" s="71"/>
      <c r="F89" s="71"/>
      <c r="G89" s="64">
        <f t="shared" si="19"/>
        <v>8.9024999999999999</v>
      </c>
      <c r="H89" s="64">
        <f t="shared" si="26"/>
        <v>396.67950000000002</v>
      </c>
      <c r="I89" s="64">
        <f t="shared" si="20"/>
        <v>3531.4392487499999</v>
      </c>
      <c r="J89" s="64">
        <f t="shared" si="21"/>
        <v>3531.4392487499999</v>
      </c>
      <c r="K89" s="64">
        <v>3531.4392487499999</v>
      </c>
      <c r="L89" s="64">
        <f t="shared" si="22"/>
        <v>0</v>
      </c>
      <c r="M89" s="64">
        <f t="shared" si="23"/>
        <v>0</v>
      </c>
      <c r="N89" s="64">
        <f t="shared" si="24"/>
        <v>0</v>
      </c>
      <c r="O89" s="75"/>
      <c r="P89" s="70">
        <f t="shared" si="25"/>
        <v>1.05</v>
      </c>
      <c r="Q89" s="80">
        <v>377.79</v>
      </c>
      <c r="R89" s="67">
        <f t="shared" si="27"/>
        <v>3363.2754749999999</v>
      </c>
      <c r="T89" s="72" t="s">
        <v>32</v>
      </c>
      <c r="U89" s="73">
        <f t="shared" si="28"/>
        <v>3363.2754749999999</v>
      </c>
      <c r="V89" s="85"/>
      <c r="W89" s="73">
        <f t="shared" si="15"/>
        <v>3363.2754749999999</v>
      </c>
    </row>
    <row r="90" spans="1:23" s="69" customFormat="1" ht="15" customHeight="1">
      <c r="A90" s="83">
        <f>+A89+0.001</f>
        <v>5.032</v>
      </c>
      <c r="B90" s="84" t="s">
        <v>106</v>
      </c>
      <c r="C90" s="74" t="s">
        <v>36</v>
      </c>
      <c r="D90" s="71">
        <f>+[1]CONCRETO!J73</f>
        <v>107.66400000000002</v>
      </c>
      <c r="E90" s="71"/>
      <c r="F90" s="71"/>
      <c r="G90" s="64">
        <f t="shared" si="19"/>
        <v>107.66400000000002</v>
      </c>
      <c r="H90" s="64">
        <f t="shared" si="26"/>
        <v>64.270499999999998</v>
      </c>
      <c r="I90" s="64">
        <f t="shared" si="20"/>
        <v>6919.6191120000012</v>
      </c>
      <c r="J90" s="64">
        <f t="shared" si="21"/>
        <v>6919.6191120000012</v>
      </c>
      <c r="K90" s="64">
        <v>6919.6191120000012</v>
      </c>
      <c r="L90" s="64">
        <f t="shared" si="22"/>
        <v>0</v>
      </c>
      <c r="M90" s="64">
        <f t="shared" si="23"/>
        <v>0</v>
      </c>
      <c r="N90" s="64">
        <f t="shared" si="24"/>
        <v>0</v>
      </c>
      <c r="O90" s="75"/>
      <c r="P90" s="70">
        <f t="shared" si="25"/>
        <v>1.05</v>
      </c>
      <c r="Q90" s="80">
        <v>61.21</v>
      </c>
      <c r="R90" s="67">
        <f t="shared" si="27"/>
        <v>6590.113440000001</v>
      </c>
      <c r="T90" s="72" t="s">
        <v>32</v>
      </c>
      <c r="U90" s="73">
        <f t="shared" si="28"/>
        <v>6590.113440000001</v>
      </c>
      <c r="V90" s="85"/>
      <c r="W90" s="73">
        <f t="shared" si="15"/>
        <v>6590.113440000001</v>
      </c>
    </row>
    <row r="91" spans="1:23" s="69" customFormat="1" ht="15" customHeight="1">
      <c r="A91" s="83">
        <f>+A90+0.001</f>
        <v>5.0330000000000004</v>
      </c>
      <c r="B91" s="84" t="s">
        <v>107</v>
      </c>
      <c r="C91" s="74" t="s">
        <v>100</v>
      </c>
      <c r="D91" s="71">
        <f>+[1]CONCRETO!T93</f>
        <v>1019.92154</v>
      </c>
      <c r="E91" s="71"/>
      <c r="F91" s="71"/>
      <c r="G91" s="64">
        <f t="shared" si="19"/>
        <v>1019.92154</v>
      </c>
      <c r="H91" s="64">
        <f t="shared" si="26"/>
        <v>4.2315000000000005</v>
      </c>
      <c r="I91" s="64">
        <f t="shared" si="20"/>
        <v>4315.7979965100003</v>
      </c>
      <c r="J91" s="64">
        <f t="shared" si="21"/>
        <v>4315.7979965100003</v>
      </c>
      <c r="K91" s="64">
        <v>4315.7979965100003</v>
      </c>
      <c r="L91" s="64">
        <f t="shared" si="22"/>
        <v>0</v>
      </c>
      <c r="M91" s="64">
        <f t="shared" si="23"/>
        <v>0</v>
      </c>
      <c r="N91" s="64">
        <f t="shared" si="24"/>
        <v>0</v>
      </c>
      <c r="O91" s="75"/>
      <c r="P91" s="70">
        <f t="shared" si="25"/>
        <v>1.05</v>
      </c>
      <c r="Q91" s="80">
        <v>4.03</v>
      </c>
      <c r="R91" s="67">
        <f t="shared" si="27"/>
        <v>4110.2838062000001</v>
      </c>
      <c r="T91" s="72" t="s">
        <v>32</v>
      </c>
      <c r="U91" s="73">
        <f t="shared" si="28"/>
        <v>4110.2838062000001</v>
      </c>
      <c r="V91" s="85"/>
      <c r="W91" s="73">
        <f t="shared" si="15"/>
        <v>4110.2838062000001</v>
      </c>
    </row>
    <row r="92" spans="1:23" s="69" customFormat="1" ht="15" customHeight="1">
      <c r="A92" s="81">
        <f>+A88+0.01</f>
        <v>5.0399999999999991</v>
      </c>
      <c r="B92" s="82" t="s">
        <v>108</v>
      </c>
      <c r="C92" s="62"/>
      <c r="D92" s="63"/>
      <c r="E92" s="63"/>
      <c r="F92" s="63"/>
      <c r="G92" s="64">
        <f t="shared" si="19"/>
        <v>0</v>
      </c>
      <c r="H92" s="64"/>
      <c r="I92" s="64">
        <f t="shared" si="20"/>
        <v>0</v>
      </c>
      <c r="J92" s="64">
        <f t="shared" si="21"/>
        <v>0</v>
      </c>
      <c r="K92" s="64"/>
      <c r="L92" s="64">
        <f t="shared" si="22"/>
        <v>0</v>
      </c>
      <c r="M92" s="64">
        <f t="shared" si="23"/>
        <v>0</v>
      </c>
      <c r="N92" s="64">
        <f t="shared" si="24"/>
        <v>0</v>
      </c>
      <c r="O92" s="65"/>
      <c r="P92" s="70"/>
      <c r="Q92" s="67"/>
      <c r="R92" s="67"/>
      <c r="S92" s="66"/>
      <c r="T92" s="72"/>
      <c r="U92" s="73">
        <f t="shared" si="28"/>
        <v>0</v>
      </c>
      <c r="W92" s="73">
        <f t="shared" si="15"/>
        <v>0</v>
      </c>
    </row>
    <row r="93" spans="1:23" s="69" customFormat="1" ht="15" customHeight="1">
      <c r="A93" s="83">
        <f>+A92+0.001</f>
        <v>5.0409999999999995</v>
      </c>
      <c r="B93" s="84" t="s">
        <v>102</v>
      </c>
      <c r="C93" s="74" t="s">
        <v>85</v>
      </c>
      <c r="D93" s="71">
        <f>+[1]CONCRETO!G126</f>
        <v>40.887250000000016</v>
      </c>
      <c r="E93" s="71"/>
      <c r="F93" s="71"/>
      <c r="G93" s="64">
        <f t="shared" si="19"/>
        <v>40.887250000000016</v>
      </c>
      <c r="H93" s="64">
        <f t="shared" si="26"/>
        <v>360.00300000000004</v>
      </c>
      <c r="I93" s="64">
        <f t="shared" si="20"/>
        <v>14719.532661750007</v>
      </c>
      <c r="J93" s="64">
        <f t="shared" si="21"/>
        <v>14719.532661750007</v>
      </c>
      <c r="K93" s="64">
        <v>14719.532661750007</v>
      </c>
      <c r="L93" s="64">
        <f t="shared" si="22"/>
        <v>0</v>
      </c>
      <c r="M93" s="64">
        <f t="shared" si="23"/>
        <v>0</v>
      </c>
      <c r="N93" s="64">
        <f t="shared" si="24"/>
        <v>0</v>
      </c>
      <c r="O93" s="75"/>
      <c r="P93" s="70">
        <f t="shared" si="25"/>
        <v>1.05</v>
      </c>
      <c r="Q93" s="80">
        <v>342.86</v>
      </c>
      <c r="R93" s="67">
        <f t="shared" si="27"/>
        <v>14018.602535000005</v>
      </c>
      <c r="T93" s="72" t="s">
        <v>32</v>
      </c>
      <c r="U93" s="73">
        <f t="shared" si="28"/>
        <v>14018.602535000005</v>
      </c>
      <c r="V93" s="85"/>
      <c r="W93" s="73">
        <f t="shared" si="15"/>
        <v>14018.602535000005</v>
      </c>
    </row>
    <row r="94" spans="1:23" s="69" customFormat="1" ht="15" customHeight="1">
      <c r="A94" s="83">
        <f>+A93+0.001</f>
        <v>5.0419999999999998</v>
      </c>
      <c r="B94" s="84" t="s">
        <v>103</v>
      </c>
      <c r="C94" s="74" t="s">
        <v>36</v>
      </c>
      <c r="D94" s="71">
        <f>+[1]CONCRETO!J126</f>
        <v>288.42950000000002</v>
      </c>
      <c r="E94" s="71"/>
      <c r="F94" s="71"/>
      <c r="G94" s="64">
        <f t="shared" si="19"/>
        <v>288.42950000000002</v>
      </c>
      <c r="H94" s="64">
        <f t="shared" si="26"/>
        <v>41.086500000000001</v>
      </c>
      <c r="I94" s="64">
        <f t="shared" si="20"/>
        <v>11850.558651750001</v>
      </c>
      <c r="J94" s="64">
        <f t="shared" si="21"/>
        <v>11850.558651750001</v>
      </c>
      <c r="K94" s="64">
        <v>11850.558651750001</v>
      </c>
      <c r="L94" s="64">
        <f t="shared" si="22"/>
        <v>0</v>
      </c>
      <c r="M94" s="64">
        <f t="shared" si="23"/>
        <v>0</v>
      </c>
      <c r="N94" s="64">
        <f t="shared" si="24"/>
        <v>0</v>
      </c>
      <c r="O94" s="75"/>
      <c r="P94" s="70">
        <f t="shared" si="25"/>
        <v>1.05</v>
      </c>
      <c r="Q94" s="80">
        <v>39.130000000000003</v>
      </c>
      <c r="R94" s="67">
        <f t="shared" si="27"/>
        <v>11286.246335000002</v>
      </c>
      <c r="T94" s="72" t="s">
        <v>32</v>
      </c>
      <c r="U94" s="73">
        <f t="shared" si="28"/>
        <v>11286.246335000002</v>
      </c>
      <c r="V94" s="85"/>
      <c r="W94" s="73">
        <f t="shared" si="15"/>
        <v>11286.246335000002</v>
      </c>
    </row>
    <row r="95" spans="1:23" s="69" customFormat="1" ht="15" customHeight="1">
      <c r="A95" s="83">
        <f>+A94+0.001</f>
        <v>5.0430000000000001</v>
      </c>
      <c r="B95" s="84" t="s">
        <v>99</v>
      </c>
      <c r="C95" s="74" t="s">
        <v>100</v>
      </c>
      <c r="D95" s="71">
        <f>+[1]CONCRETO!T276</f>
        <v>4464.62896</v>
      </c>
      <c r="E95" s="71"/>
      <c r="F95" s="71"/>
      <c r="G95" s="64">
        <f t="shared" si="19"/>
        <v>4464.62896</v>
      </c>
      <c r="H95" s="64">
        <f t="shared" si="26"/>
        <v>4.2315000000000005</v>
      </c>
      <c r="I95" s="64">
        <f t="shared" si="20"/>
        <v>18892.077444240003</v>
      </c>
      <c r="J95" s="64">
        <f t="shared" si="21"/>
        <v>18892.077444240003</v>
      </c>
      <c r="K95" s="64">
        <v>18892.077444240003</v>
      </c>
      <c r="L95" s="64">
        <f t="shared" si="22"/>
        <v>0</v>
      </c>
      <c r="M95" s="64">
        <f t="shared" si="23"/>
        <v>0</v>
      </c>
      <c r="N95" s="64">
        <f t="shared" si="24"/>
        <v>0</v>
      </c>
      <c r="O95" s="75"/>
      <c r="P95" s="70">
        <f t="shared" si="25"/>
        <v>1.05</v>
      </c>
      <c r="Q95" s="80">
        <v>4.03</v>
      </c>
      <c r="R95" s="67">
        <f t="shared" si="27"/>
        <v>17992.4547088</v>
      </c>
      <c r="T95" s="72" t="s">
        <v>32</v>
      </c>
      <c r="U95" s="73">
        <f t="shared" si="28"/>
        <v>17992.4547088</v>
      </c>
      <c r="V95" s="85"/>
      <c r="W95" s="73">
        <f t="shared" si="15"/>
        <v>17992.4547088</v>
      </c>
    </row>
    <row r="96" spans="1:23" s="69" customFormat="1" ht="15" customHeight="1">
      <c r="A96" s="81">
        <f>+A92+0.01</f>
        <v>5.0499999999999989</v>
      </c>
      <c r="B96" s="82" t="s">
        <v>109</v>
      </c>
      <c r="C96" s="62"/>
      <c r="D96" s="63"/>
      <c r="E96" s="63"/>
      <c r="F96" s="63"/>
      <c r="G96" s="64">
        <f t="shared" si="19"/>
        <v>0</v>
      </c>
      <c r="H96" s="64"/>
      <c r="I96" s="64">
        <f t="shared" si="20"/>
        <v>0</v>
      </c>
      <c r="J96" s="64">
        <f t="shared" si="21"/>
        <v>0</v>
      </c>
      <c r="K96" s="64"/>
      <c r="L96" s="64">
        <f t="shared" si="22"/>
        <v>0</v>
      </c>
      <c r="M96" s="64">
        <f t="shared" si="23"/>
        <v>0</v>
      </c>
      <c r="N96" s="64">
        <f t="shared" si="24"/>
        <v>0</v>
      </c>
      <c r="O96" s="65"/>
      <c r="P96" s="70"/>
      <c r="Q96" s="67"/>
      <c r="R96" s="67"/>
      <c r="S96" s="66"/>
      <c r="T96" s="72"/>
      <c r="U96" s="73">
        <f t="shared" si="28"/>
        <v>0</v>
      </c>
      <c r="W96" s="73">
        <f t="shared" si="15"/>
        <v>0</v>
      </c>
    </row>
    <row r="97" spans="1:23" s="69" customFormat="1" ht="15" customHeight="1">
      <c r="A97" s="83">
        <f>+A96+0.001</f>
        <v>5.0509999999999993</v>
      </c>
      <c r="B97" s="84" t="s">
        <v>102</v>
      </c>
      <c r="C97" s="74" t="s">
        <v>85</v>
      </c>
      <c r="D97" s="71">
        <f>+[1]CONCRETO!G360</f>
        <v>6.1084800000000001</v>
      </c>
      <c r="E97" s="71"/>
      <c r="F97" s="71"/>
      <c r="G97" s="64">
        <f t="shared" si="19"/>
        <v>6.1084800000000001</v>
      </c>
      <c r="H97" s="64">
        <f t="shared" si="26"/>
        <v>292.96050000000002</v>
      </c>
      <c r="I97" s="64">
        <f t="shared" si="20"/>
        <v>1789.5433550400003</v>
      </c>
      <c r="J97" s="64">
        <f t="shared" si="21"/>
        <v>1789.5433550400003</v>
      </c>
      <c r="K97" s="64">
        <v>1789.5433550400003</v>
      </c>
      <c r="L97" s="64">
        <f t="shared" si="22"/>
        <v>0</v>
      </c>
      <c r="M97" s="64">
        <f t="shared" si="23"/>
        <v>0</v>
      </c>
      <c r="N97" s="64">
        <f t="shared" si="24"/>
        <v>0</v>
      </c>
      <c r="O97" s="75"/>
      <c r="P97" s="70">
        <f t="shared" si="25"/>
        <v>1.05</v>
      </c>
      <c r="Q97" s="80">
        <v>279.01</v>
      </c>
      <c r="R97" s="67">
        <f t="shared" si="27"/>
        <v>1704.3270047999999</v>
      </c>
      <c r="T97" s="72" t="s">
        <v>32</v>
      </c>
      <c r="U97" s="73">
        <f t="shared" si="28"/>
        <v>1704.3270047999999</v>
      </c>
      <c r="V97" s="85"/>
      <c r="W97" s="73">
        <f t="shared" si="15"/>
        <v>1704.3270047999999</v>
      </c>
    </row>
    <row r="98" spans="1:23" s="69" customFormat="1" ht="15" customHeight="1">
      <c r="A98" s="83">
        <f>+A97+0.001</f>
        <v>5.0519999999999996</v>
      </c>
      <c r="B98" s="84" t="s">
        <v>103</v>
      </c>
      <c r="C98" s="74" t="s">
        <v>36</v>
      </c>
      <c r="D98" s="71">
        <f>+[1]CONCRETO!J360</f>
        <v>33.286899999999996</v>
      </c>
      <c r="E98" s="71"/>
      <c r="F98" s="71"/>
      <c r="G98" s="64">
        <f t="shared" si="19"/>
        <v>33.286899999999996</v>
      </c>
      <c r="H98" s="64">
        <f t="shared" si="26"/>
        <v>36.445500000000003</v>
      </c>
      <c r="I98" s="64">
        <f t="shared" si="20"/>
        <v>1213.15771395</v>
      </c>
      <c r="J98" s="64">
        <f t="shared" si="21"/>
        <v>1213.15771395</v>
      </c>
      <c r="K98" s="64">
        <v>1213.15771395</v>
      </c>
      <c r="L98" s="64">
        <f t="shared" si="22"/>
        <v>0</v>
      </c>
      <c r="M98" s="64">
        <f t="shared" si="23"/>
        <v>0</v>
      </c>
      <c r="N98" s="64">
        <f t="shared" si="24"/>
        <v>0</v>
      </c>
      <c r="O98" s="75"/>
      <c r="P98" s="70">
        <f t="shared" si="25"/>
        <v>1.05</v>
      </c>
      <c r="Q98" s="80">
        <v>34.71</v>
      </c>
      <c r="R98" s="67">
        <f t="shared" si="27"/>
        <v>1155.388299</v>
      </c>
      <c r="T98" s="72" t="s">
        <v>32</v>
      </c>
      <c r="U98" s="73">
        <f t="shared" si="28"/>
        <v>1155.388299</v>
      </c>
      <c r="V98" s="85"/>
      <c r="W98" s="73">
        <f t="shared" si="15"/>
        <v>1155.388299</v>
      </c>
    </row>
    <row r="99" spans="1:23" s="69" customFormat="1" ht="15" customHeight="1">
      <c r="A99" s="83">
        <f>+A98+0.001</f>
        <v>5.0529999999999999</v>
      </c>
      <c r="B99" s="84" t="s">
        <v>110</v>
      </c>
      <c r="C99" s="74" t="s">
        <v>100</v>
      </c>
      <c r="D99" s="71">
        <f>+[1]CONCRETO!T383</f>
        <v>466.62792000000002</v>
      </c>
      <c r="E99" s="71"/>
      <c r="F99" s="71"/>
      <c r="G99" s="64">
        <f t="shared" si="19"/>
        <v>466.62792000000002</v>
      </c>
      <c r="H99" s="64">
        <f t="shared" si="26"/>
        <v>3.8745000000000003</v>
      </c>
      <c r="I99" s="64">
        <f t="shared" si="20"/>
        <v>1807.9498760400002</v>
      </c>
      <c r="J99" s="64">
        <f t="shared" si="21"/>
        <v>1807.9498760400002</v>
      </c>
      <c r="K99" s="64">
        <v>1807.9498760400002</v>
      </c>
      <c r="L99" s="64">
        <f t="shared" si="22"/>
        <v>0</v>
      </c>
      <c r="M99" s="64">
        <f t="shared" si="23"/>
        <v>0</v>
      </c>
      <c r="N99" s="64">
        <f t="shared" si="24"/>
        <v>0</v>
      </c>
      <c r="O99" s="75"/>
      <c r="P99" s="70">
        <f t="shared" si="25"/>
        <v>1.05</v>
      </c>
      <c r="Q99" s="80">
        <v>3.69</v>
      </c>
      <c r="R99" s="67">
        <f t="shared" si="27"/>
        <v>1721.8570248000001</v>
      </c>
      <c r="T99" s="72" t="s">
        <v>32</v>
      </c>
      <c r="U99" s="73">
        <f t="shared" si="28"/>
        <v>1721.8570248000001</v>
      </c>
      <c r="V99" s="85"/>
      <c r="W99" s="73">
        <f t="shared" si="15"/>
        <v>1721.8570248000001</v>
      </c>
    </row>
    <row r="100" spans="1:23" s="69" customFormat="1" ht="15" customHeight="1">
      <c r="A100" s="81">
        <f>+A96+0.01</f>
        <v>5.0599999999999987</v>
      </c>
      <c r="B100" s="82" t="s">
        <v>111</v>
      </c>
      <c r="C100" s="62"/>
      <c r="D100" s="63"/>
      <c r="E100" s="63"/>
      <c r="F100" s="63"/>
      <c r="G100" s="64">
        <f t="shared" si="19"/>
        <v>0</v>
      </c>
      <c r="H100" s="64"/>
      <c r="I100" s="64">
        <f t="shared" si="20"/>
        <v>0</v>
      </c>
      <c r="J100" s="64">
        <f t="shared" si="21"/>
        <v>0</v>
      </c>
      <c r="K100" s="64"/>
      <c r="L100" s="64">
        <f t="shared" si="22"/>
        <v>0</v>
      </c>
      <c r="M100" s="64">
        <f t="shared" si="23"/>
        <v>0</v>
      </c>
      <c r="N100" s="64">
        <f t="shared" si="24"/>
        <v>0</v>
      </c>
      <c r="O100" s="65"/>
      <c r="P100" s="70"/>
      <c r="Q100" s="67"/>
      <c r="R100" s="67"/>
      <c r="S100" s="66"/>
      <c r="T100" s="72"/>
      <c r="U100" s="73">
        <f t="shared" si="28"/>
        <v>0</v>
      </c>
      <c r="W100" s="73">
        <f t="shared" si="15"/>
        <v>0</v>
      </c>
    </row>
    <row r="101" spans="1:23" s="69" customFormat="1" ht="15" customHeight="1">
      <c r="A101" s="83">
        <f>+A100+0.001</f>
        <v>5.0609999999999991</v>
      </c>
      <c r="B101" s="84" t="s">
        <v>112</v>
      </c>
      <c r="C101" s="74" t="s">
        <v>85</v>
      </c>
      <c r="D101" s="71">
        <f>+[1]CONCRETO!G278</f>
        <v>31.612543272500012</v>
      </c>
      <c r="E101" s="71"/>
      <c r="F101" s="71"/>
      <c r="G101" s="64">
        <f t="shared" si="19"/>
        <v>31.612543272500012</v>
      </c>
      <c r="H101" s="64">
        <f t="shared" si="26"/>
        <v>304.13249999999999</v>
      </c>
      <c r="I101" s="64">
        <f t="shared" si="20"/>
        <v>9614.4018168236089</v>
      </c>
      <c r="J101" s="64">
        <f t="shared" si="21"/>
        <v>9614.4018168236089</v>
      </c>
      <c r="K101" s="64">
        <v>9614.4018168236089</v>
      </c>
      <c r="L101" s="64">
        <f t="shared" si="22"/>
        <v>0</v>
      </c>
      <c r="M101" s="64">
        <f t="shared" si="23"/>
        <v>0</v>
      </c>
      <c r="N101" s="64">
        <f t="shared" si="24"/>
        <v>0</v>
      </c>
      <c r="O101" s="75"/>
      <c r="P101" s="70">
        <f t="shared" si="25"/>
        <v>1.05</v>
      </c>
      <c r="Q101" s="80">
        <v>289.64999999999998</v>
      </c>
      <c r="R101" s="67">
        <f t="shared" si="27"/>
        <v>9156.573158879628</v>
      </c>
      <c r="T101" s="72" t="s">
        <v>32</v>
      </c>
      <c r="U101" s="73">
        <f t="shared" si="28"/>
        <v>9156.573158879628</v>
      </c>
      <c r="V101" s="85"/>
      <c r="W101" s="73">
        <f t="shared" si="15"/>
        <v>9156.573158879628</v>
      </c>
    </row>
    <row r="102" spans="1:23" s="69" customFormat="1" ht="15" customHeight="1">
      <c r="A102" s="83">
        <f>+A101+0.001</f>
        <v>5.0619999999999994</v>
      </c>
      <c r="B102" s="84" t="s">
        <v>103</v>
      </c>
      <c r="C102" s="74" t="s">
        <v>36</v>
      </c>
      <c r="D102" s="71">
        <f>+[1]CONCRETO!J278</f>
        <v>361.10050000000001</v>
      </c>
      <c r="E102" s="71"/>
      <c r="F102" s="71"/>
      <c r="G102" s="64">
        <f t="shared" si="19"/>
        <v>361.10050000000001</v>
      </c>
      <c r="H102" s="64">
        <f t="shared" si="26"/>
        <v>44.656500000000001</v>
      </c>
      <c r="I102" s="64">
        <f t="shared" si="20"/>
        <v>16125.48447825</v>
      </c>
      <c r="J102" s="64">
        <f t="shared" si="21"/>
        <v>16125.48447825</v>
      </c>
      <c r="K102" s="64">
        <v>16125.48447825</v>
      </c>
      <c r="L102" s="64">
        <f t="shared" si="22"/>
        <v>0</v>
      </c>
      <c r="M102" s="64">
        <f t="shared" si="23"/>
        <v>0</v>
      </c>
      <c r="N102" s="64">
        <f t="shared" si="24"/>
        <v>0</v>
      </c>
      <c r="O102" s="75"/>
      <c r="P102" s="70">
        <f t="shared" si="25"/>
        <v>1.05</v>
      </c>
      <c r="Q102" s="80">
        <v>42.53</v>
      </c>
      <c r="R102" s="67">
        <f t="shared" si="27"/>
        <v>15357.604265000002</v>
      </c>
      <c r="T102" s="72" t="s">
        <v>32</v>
      </c>
      <c r="U102" s="73">
        <f t="shared" si="28"/>
        <v>15357.604265000002</v>
      </c>
      <c r="V102" s="85"/>
      <c r="W102" s="73">
        <f t="shared" si="15"/>
        <v>15357.604265000002</v>
      </c>
    </row>
    <row r="103" spans="1:23" s="69" customFormat="1" ht="15" customHeight="1">
      <c r="A103" s="83">
        <f>+A102+0.001</f>
        <v>5.0629999999999997</v>
      </c>
      <c r="B103" s="84" t="s">
        <v>99</v>
      </c>
      <c r="C103" s="74" t="s">
        <v>100</v>
      </c>
      <c r="D103" s="71">
        <f>+[1]CONCRETO!T357</f>
        <v>2228.8822324999996</v>
      </c>
      <c r="E103" s="71"/>
      <c r="F103" s="71"/>
      <c r="G103" s="64">
        <f t="shared" si="19"/>
        <v>2228.8822324999996</v>
      </c>
      <c r="H103" s="64">
        <f t="shared" si="26"/>
        <v>4.2315000000000005</v>
      </c>
      <c r="I103" s="64">
        <f t="shared" si="20"/>
        <v>9431.5151668237504</v>
      </c>
      <c r="J103" s="64">
        <f t="shared" si="21"/>
        <v>9431.5151668237504</v>
      </c>
      <c r="K103" s="64">
        <v>9431.5151668237504</v>
      </c>
      <c r="L103" s="64">
        <f t="shared" si="22"/>
        <v>0</v>
      </c>
      <c r="M103" s="64">
        <f t="shared" si="23"/>
        <v>0</v>
      </c>
      <c r="N103" s="64">
        <f t="shared" si="24"/>
        <v>0</v>
      </c>
      <c r="O103" s="75"/>
      <c r="P103" s="70">
        <f t="shared" si="25"/>
        <v>1.05</v>
      </c>
      <c r="Q103" s="80">
        <v>4.03</v>
      </c>
      <c r="R103" s="67">
        <f t="shared" si="27"/>
        <v>8982.3953969749982</v>
      </c>
      <c r="T103" s="72" t="s">
        <v>32</v>
      </c>
      <c r="U103" s="73">
        <f t="shared" si="28"/>
        <v>8982.3953969749982</v>
      </c>
      <c r="V103" s="85"/>
      <c r="W103" s="73">
        <f t="shared" si="15"/>
        <v>8982.3953969749982</v>
      </c>
    </row>
    <row r="104" spans="1:23" s="69" customFormat="1" ht="15" customHeight="1">
      <c r="A104" s="83">
        <f>+A103+0.001</f>
        <v>5.0640000000000001</v>
      </c>
      <c r="B104" s="84" t="s">
        <v>113</v>
      </c>
      <c r="C104" s="74" t="s">
        <v>114</v>
      </c>
      <c r="D104" s="71">
        <f>+[1]CONCRETO!C359</f>
        <v>3218.5248665500003</v>
      </c>
      <c r="E104" s="71"/>
      <c r="F104" s="71"/>
      <c r="G104" s="64">
        <f t="shared" si="19"/>
        <v>3218.5248665500003</v>
      </c>
      <c r="H104" s="64">
        <f t="shared" si="26"/>
        <v>2.4465000000000003</v>
      </c>
      <c r="I104" s="64">
        <f t="shared" si="20"/>
        <v>7874.1210860145766</v>
      </c>
      <c r="J104" s="64">
        <f t="shared" si="21"/>
        <v>7874.1210860145766</v>
      </c>
      <c r="K104" s="64">
        <v>7874.1210860145766</v>
      </c>
      <c r="L104" s="64">
        <f t="shared" si="22"/>
        <v>0</v>
      </c>
      <c r="M104" s="64">
        <f t="shared" si="23"/>
        <v>0</v>
      </c>
      <c r="N104" s="64">
        <f t="shared" si="24"/>
        <v>0</v>
      </c>
      <c r="O104" s="75"/>
      <c r="P104" s="70">
        <f t="shared" si="25"/>
        <v>1.05</v>
      </c>
      <c r="Q104" s="80">
        <v>2.33</v>
      </c>
      <c r="R104" s="67">
        <f t="shared" si="27"/>
        <v>7499.1629390615008</v>
      </c>
      <c r="T104" s="72" t="s">
        <v>32</v>
      </c>
      <c r="U104" s="73">
        <f t="shared" si="28"/>
        <v>7499.1629390615008</v>
      </c>
      <c r="V104" s="85"/>
      <c r="W104" s="73">
        <f t="shared" si="15"/>
        <v>7499.1629390615008</v>
      </c>
    </row>
    <row r="105" spans="1:23" s="69" customFormat="1" ht="15" customHeight="1">
      <c r="A105" s="81">
        <f>+A100+0.01</f>
        <v>5.0699999999999985</v>
      </c>
      <c r="B105" s="82" t="s">
        <v>115</v>
      </c>
      <c r="C105" s="62"/>
      <c r="D105" s="63"/>
      <c r="E105" s="63"/>
      <c r="F105" s="63"/>
      <c r="G105" s="64">
        <f t="shared" si="19"/>
        <v>0</v>
      </c>
      <c r="H105" s="64"/>
      <c r="I105" s="64">
        <f t="shared" si="20"/>
        <v>0</v>
      </c>
      <c r="J105" s="64">
        <f t="shared" si="21"/>
        <v>0</v>
      </c>
      <c r="K105" s="64"/>
      <c r="L105" s="64">
        <f t="shared" si="22"/>
        <v>0</v>
      </c>
      <c r="M105" s="64">
        <f t="shared" si="23"/>
        <v>0</v>
      </c>
      <c r="N105" s="64">
        <f t="shared" si="24"/>
        <v>0</v>
      </c>
      <c r="O105" s="65"/>
      <c r="P105" s="70"/>
      <c r="Q105" s="67"/>
      <c r="R105" s="67"/>
      <c r="S105" s="66"/>
      <c r="T105" s="72"/>
      <c r="U105" s="73">
        <f t="shared" si="28"/>
        <v>0</v>
      </c>
      <c r="W105" s="73">
        <f>+U105+V105</f>
        <v>0</v>
      </c>
    </row>
    <row r="106" spans="1:23" s="69" customFormat="1" ht="15" customHeight="1">
      <c r="A106" s="83">
        <f>+A105+0.001</f>
        <v>5.0709999999999988</v>
      </c>
      <c r="B106" s="84" t="s">
        <v>112</v>
      </c>
      <c r="C106" s="74" t="s">
        <v>85</v>
      </c>
      <c r="D106" s="71">
        <f>+[1]CONCRETO!G95</f>
        <v>11.942025000000001</v>
      </c>
      <c r="E106" s="71"/>
      <c r="F106" s="71"/>
      <c r="G106" s="64">
        <f t="shared" si="19"/>
        <v>11.942025000000001</v>
      </c>
      <c r="H106" s="64">
        <f t="shared" si="26"/>
        <v>360.024</v>
      </c>
      <c r="I106" s="64">
        <f t="shared" si="20"/>
        <v>4299.4156086000003</v>
      </c>
      <c r="J106" s="64">
        <f t="shared" si="21"/>
        <v>4299.4156086000003</v>
      </c>
      <c r="K106" s="64">
        <v>4299.4156086000003</v>
      </c>
      <c r="L106" s="64">
        <f t="shared" si="22"/>
        <v>0</v>
      </c>
      <c r="M106" s="64">
        <f t="shared" si="23"/>
        <v>0</v>
      </c>
      <c r="N106" s="64">
        <f t="shared" si="24"/>
        <v>0</v>
      </c>
      <c r="O106" s="75"/>
      <c r="P106" s="70">
        <f t="shared" si="25"/>
        <v>1.05</v>
      </c>
      <c r="Q106" s="80">
        <v>342.88</v>
      </c>
      <c r="R106" s="67">
        <f t="shared" si="27"/>
        <v>4094.6815320000005</v>
      </c>
      <c r="T106" s="72" t="s">
        <v>32</v>
      </c>
      <c r="U106" s="73">
        <f t="shared" si="28"/>
        <v>4094.6815320000005</v>
      </c>
      <c r="V106" s="85"/>
      <c r="W106" s="73">
        <f>+U106+V106</f>
        <v>4094.6815320000005</v>
      </c>
    </row>
    <row r="107" spans="1:23" s="69" customFormat="1" ht="15" customHeight="1">
      <c r="A107" s="83">
        <f>+A106+0.001</f>
        <v>5.0719999999999992</v>
      </c>
      <c r="B107" s="84" t="s">
        <v>103</v>
      </c>
      <c r="C107" s="74" t="s">
        <v>36</v>
      </c>
      <c r="D107" s="71">
        <f>+[1]CONCRETO!J95</f>
        <v>41.847499999999997</v>
      </c>
      <c r="E107" s="71"/>
      <c r="F107" s="71"/>
      <c r="G107" s="64">
        <f t="shared" si="19"/>
        <v>41.847499999999997</v>
      </c>
      <c r="H107" s="64">
        <f t="shared" si="26"/>
        <v>43.333500000000008</v>
      </c>
      <c r="I107" s="64">
        <f t="shared" si="20"/>
        <v>1813.3986412500001</v>
      </c>
      <c r="J107" s="64">
        <f t="shared" si="21"/>
        <v>1813.3986412500001</v>
      </c>
      <c r="K107" s="64">
        <v>1813.3986412500001</v>
      </c>
      <c r="L107" s="64">
        <f t="shared" si="22"/>
        <v>0</v>
      </c>
      <c r="M107" s="64">
        <f t="shared" si="23"/>
        <v>0</v>
      </c>
      <c r="N107" s="64">
        <f t="shared" si="24"/>
        <v>0</v>
      </c>
      <c r="O107" s="75"/>
      <c r="P107" s="70">
        <f t="shared" si="25"/>
        <v>1.05</v>
      </c>
      <c r="Q107" s="80">
        <v>41.27</v>
      </c>
      <c r="R107" s="67">
        <f t="shared" si="27"/>
        <v>1727.046325</v>
      </c>
      <c r="T107" s="72" t="s">
        <v>32</v>
      </c>
      <c r="U107" s="73">
        <f t="shared" si="28"/>
        <v>1727.046325</v>
      </c>
      <c r="V107" s="85"/>
      <c r="W107" s="73">
        <f>+U107+V107</f>
        <v>1727.046325</v>
      </c>
    </row>
    <row r="108" spans="1:23" s="69" customFormat="1" ht="15" customHeight="1">
      <c r="A108" s="83">
        <f>+A107+0.001</f>
        <v>5.0729999999999995</v>
      </c>
      <c r="B108" s="84" t="s">
        <v>99</v>
      </c>
      <c r="C108" s="74" t="s">
        <v>100</v>
      </c>
      <c r="D108" s="71">
        <f>+[1]CONCRETO!T124</f>
        <v>346.88302000000004</v>
      </c>
      <c r="E108" s="71"/>
      <c r="F108" s="71"/>
      <c r="G108" s="64">
        <f t="shared" si="19"/>
        <v>346.88302000000004</v>
      </c>
      <c r="H108" s="64">
        <f t="shared" si="26"/>
        <v>4.2315000000000005</v>
      </c>
      <c r="I108" s="64">
        <f t="shared" si="20"/>
        <v>1467.8354991300002</v>
      </c>
      <c r="J108" s="64">
        <f t="shared" si="21"/>
        <v>1467.8354991300002</v>
      </c>
      <c r="K108" s="64">
        <v>1467.8354991300002</v>
      </c>
      <c r="L108" s="64">
        <f t="shared" si="22"/>
        <v>0</v>
      </c>
      <c r="M108" s="64">
        <f t="shared" si="23"/>
        <v>0</v>
      </c>
      <c r="N108" s="64">
        <f t="shared" si="24"/>
        <v>0</v>
      </c>
      <c r="O108" s="75"/>
      <c r="P108" s="70">
        <f t="shared" si="25"/>
        <v>1.05</v>
      </c>
      <c r="Q108" s="80">
        <v>4.03</v>
      </c>
      <c r="R108" s="67">
        <f t="shared" si="27"/>
        <v>1397.9385706000003</v>
      </c>
      <c r="T108" s="72" t="s">
        <v>32</v>
      </c>
      <c r="U108" s="73">
        <f t="shared" si="28"/>
        <v>1397.9385706000003</v>
      </c>
      <c r="V108" s="85"/>
      <c r="W108" s="73">
        <f>+U108+V108</f>
        <v>1397.9385706000003</v>
      </c>
    </row>
    <row r="109" spans="1:23" s="69" customFormat="1" ht="15" customHeight="1">
      <c r="A109" s="83"/>
      <c r="B109" s="84"/>
      <c r="C109" s="74"/>
      <c r="D109" s="71"/>
      <c r="E109" s="71"/>
      <c r="F109" s="71"/>
      <c r="G109" s="64">
        <f t="shared" si="19"/>
        <v>0</v>
      </c>
      <c r="H109" s="64"/>
      <c r="I109" s="64">
        <f t="shared" si="20"/>
        <v>0</v>
      </c>
      <c r="J109" s="64">
        <f t="shared" si="21"/>
        <v>0</v>
      </c>
      <c r="K109" s="64"/>
      <c r="L109" s="64">
        <f t="shared" si="22"/>
        <v>0</v>
      </c>
      <c r="M109" s="64">
        <f t="shared" si="23"/>
        <v>0</v>
      </c>
      <c r="N109" s="64">
        <f t="shared" si="24"/>
        <v>0</v>
      </c>
      <c r="O109" s="75"/>
      <c r="P109" s="70"/>
      <c r="Q109" s="80"/>
      <c r="R109" s="67"/>
      <c r="T109" s="72"/>
      <c r="V109" s="85">
        <f>SUM(V15:V108)/2</f>
        <v>40892.534074000003</v>
      </c>
      <c r="W109" s="86"/>
    </row>
    <row r="110" spans="1:23" s="55" customFormat="1" ht="20.100000000000001" customHeight="1">
      <c r="A110" s="48">
        <v>6</v>
      </c>
      <c r="B110" s="49" t="s">
        <v>116</v>
      </c>
      <c r="C110" s="50"/>
      <c r="D110" s="51"/>
      <c r="E110" s="51"/>
      <c r="F110" s="51"/>
      <c r="G110" s="64">
        <f t="shared" si="19"/>
        <v>0</v>
      </c>
      <c r="H110" s="52"/>
      <c r="I110" s="64">
        <f t="shared" si="20"/>
        <v>0</v>
      </c>
      <c r="J110" s="64">
        <f t="shared" si="21"/>
        <v>0</v>
      </c>
      <c r="K110" s="64"/>
      <c r="L110" s="64">
        <f t="shared" si="22"/>
        <v>0</v>
      </c>
      <c r="M110" s="64">
        <f t="shared" si="23"/>
        <v>0</v>
      </c>
      <c r="N110" s="64">
        <f t="shared" si="24"/>
        <v>0</v>
      </c>
      <c r="O110" s="54">
        <f>SUM(I113:I143)</f>
        <v>43231.23</v>
      </c>
      <c r="P110" s="70"/>
      <c r="Q110" s="56"/>
      <c r="R110" s="56"/>
      <c r="S110" s="57">
        <f>SUM(R113:R143)</f>
        <v>41172.6</v>
      </c>
      <c r="T110" s="58">
        <f>+O110/S110</f>
        <v>1.05</v>
      </c>
      <c r="V110" s="56">
        <f>+S110</f>
        <v>41172.6</v>
      </c>
    </row>
    <row r="111" spans="1:23" s="69" customFormat="1" ht="15" customHeight="1">
      <c r="A111" s="83"/>
      <c r="B111" s="84"/>
      <c r="C111" s="74"/>
      <c r="D111" s="71"/>
      <c r="E111" s="71"/>
      <c r="F111" s="71"/>
      <c r="G111" s="64">
        <f t="shared" si="19"/>
        <v>0</v>
      </c>
      <c r="H111" s="64"/>
      <c r="I111" s="64"/>
      <c r="J111" s="64">
        <f t="shared" si="21"/>
        <v>0</v>
      </c>
      <c r="K111" s="64"/>
      <c r="L111" s="64">
        <f t="shared" si="22"/>
        <v>0</v>
      </c>
      <c r="M111" s="64">
        <f t="shared" si="23"/>
        <v>0</v>
      </c>
      <c r="N111" s="64">
        <f t="shared" si="24"/>
        <v>0</v>
      </c>
      <c r="O111" s="75"/>
      <c r="P111" s="70"/>
      <c r="Q111" s="80"/>
      <c r="R111" s="67"/>
      <c r="T111" s="72"/>
      <c r="V111" s="85"/>
      <c r="W111" s="86"/>
    </row>
    <row r="112" spans="1:23" s="69" customFormat="1" ht="15" customHeight="1">
      <c r="A112" s="87">
        <f>+A110+0.01</f>
        <v>6.01</v>
      </c>
      <c r="B112" s="87" t="s">
        <v>117</v>
      </c>
      <c r="C112" s="74"/>
      <c r="D112" s="71"/>
      <c r="E112" s="71"/>
      <c r="F112" s="71"/>
      <c r="G112" s="64">
        <f t="shared" si="19"/>
        <v>0</v>
      </c>
      <c r="H112" s="64"/>
      <c r="I112" s="64"/>
      <c r="J112" s="64">
        <f t="shared" si="21"/>
        <v>0</v>
      </c>
      <c r="K112" s="64"/>
      <c r="L112" s="64">
        <f t="shared" si="22"/>
        <v>0</v>
      </c>
      <c r="M112" s="64">
        <f t="shared" si="23"/>
        <v>0</v>
      </c>
      <c r="N112" s="64">
        <f t="shared" si="24"/>
        <v>0</v>
      </c>
      <c r="O112" s="88"/>
      <c r="P112" s="70"/>
      <c r="Q112" s="80"/>
      <c r="R112" s="67"/>
      <c r="S112" s="88"/>
      <c r="T112" s="72"/>
      <c r="V112" s="85"/>
      <c r="W112" s="86"/>
    </row>
    <row r="113" spans="1:23" s="69" customFormat="1" ht="15" customHeight="1">
      <c r="A113" s="83">
        <f>+A112+0.001</f>
        <v>6.0110000000000001</v>
      </c>
      <c r="B113" s="84" t="s">
        <v>118</v>
      </c>
      <c r="C113" s="64" t="s">
        <v>46</v>
      </c>
      <c r="D113" s="64">
        <v>57</v>
      </c>
      <c r="E113" s="64"/>
      <c r="F113" s="64"/>
      <c r="G113" s="64">
        <f t="shared" si="19"/>
        <v>57</v>
      </c>
      <c r="H113" s="73">
        <f>+P113*Q113</f>
        <v>139.125</v>
      </c>
      <c r="I113" s="64">
        <f t="shared" si="20"/>
        <v>7930.125</v>
      </c>
      <c r="J113" s="64">
        <f t="shared" si="21"/>
        <v>7930.125</v>
      </c>
      <c r="K113" s="64">
        <v>7930.125</v>
      </c>
      <c r="L113" s="64">
        <f t="shared" si="22"/>
        <v>0</v>
      </c>
      <c r="M113" s="64">
        <f t="shared" si="23"/>
        <v>0</v>
      </c>
      <c r="N113" s="64">
        <f t="shared" si="24"/>
        <v>0</v>
      </c>
      <c r="O113" s="89"/>
      <c r="P113" s="70">
        <f t="shared" si="25"/>
        <v>1.05</v>
      </c>
      <c r="Q113" s="80">
        <v>132.5</v>
      </c>
      <c r="R113" s="67">
        <f>+D113*Q113</f>
        <v>7552.5</v>
      </c>
      <c r="S113" s="89"/>
      <c r="T113" s="72" t="s">
        <v>119</v>
      </c>
      <c r="V113" s="85"/>
      <c r="W113" s="86"/>
    </row>
    <row r="114" spans="1:23" s="69" customFormat="1" ht="15" customHeight="1">
      <c r="A114" s="83">
        <f>+A113+0.001</f>
        <v>6.0120000000000005</v>
      </c>
      <c r="B114" s="84" t="s">
        <v>120</v>
      </c>
      <c r="C114" s="64" t="s">
        <v>46</v>
      </c>
      <c r="D114" s="64">
        <v>26</v>
      </c>
      <c r="E114" s="64"/>
      <c r="F114" s="64"/>
      <c r="G114" s="64">
        <f t="shared" si="19"/>
        <v>26</v>
      </c>
      <c r="H114" s="73">
        <f t="shared" ref="H114:H143" si="29">+P114*Q114</f>
        <v>210.05250000000001</v>
      </c>
      <c r="I114" s="64">
        <f t="shared" si="20"/>
        <v>5461.3649999999998</v>
      </c>
      <c r="J114" s="64">
        <f t="shared" si="21"/>
        <v>5461.3649999999998</v>
      </c>
      <c r="K114" s="64">
        <v>5461.3649999999998</v>
      </c>
      <c r="L114" s="64">
        <f t="shared" si="22"/>
        <v>0</v>
      </c>
      <c r="M114" s="64">
        <f t="shared" si="23"/>
        <v>0</v>
      </c>
      <c r="N114" s="64">
        <f t="shared" si="24"/>
        <v>0</v>
      </c>
      <c r="O114" s="89"/>
      <c r="P114" s="70">
        <f t="shared" si="25"/>
        <v>1.05</v>
      </c>
      <c r="Q114" s="80">
        <v>200.05</v>
      </c>
      <c r="R114" s="67">
        <f t="shared" ref="R114:R143" si="30">+D114*Q114</f>
        <v>5201.3</v>
      </c>
      <c r="S114" s="89"/>
      <c r="T114" s="72" t="s">
        <v>119</v>
      </c>
      <c r="V114" s="85"/>
      <c r="W114" s="86"/>
    </row>
    <row r="115" spans="1:23" s="69" customFormat="1" ht="15" customHeight="1">
      <c r="A115" s="83">
        <f t="shared" ref="A115:A122" si="31">+A114+0.001</f>
        <v>6.0130000000000008</v>
      </c>
      <c r="B115" s="84" t="s">
        <v>121</v>
      </c>
      <c r="C115" s="64" t="s">
        <v>46</v>
      </c>
      <c r="D115" s="64">
        <v>3</v>
      </c>
      <c r="E115" s="64"/>
      <c r="F115" s="64"/>
      <c r="G115" s="64">
        <f t="shared" si="19"/>
        <v>3</v>
      </c>
      <c r="H115" s="73">
        <f t="shared" si="29"/>
        <v>210.05250000000001</v>
      </c>
      <c r="I115" s="64">
        <f t="shared" si="20"/>
        <v>630.15750000000003</v>
      </c>
      <c r="J115" s="64">
        <f t="shared" si="21"/>
        <v>630.15750000000003</v>
      </c>
      <c r="K115" s="64">
        <v>630.15750000000003</v>
      </c>
      <c r="L115" s="64">
        <f t="shared" si="22"/>
        <v>0</v>
      </c>
      <c r="M115" s="64">
        <f t="shared" si="23"/>
        <v>0</v>
      </c>
      <c r="N115" s="64">
        <f t="shared" si="24"/>
        <v>0</v>
      </c>
      <c r="O115" s="89"/>
      <c r="P115" s="70">
        <f t="shared" si="25"/>
        <v>1.05</v>
      </c>
      <c r="Q115" s="80">
        <v>200.05</v>
      </c>
      <c r="R115" s="67">
        <f t="shared" si="30"/>
        <v>600.15000000000009</v>
      </c>
      <c r="S115" s="89"/>
      <c r="T115" s="72" t="s">
        <v>119</v>
      </c>
      <c r="V115" s="85"/>
      <c r="W115" s="86"/>
    </row>
    <row r="116" spans="1:23" s="69" customFormat="1" ht="15" customHeight="1">
      <c r="A116" s="83">
        <f t="shared" si="31"/>
        <v>6.0140000000000011</v>
      </c>
      <c r="B116" s="84" t="s">
        <v>122</v>
      </c>
      <c r="C116" s="64" t="s">
        <v>46</v>
      </c>
      <c r="D116" s="64">
        <v>1</v>
      </c>
      <c r="E116" s="64"/>
      <c r="F116" s="64"/>
      <c r="G116" s="64">
        <f t="shared" si="19"/>
        <v>1</v>
      </c>
      <c r="H116" s="73">
        <f t="shared" si="29"/>
        <v>259.35000000000002</v>
      </c>
      <c r="I116" s="64">
        <f t="shared" si="20"/>
        <v>259.35000000000002</v>
      </c>
      <c r="J116" s="64">
        <f t="shared" si="21"/>
        <v>259.35000000000002</v>
      </c>
      <c r="K116" s="64">
        <v>259.35000000000002</v>
      </c>
      <c r="L116" s="64">
        <f t="shared" si="22"/>
        <v>0</v>
      </c>
      <c r="M116" s="64">
        <f t="shared" si="23"/>
        <v>0</v>
      </c>
      <c r="N116" s="64">
        <f t="shared" si="24"/>
        <v>0</v>
      </c>
      <c r="O116" s="89"/>
      <c r="P116" s="70">
        <f t="shared" si="25"/>
        <v>1.05</v>
      </c>
      <c r="Q116" s="80">
        <v>247</v>
      </c>
      <c r="R116" s="67">
        <f t="shared" si="30"/>
        <v>247</v>
      </c>
      <c r="S116" s="89"/>
      <c r="T116" s="72" t="s">
        <v>119</v>
      </c>
      <c r="V116" s="85"/>
      <c r="W116" s="86"/>
    </row>
    <row r="117" spans="1:23" s="69" customFormat="1" ht="15" customHeight="1">
      <c r="A117" s="83">
        <f t="shared" si="31"/>
        <v>6.0150000000000015</v>
      </c>
      <c r="B117" s="84" t="s">
        <v>123</v>
      </c>
      <c r="C117" s="64" t="s">
        <v>46</v>
      </c>
      <c r="D117" s="64">
        <v>6</v>
      </c>
      <c r="E117" s="64"/>
      <c r="F117" s="64"/>
      <c r="G117" s="64">
        <f t="shared" si="19"/>
        <v>6</v>
      </c>
      <c r="H117" s="73">
        <f t="shared" si="29"/>
        <v>187.42500000000001</v>
      </c>
      <c r="I117" s="64">
        <f t="shared" si="20"/>
        <v>1124.5500000000002</v>
      </c>
      <c r="J117" s="64">
        <f t="shared" si="21"/>
        <v>1124.5500000000002</v>
      </c>
      <c r="K117" s="64">
        <v>1124.5500000000002</v>
      </c>
      <c r="L117" s="64">
        <f t="shared" si="22"/>
        <v>0</v>
      </c>
      <c r="M117" s="64">
        <f t="shared" si="23"/>
        <v>0</v>
      </c>
      <c r="N117" s="64">
        <f t="shared" si="24"/>
        <v>0</v>
      </c>
      <c r="O117" s="89"/>
      <c r="P117" s="70">
        <f t="shared" si="25"/>
        <v>1.05</v>
      </c>
      <c r="Q117" s="80">
        <v>178.5</v>
      </c>
      <c r="R117" s="67">
        <f t="shared" si="30"/>
        <v>1071</v>
      </c>
      <c r="S117" s="89"/>
      <c r="T117" s="72" t="s">
        <v>119</v>
      </c>
      <c r="V117" s="85"/>
      <c r="W117" s="86"/>
    </row>
    <row r="118" spans="1:23" s="69" customFormat="1" ht="15" customHeight="1">
      <c r="A118" s="83">
        <f t="shared" si="31"/>
        <v>6.0160000000000018</v>
      </c>
      <c r="B118" s="84" t="s">
        <v>124</v>
      </c>
      <c r="C118" s="64" t="s">
        <v>46</v>
      </c>
      <c r="D118" s="64">
        <v>75</v>
      </c>
      <c r="E118" s="64"/>
      <c r="F118" s="64"/>
      <c r="G118" s="64">
        <f t="shared" si="19"/>
        <v>75</v>
      </c>
      <c r="H118" s="73">
        <f t="shared" si="29"/>
        <v>26.25</v>
      </c>
      <c r="I118" s="64">
        <f t="shared" si="20"/>
        <v>1968.75</v>
      </c>
      <c r="J118" s="64">
        <f t="shared" si="21"/>
        <v>1968.75</v>
      </c>
      <c r="K118" s="64">
        <v>1968.75</v>
      </c>
      <c r="L118" s="64">
        <f t="shared" si="22"/>
        <v>0</v>
      </c>
      <c r="M118" s="64">
        <f t="shared" si="23"/>
        <v>0</v>
      </c>
      <c r="N118" s="64">
        <f t="shared" si="24"/>
        <v>0</v>
      </c>
      <c r="O118" s="89"/>
      <c r="P118" s="70">
        <f t="shared" si="25"/>
        <v>1.05</v>
      </c>
      <c r="Q118" s="80">
        <v>25</v>
      </c>
      <c r="R118" s="67">
        <f t="shared" si="30"/>
        <v>1875</v>
      </c>
      <c r="S118" s="89"/>
      <c r="T118" s="72" t="s">
        <v>119</v>
      </c>
      <c r="V118" s="85"/>
      <c r="W118" s="86"/>
    </row>
    <row r="119" spans="1:23" s="69" customFormat="1" ht="15" customHeight="1">
      <c r="A119" s="83">
        <f t="shared" si="31"/>
        <v>6.0170000000000021</v>
      </c>
      <c r="B119" s="84" t="s">
        <v>125</v>
      </c>
      <c r="C119" s="64" t="s">
        <v>126</v>
      </c>
      <c r="D119" s="64">
        <v>1</v>
      </c>
      <c r="E119" s="64"/>
      <c r="F119" s="64"/>
      <c r="G119" s="64">
        <f t="shared" si="19"/>
        <v>1</v>
      </c>
      <c r="H119" s="73">
        <f t="shared" si="29"/>
        <v>472.5</v>
      </c>
      <c r="I119" s="64">
        <f t="shared" si="20"/>
        <v>472.5</v>
      </c>
      <c r="J119" s="64">
        <f t="shared" si="21"/>
        <v>472.5</v>
      </c>
      <c r="K119" s="64">
        <v>472.5</v>
      </c>
      <c r="L119" s="64">
        <f t="shared" si="22"/>
        <v>0</v>
      </c>
      <c r="M119" s="64">
        <f t="shared" si="23"/>
        <v>0</v>
      </c>
      <c r="N119" s="64">
        <f t="shared" si="24"/>
        <v>0</v>
      </c>
      <c r="O119" s="89"/>
      <c r="P119" s="70">
        <f t="shared" si="25"/>
        <v>1.05</v>
      </c>
      <c r="Q119" s="80">
        <v>450</v>
      </c>
      <c r="R119" s="67">
        <f t="shared" si="30"/>
        <v>450</v>
      </c>
      <c r="S119" s="89"/>
      <c r="T119" s="72" t="s">
        <v>119</v>
      </c>
      <c r="V119" s="85"/>
      <c r="W119" s="86"/>
    </row>
    <row r="120" spans="1:23" s="69" customFormat="1" ht="29.25" customHeight="1">
      <c r="A120" s="83">
        <f t="shared" si="31"/>
        <v>6.0180000000000025</v>
      </c>
      <c r="B120" s="84" t="s">
        <v>127</v>
      </c>
      <c r="C120" s="64" t="s">
        <v>46</v>
      </c>
      <c r="D120" s="64">
        <v>30</v>
      </c>
      <c r="E120" s="64"/>
      <c r="F120" s="64"/>
      <c r="G120" s="64">
        <f t="shared" si="19"/>
        <v>30</v>
      </c>
      <c r="H120" s="73">
        <f t="shared" si="29"/>
        <v>187.42500000000001</v>
      </c>
      <c r="I120" s="64">
        <f t="shared" si="20"/>
        <v>5622.75</v>
      </c>
      <c r="J120" s="64">
        <f t="shared" si="21"/>
        <v>5622.75</v>
      </c>
      <c r="K120" s="64">
        <v>5622.75</v>
      </c>
      <c r="L120" s="64">
        <f t="shared" si="22"/>
        <v>0</v>
      </c>
      <c r="M120" s="64">
        <f t="shared" si="23"/>
        <v>0</v>
      </c>
      <c r="N120" s="64">
        <f t="shared" si="24"/>
        <v>0</v>
      </c>
      <c r="O120" s="89"/>
      <c r="P120" s="70">
        <f t="shared" si="25"/>
        <v>1.05</v>
      </c>
      <c r="Q120" s="80">
        <v>178.5</v>
      </c>
      <c r="R120" s="67">
        <f t="shared" si="30"/>
        <v>5355</v>
      </c>
      <c r="S120" s="89"/>
      <c r="T120" s="72" t="s">
        <v>119</v>
      </c>
      <c r="V120" s="85"/>
      <c r="W120" s="86"/>
    </row>
    <row r="121" spans="1:23" s="69" customFormat="1" ht="30" customHeight="1">
      <c r="A121" s="83">
        <f t="shared" si="31"/>
        <v>6.0190000000000028</v>
      </c>
      <c r="B121" s="84" t="s">
        <v>128</v>
      </c>
      <c r="C121" s="64" t="s">
        <v>46</v>
      </c>
      <c r="D121" s="64">
        <v>53</v>
      </c>
      <c r="E121" s="64"/>
      <c r="F121" s="64"/>
      <c r="G121" s="64">
        <f t="shared" si="19"/>
        <v>53</v>
      </c>
      <c r="H121" s="73">
        <f t="shared" si="29"/>
        <v>187.42500000000001</v>
      </c>
      <c r="I121" s="64">
        <f t="shared" si="20"/>
        <v>9933.5250000000015</v>
      </c>
      <c r="J121" s="64">
        <f t="shared" si="21"/>
        <v>9933.5250000000015</v>
      </c>
      <c r="K121" s="64">
        <v>9933.5250000000015</v>
      </c>
      <c r="L121" s="64">
        <f t="shared" si="22"/>
        <v>0</v>
      </c>
      <c r="M121" s="64">
        <f t="shared" si="23"/>
        <v>0</v>
      </c>
      <c r="N121" s="64">
        <f t="shared" si="24"/>
        <v>0</v>
      </c>
      <c r="O121" s="89"/>
      <c r="P121" s="70">
        <f t="shared" si="25"/>
        <v>1.05</v>
      </c>
      <c r="Q121" s="80">
        <v>178.5</v>
      </c>
      <c r="R121" s="67">
        <f t="shared" si="30"/>
        <v>9460.5</v>
      </c>
      <c r="S121" s="89"/>
      <c r="T121" s="72" t="s">
        <v>119</v>
      </c>
      <c r="V121" s="85"/>
      <c r="W121" s="86"/>
    </row>
    <row r="122" spans="1:23" s="69" customFormat="1" ht="15" customHeight="1">
      <c r="A122" s="83">
        <f t="shared" si="31"/>
        <v>6.0200000000000031</v>
      </c>
      <c r="B122" s="84" t="s">
        <v>129</v>
      </c>
      <c r="C122" s="64" t="s">
        <v>46</v>
      </c>
      <c r="D122" s="64">
        <v>1</v>
      </c>
      <c r="E122" s="64"/>
      <c r="F122" s="64"/>
      <c r="G122" s="64">
        <f t="shared" si="19"/>
        <v>1</v>
      </c>
      <c r="H122" s="73">
        <f t="shared" si="29"/>
        <v>128.625</v>
      </c>
      <c r="I122" s="64">
        <f t="shared" si="20"/>
        <v>128.625</v>
      </c>
      <c r="J122" s="64">
        <f t="shared" si="21"/>
        <v>128.625</v>
      </c>
      <c r="K122" s="64">
        <v>128.625</v>
      </c>
      <c r="L122" s="64">
        <f t="shared" si="22"/>
        <v>0</v>
      </c>
      <c r="M122" s="64">
        <f t="shared" si="23"/>
        <v>0</v>
      </c>
      <c r="N122" s="64">
        <f t="shared" si="24"/>
        <v>0</v>
      </c>
      <c r="O122" s="89"/>
      <c r="P122" s="70">
        <f t="shared" si="25"/>
        <v>1.05</v>
      </c>
      <c r="Q122" s="80">
        <v>122.5</v>
      </c>
      <c r="R122" s="67">
        <f t="shared" si="30"/>
        <v>122.5</v>
      </c>
      <c r="S122" s="89"/>
      <c r="T122" s="72" t="s">
        <v>119</v>
      </c>
      <c r="V122" s="85"/>
      <c r="W122" s="86"/>
    </row>
    <row r="123" spans="1:23" s="69" customFormat="1" ht="15" customHeight="1">
      <c r="A123" s="83"/>
      <c r="B123" s="84"/>
      <c r="C123" s="64"/>
      <c r="D123" s="64"/>
      <c r="E123" s="64"/>
      <c r="F123" s="64"/>
      <c r="G123" s="64">
        <f t="shared" si="19"/>
        <v>0</v>
      </c>
      <c r="H123" s="73"/>
      <c r="I123" s="64">
        <f t="shared" si="20"/>
        <v>0</v>
      </c>
      <c r="J123" s="64">
        <f t="shared" si="21"/>
        <v>0</v>
      </c>
      <c r="K123" s="64"/>
      <c r="L123" s="64">
        <f t="shared" si="22"/>
        <v>0</v>
      </c>
      <c r="M123" s="64">
        <f t="shared" si="23"/>
        <v>0</v>
      </c>
      <c r="N123" s="64">
        <f t="shared" si="24"/>
        <v>0</v>
      </c>
      <c r="O123" s="89"/>
      <c r="P123" s="70"/>
      <c r="Q123" s="80"/>
      <c r="R123" s="67"/>
      <c r="S123" s="89"/>
      <c r="T123" s="72" t="s">
        <v>119</v>
      </c>
      <c r="V123" s="85"/>
      <c r="W123" s="86"/>
    </row>
    <row r="124" spans="1:23" s="69" customFormat="1" ht="15" customHeight="1">
      <c r="A124" s="87">
        <f>+A112+0.01</f>
        <v>6.02</v>
      </c>
      <c r="B124" s="87" t="s">
        <v>130</v>
      </c>
      <c r="C124" s="64"/>
      <c r="D124" s="64"/>
      <c r="E124" s="64"/>
      <c r="F124" s="64"/>
      <c r="G124" s="64">
        <f t="shared" si="19"/>
        <v>0</v>
      </c>
      <c r="H124" s="73"/>
      <c r="I124" s="64">
        <f t="shared" si="20"/>
        <v>0</v>
      </c>
      <c r="J124" s="64">
        <f t="shared" si="21"/>
        <v>0</v>
      </c>
      <c r="K124" s="64"/>
      <c r="L124" s="64">
        <f t="shared" si="22"/>
        <v>0</v>
      </c>
      <c r="M124" s="64">
        <f t="shared" si="23"/>
        <v>0</v>
      </c>
      <c r="N124" s="64">
        <f t="shared" si="24"/>
        <v>0</v>
      </c>
      <c r="O124" s="88"/>
      <c r="P124" s="70"/>
      <c r="Q124" s="80"/>
      <c r="R124" s="67"/>
      <c r="S124" s="88"/>
      <c r="T124" s="72" t="s">
        <v>119</v>
      </c>
      <c r="V124" s="85"/>
      <c r="W124" s="86"/>
    </row>
    <row r="125" spans="1:23" s="69" customFormat="1" ht="15" customHeight="1">
      <c r="A125" s="83">
        <f t="shared" ref="A125:A130" si="32">+A124+0.001</f>
        <v>6.0209999999999999</v>
      </c>
      <c r="B125" s="84" t="s">
        <v>131</v>
      </c>
      <c r="C125" s="64" t="s">
        <v>46</v>
      </c>
      <c r="D125" s="64">
        <v>9</v>
      </c>
      <c r="E125" s="64"/>
      <c r="F125" s="64"/>
      <c r="G125" s="64">
        <f t="shared" si="19"/>
        <v>9</v>
      </c>
      <c r="H125" s="73">
        <f t="shared" si="29"/>
        <v>226.64250000000001</v>
      </c>
      <c r="I125" s="64">
        <f t="shared" si="20"/>
        <v>2039.7825</v>
      </c>
      <c r="J125" s="64">
        <f t="shared" si="21"/>
        <v>2039.7825</v>
      </c>
      <c r="K125" s="64">
        <v>2039.7825</v>
      </c>
      <c r="L125" s="64">
        <f t="shared" si="22"/>
        <v>0</v>
      </c>
      <c r="M125" s="64">
        <f t="shared" si="23"/>
        <v>0</v>
      </c>
      <c r="N125" s="64">
        <f t="shared" si="24"/>
        <v>0</v>
      </c>
      <c r="O125" s="89"/>
      <c r="P125" s="70">
        <f t="shared" si="25"/>
        <v>1.05</v>
      </c>
      <c r="Q125" s="80">
        <v>215.85</v>
      </c>
      <c r="R125" s="67">
        <f t="shared" si="30"/>
        <v>1942.6499999999999</v>
      </c>
      <c r="S125" s="89"/>
      <c r="T125" s="72" t="s">
        <v>119</v>
      </c>
      <c r="V125" s="85"/>
      <c r="W125" s="86"/>
    </row>
    <row r="126" spans="1:23" s="69" customFormat="1" ht="15" customHeight="1">
      <c r="A126" s="83">
        <f t="shared" si="32"/>
        <v>6.0220000000000002</v>
      </c>
      <c r="B126" s="84" t="s">
        <v>132</v>
      </c>
      <c r="C126" s="64" t="s">
        <v>46</v>
      </c>
      <c r="D126" s="64">
        <v>1</v>
      </c>
      <c r="E126" s="64"/>
      <c r="F126" s="64"/>
      <c r="G126" s="64">
        <f t="shared" si="19"/>
        <v>1</v>
      </c>
      <c r="H126" s="73">
        <f t="shared" si="29"/>
        <v>128.625</v>
      </c>
      <c r="I126" s="64">
        <f t="shared" si="20"/>
        <v>128.625</v>
      </c>
      <c r="J126" s="64">
        <f t="shared" si="21"/>
        <v>128.625</v>
      </c>
      <c r="K126" s="64">
        <v>128.625</v>
      </c>
      <c r="L126" s="64">
        <f t="shared" si="22"/>
        <v>0</v>
      </c>
      <c r="M126" s="64">
        <f t="shared" si="23"/>
        <v>0</v>
      </c>
      <c r="N126" s="64">
        <f t="shared" si="24"/>
        <v>0</v>
      </c>
      <c r="O126" s="89"/>
      <c r="P126" s="70">
        <f t="shared" si="25"/>
        <v>1.05</v>
      </c>
      <c r="Q126" s="80">
        <v>122.5</v>
      </c>
      <c r="R126" s="67">
        <f t="shared" si="30"/>
        <v>122.5</v>
      </c>
      <c r="S126" s="89"/>
      <c r="T126" s="72" t="s">
        <v>119</v>
      </c>
      <c r="V126" s="85"/>
      <c r="W126" s="86"/>
    </row>
    <row r="127" spans="1:23" s="69" customFormat="1" ht="15" customHeight="1">
      <c r="A127" s="83">
        <f t="shared" si="32"/>
        <v>6.0230000000000006</v>
      </c>
      <c r="B127" s="84" t="s">
        <v>133</v>
      </c>
      <c r="C127" s="64" t="s">
        <v>46</v>
      </c>
      <c r="D127" s="64">
        <v>1</v>
      </c>
      <c r="E127" s="64"/>
      <c r="F127" s="64"/>
      <c r="G127" s="64">
        <f t="shared" si="19"/>
        <v>1</v>
      </c>
      <c r="H127" s="73">
        <f t="shared" si="29"/>
        <v>128.625</v>
      </c>
      <c r="I127" s="64">
        <f t="shared" si="20"/>
        <v>128.625</v>
      </c>
      <c r="J127" s="64">
        <f t="shared" si="21"/>
        <v>128.625</v>
      </c>
      <c r="K127" s="64">
        <v>128.625</v>
      </c>
      <c r="L127" s="64">
        <f t="shared" si="22"/>
        <v>0</v>
      </c>
      <c r="M127" s="64">
        <f t="shared" si="23"/>
        <v>0</v>
      </c>
      <c r="N127" s="64">
        <f t="shared" si="24"/>
        <v>0</v>
      </c>
      <c r="O127" s="89"/>
      <c r="P127" s="70">
        <f t="shared" si="25"/>
        <v>1.05</v>
      </c>
      <c r="Q127" s="80">
        <v>122.5</v>
      </c>
      <c r="R127" s="67">
        <f t="shared" si="30"/>
        <v>122.5</v>
      </c>
      <c r="S127" s="89"/>
      <c r="T127" s="72" t="s">
        <v>119</v>
      </c>
      <c r="V127" s="85"/>
      <c r="W127" s="86"/>
    </row>
    <row r="128" spans="1:23" s="69" customFormat="1" ht="15" customHeight="1">
      <c r="A128" s="83">
        <f t="shared" si="32"/>
        <v>6.0240000000000009</v>
      </c>
      <c r="B128" s="84" t="s">
        <v>134</v>
      </c>
      <c r="C128" s="64" t="s">
        <v>46</v>
      </c>
      <c r="D128" s="64">
        <v>4</v>
      </c>
      <c r="E128" s="64"/>
      <c r="F128" s="64"/>
      <c r="G128" s="64">
        <f t="shared" si="19"/>
        <v>4</v>
      </c>
      <c r="H128" s="73">
        <f t="shared" si="29"/>
        <v>128.625</v>
      </c>
      <c r="I128" s="64">
        <f t="shared" si="20"/>
        <v>514.5</v>
      </c>
      <c r="J128" s="64">
        <f t="shared" si="21"/>
        <v>514.5</v>
      </c>
      <c r="K128" s="64">
        <v>514.5</v>
      </c>
      <c r="L128" s="64">
        <f t="shared" si="22"/>
        <v>0</v>
      </c>
      <c r="M128" s="64">
        <f t="shared" si="23"/>
        <v>0</v>
      </c>
      <c r="N128" s="64">
        <f t="shared" si="24"/>
        <v>0</v>
      </c>
      <c r="O128" s="89"/>
      <c r="P128" s="70">
        <f t="shared" si="25"/>
        <v>1.05</v>
      </c>
      <c r="Q128" s="80">
        <v>122.5</v>
      </c>
      <c r="R128" s="67">
        <f t="shared" si="30"/>
        <v>490</v>
      </c>
      <c r="S128" s="89"/>
      <c r="T128" s="72" t="s">
        <v>119</v>
      </c>
      <c r="V128" s="85"/>
      <c r="W128" s="86"/>
    </row>
    <row r="129" spans="1:23" s="69" customFormat="1" ht="15" customHeight="1">
      <c r="A129" s="83">
        <f t="shared" si="32"/>
        <v>6.0250000000000012</v>
      </c>
      <c r="B129" s="84" t="s">
        <v>135</v>
      </c>
      <c r="C129" s="64" t="s">
        <v>46</v>
      </c>
      <c r="D129" s="64">
        <v>2</v>
      </c>
      <c r="E129" s="64"/>
      <c r="F129" s="64"/>
      <c r="G129" s="64">
        <f t="shared" si="19"/>
        <v>2</v>
      </c>
      <c r="H129" s="73">
        <f t="shared" si="29"/>
        <v>128.625</v>
      </c>
      <c r="I129" s="64">
        <f t="shared" si="20"/>
        <v>257.25</v>
      </c>
      <c r="J129" s="64">
        <f t="shared" si="21"/>
        <v>257.25</v>
      </c>
      <c r="K129" s="64">
        <v>257.25</v>
      </c>
      <c r="L129" s="64">
        <f t="shared" si="22"/>
        <v>0</v>
      </c>
      <c r="M129" s="64">
        <f t="shared" si="23"/>
        <v>0</v>
      </c>
      <c r="N129" s="64">
        <f t="shared" si="24"/>
        <v>0</v>
      </c>
      <c r="O129" s="89"/>
      <c r="P129" s="70">
        <f t="shared" si="25"/>
        <v>1.05</v>
      </c>
      <c r="Q129" s="80">
        <v>122.5</v>
      </c>
      <c r="R129" s="67">
        <f t="shared" si="30"/>
        <v>245</v>
      </c>
      <c r="S129" s="89"/>
      <c r="T129" s="72" t="s">
        <v>119</v>
      </c>
      <c r="V129" s="85"/>
      <c r="W129" s="86"/>
    </row>
    <row r="130" spans="1:23" s="69" customFormat="1" ht="15" customHeight="1">
      <c r="A130" s="83">
        <f t="shared" si="32"/>
        <v>6.0260000000000016</v>
      </c>
      <c r="B130" s="84" t="s">
        <v>136</v>
      </c>
      <c r="C130" s="64" t="s">
        <v>46</v>
      </c>
      <c r="D130" s="64">
        <v>9</v>
      </c>
      <c r="E130" s="64"/>
      <c r="F130" s="64"/>
      <c r="G130" s="64">
        <f t="shared" si="19"/>
        <v>9</v>
      </c>
      <c r="H130" s="73">
        <f t="shared" si="29"/>
        <v>57.75</v>
      </c>
      <c r="I130" s="64">
        <f t="shared" si="20"/>
        <v>519.75</v>
      </c>
      <c r="J130" s="64">
        <f t="shared" si="21"/>
        <v>519.75</v>
      </c>
      <c r="K130" s="64">
        <v>519.75</v>
      </c>
      <c r="L130" s="64">
        <f t="shared" si="22"/>
        <v>0</v>
      </c>
      <c r="M130" s="64">
        <f t="shared" si="23"/>
        <v>0</v>
      </c>
      <c r="N130" s="64">
        <f t="shared" si="24"/>
        <v>0</v>
      </c>
      <c r="O130" s="89"/>
      <c r="P130" s="70">
        <f t="shared" si="25"/>
        <v>1.05</v>
      </c>
      <c r="Q130" s="80">
        <v>55</v>
      </c>
      <c r="R130" s="67">
        <f t="shared" si="30"/>
        <v>495</v>
      </c>
      <c r="S130" s="89"/>
      <c r="T130" s="72" t="s">
        <v>119</v>
      </c>
      <c r="V130" s="85"/>
      <c r="W130" s="86"/>
    </row>
    <row r="131" spans="1:23" s="69" customFormat="1" ht="15" customHeight="1">
      <c r="A131" s="83"/>
      <c r="B131" s="84"/>
      <c r="C131" s="64"/>
      <c r="D131" s="64"/>
      <c r="E131" s="64"/>
      <c r="F131" s="64"/>
      <c r="G131" s="64">
        <f t="shared" si="19"/>
        <v>0</v>
      </c>
      <c r="H131" s="73"/>
      <c r="I131" s="64">
        <f t="shared" si="20"/>
        <v>0</v>
      </c>
      <c r="J131" s="64">
        <f t="shared" si="21"/>
        <v>0</v>
      </c>
      <c r="K131" s="64"/>
      <c r="L131" s="64">
        <f t="shared" si="22"/>
        <v>0</v>
      </c>
      <c r="M131" s="64">
        <f t="shared" si="23"/>
        <v>0</v>
      </c>
      <c r="N131" s="64">
        <f t="shared" si="24"/>
        <v>0</v>
      </c>
      <c r="O131" s="89"/>
      <c r="P131" s="70"/>
      <c r="Q131" s="80"/>
      <c r="R131" s="67"/>
      <c r="S131" s="89"/>
      <c r="T131" s="72" t="s">
        <v>119</v>
      </c>
      <c r="V131" s="85"/>
      <c r="W131" s="86"/>
    </row>
    <row r="132" spans="1:23" s="69" customFormat="1" ht="15" customHeight="1">
      <c r="A132" s="87">
        <f>+A124+0.01</f>
        <v>6.0299999999999994</v>
      </c>
      <c r="B132" s="87" t="s">
        <v>137</v>
      </c>
      <c r="C132" s="64"/>
      <c r="D132" s="64"/>
      <c r="E132" s="64"/>
      <c r="F132" s="64"/>
      <c r="G132" s="64">
        <f t="shared" si="19"/>
        <v>0</v>
      </c>
      <c r="H132" s="73"/>
      <c r="I132" s="64">
        <f t="shared" si="20"/>
        <v>0</v>
      </c>
      <c r="J132" s="64">
        <f t="shared" si="21"/>
        <v>0</v>
      </c>
      <c r="K132" s="64"/>
      <c r="L132" s="64">
        <f t="shared" si="22"/>
        <v>0</v>
      </c>
      <c r="M132" s="64">
        <f t="shared" si="23"/>
        <v>0</v>
      </c>
      <c r="N132" s="64">
        <f t="shared" si="24"/>
        <v>0</v>
      </c>
      <c r="O132" s="88"/>
      <c r="P132" s="70"/>
      <c r="Q132" s="80"/>
      <c r="R132" s="67"/>
      <c r="S132" s="88"/>
      <c r="T132" s="72" t="s">
        <v>119</v>
      </c>
      <c r="V132" s="85"/>
      <c r="W132" s="86"/>
    </row>
    <row r="133" spans="1:23" s="69" customFormat="1" ht="15" customHeight="1">
      <c r="A133" s="83">
        <f>+A132+0.001</f>
        <v>6.0309999999999997</v>
      </c>
      <c r="B133" s="84" t="s">
        <v>138</v>
      </c>
      <c r="C133" s="64" t="s">
        <v>46</v>
      </c>
      <c r="D133" s="64">
        <v>24</v>
      </c>
      <c r="E133" s="64"/>
      <c r="F133" s="64"/>
      <c r="G133" s="64">
        <f t="shared" si="19"/>
        <v>24</v>
      </c>
      <c r="H133" s="73">
        <f t="shared" si="29"/>
        <v>57.75</v>
      </c>
      <c r="I133" s="64">
        <f t="shared" si="20"/>
        <v>1386</v>
      </c>
      <c r="J133" s="64">
        <f t="shared" si="21"/>
        <v>1386</v>
      </c>
      <c r="K133" s="64">
        <v>1386</v>
      </c>
      <c r="L133" s="64">
        <f t="shared" si="22"/>
        <v>0</v>
      </c>
      <c r="M133" s="64">
        <f t="shared" si="23"/>
        <v>0</v>
      </c>
      <c r="N133" s="64">
        <f t="shared" si="24"/>
        <v>0</v>
      </c>
      <c r="O133" s="89"/>
      <c r="P133" s="70">
        <f t="shared" si="25"/>
        <v>1.05</v>
      </c>
      <c r="Q133" s="80">
        <v>55</v>
      </c>
      <c r="R133" s="67">
        <f t="shared" si="30"/>
        <v>1320</v>
      </c>
      <c r="S133" s="89"/>
      <c r="T133" s="72" t="s">
        <v>119</v>
      </c>
      <c r="V133" s="85"/>
      <c r="W133" s="86"/>
    </row>
    <row r="134" spans="1:23" s="69" customFormat="1" ht="15" customHeight="1">
      <c r="A134" s="83"/>
      <c r="B134" s="84"/>
      <c r="C134" s="64"/>
      <c r="D134" s="64"/>
      <c r="E134" s="64"/>
      <c r="F134" s="64"/>
      <c r="G134" s="64">
        <f t="shared" si="19"/>
        <v>0</v>
      </c>
      <c r="H134" s="73"/>
      <c r="I134" s="64">
        <f t="shared" si="20"/>
        <v>0</v>
      </c>
      <c r="J134" s="64">
        <f t="shared" si="21"/>
        <v>0</v>
      </c>
      <c r="K134" s="64"/>
      <c r="L134" s="64">
        <f t="shared" si="22"/>
        <v>0</v>
      </c>
      <c r="M134" s="64">
        <f t="shared" si="23"/>
        <v>0</v>
      </c>
      <c r="N134" s="64">
        <f t="shared" si="24"/>
        <v>0</v>
      </c>
      <c r="O134" s="89"/>
      <c r="P134" s="70"/>
      <c r="Q134" s="80"/>
      <c r="R134" s="67"/>
      <c r="S134" s="89"/>
      <c r="T134" s="72" t="s">
        <v>119</v>
      </c>
      <c r="V134" s="85"/>
      <c r="W134" s="86"/>
    </row>
    <row r="135" spans="1:23" s="69" customFormat="1" ht="15" customHeight="1">
      <c r="A135" s="87">
        <f>+A132+0.01</f>
        <v>6.0399999999999991</v>
      </c>
      <c r="B135" s="87" t="s">
        <v>139</v>
      </c>
      <c r="C135" s="64"/>
      <c r="D135" s="64"/>
      <c r="E135" s="64"/>
      <c r="F135" s="64"/>
      <c r="G135" s="64">
        <f t="shared" si="19"/>
        <v>0</v>
      </c>
      <c r="H135" s="73"/>
      <c r="I135" s="64">
        <f t="shared" si="20"/>
        <v>0</v>
      </c>
      <c r="J135" s="64">
        <f t="shared" si="21"/>
        <v>0</v>
      </c>
      <c r="K135" s="64"/>
      <c r="L135" s="64">
        <f t="shared" si="22"/>
        <v>0</v>
      </c>
      <c r="M135" s="64">
        <f t="shared" si="23"/>
        <v>0</v>
      </c>
      <c r="N135" s="64">
        <f t="shared" si="24"/>
        <v>0</v>
      </c>
      <c r="O135" s="88"/>
      <c r="P135" s="70"/>
      <c r="Q135" s="80"/>
      <c r="R135" s="67"/>
      <c r="S135" s="88"/>
      <c r="T135" s="72" t="s">
        <v>119</v>
      </c>
      <c r="V135" s="85"/>
      <c r="W135" s="86"/>
    </row>
    <row r="136" spans="1:23" s="69" customFormat="1" ht="15" customHeight="1">
      <c r="A136" s="83">
        <f>+A135+0.001</f>
        <v>6.0409999999999995</v>
      </c>
      <c r="B136" s="84" t="s">
        <v>140</v>
      </c>
      <c r="C136" s="64" t="s">
        <v>126</v>
      </c>
      <c r="D136" s="64">
        <v>1</v>
      </c>
      <c r="E136" s="64"/>
      <c r="F136" s="64"/>
      <c r="G136" s="64">
        <f t="shared" si="19"/>
        <v>1</v>
      </c>
      <c r="H136" s="73">
        <f t="shared" si="29"/>
        <v>315</v>
      </c>
      <c r="I136" s="64">
        <f t="shared" si="20"/>
        <v>315</v>
      </c>
      <c r="J136" s="64">
        <f t="shared" si="21"/>
        <v>315</v>
      </c>
      <c r="K136" s="64">
        <v>315</v>
      </c>
      <c r="L136" s="64">
        <f t="shared" si="22"/>
        <v>0</v>
      </c>
      <c r="M136" s="64">
        <f t="shared" si="23"/>
        <v>0</v>
      </c>
      <c r="N136" s="64">
        <f t="shared" si="24"/>
        <v>0</v>
      </c>
      <c r="O136" s="89"/>
      <c r="P136" s="70">
        <f t="shared" si="25"/>
        <v>1.05</v>
      </c>
      <c r="Q136" s="80">
        <v>300</v>
      </c>
      <c r="R136" s="67">
        <f t="shared" si="30"/>
        <v>300</v>
      </c>
      <c r="S136" s="89"/>
      <c r="T136" s="72" t="s">
        <v>119</v>
      </c>
      <c r="V136" s="85"/>
      <c r="W136" s="86"/>
    </row>
    <row r="137" spans="1:23" s="69" customFormat="1" ht="15" customHeight="1">
      <c r="A137" s="83"/>
      <c r="B137" s="84"/>
      <c r="C137" s="64"/>
      <c r="D137" s="64"/>
      <c r="E137" s="64"/>
      <c r="F137" s="64"/>
      <c r="G137" s="64">
        <f t="shared" si="19"/>
        <v>0</v>
      </c>
      <c r="H137" s="73"/>
      <c r="I137" s="64">
        <f t="shared" si="20"/>
        <v>0</v>
      </c>
      <c r="J137" s="64">
        <f t="shared" si="21"/>
        <v>0</v>
      </c>
      <c r="K137" s="64"/>
      <c r="L137" s="64">
        <f t="shared" si="22"/>
        <v>0</v>
      </c>
      <c r="M137" s="64">
        <f t="shared" si="23"/>
        <v>0</v>
      </c>
      <c r="N137" s="64">
        <f t="shared" si="24"/>
        <v>0</v>
      </c>
      <c r="O137" s="89"/>
      <c r="P137" s="70"/>
      <c r="Q137" s="80"/>
      <c r="R137" s="67"/>
      <c r="S137" s="89"/>
      <c r="T137" s="72" t="s">
        <v>119</v>
      </c>
      <c r="V137" s="85"/>
      <c r="W137" s="86"/>
    </row>
    <row r="138" spans="1:23" s="69" customFormat="1" ht="15" customHeight="1">
      <c r="A138" s="87">
        <f>+A135+0.01</f>
        <v>6.0499999999999989</v>
      </c>
      <c r="B138" s="87" t="s">
        <v>141</v>
      </c>
      <c r="C138" s="64"/>
      <c r="D138" s="64"/>
      <c r="E138" s="64"/>
      <c r="F138" s="64"/>
      <c r="G138" s="64">
        <f t="shared" si="19"/>
        <v>0</v>
      </c>
      <c r="H138" s="73"/>
      <c r="I138" s="64">
        <f t="shared" si="20"/>
        <v>0</v>
      </c>
      <c r="J138" s="64">
        <f t="shared" si="21"/>
        <v>0</v>
      </c>
      <c r="K138" s="64"/>
      <c r="L138" s="64">
        <f t="shared" si="22"/>
        <v>0</v>
      </c>
      <c r="M138" s="64">
        <f t="shared" si="23"/>
        <v>0</v>
      </c>
      <c r="N138" s="64">
        <f t="shared" si="24"/>
        <v>0</v>
      </c>
      <c r="O138" s="88"/>
      <c r="P138" s="70"/>
      <c r="Q138" s="80"/>
      <c r="R138" s="67"/>
      <c r="S138" s="88"/>
      <c r="T138" s="72" t="s">
        <v>119</v>
      </c>
      <c r="V138" s="85"/>
      <c r="W138" s="86"/>
    </row>
    <row r="139" spans="1:23" s="69" customFormat="1" ht="15" customHeight="1">
      <c r="A139" s="83">
        <f>+A138+0.001</f>
        <v>6.0509999999999993</v>
      </c>
      <c r="B139" s="84" t="s">
        <v>142</v>
      </c>
      <c r="C139" s="64" t="s">
        <v>126</v>
      </c>
      <c r="D139" s="64">
        <v>1</v>
      </c>
      <c r="E139" s="64"/>
      <c r="F139" s="64"/>
      <c r="G139" s="64">
        <f t="shared" si="19"/>
        <v>1</v>
      </c>
      <c r="H139" s="73">
        <f t="shared" si="29"/>
        <v>840</v>
      </c>
      <c r="I139" s="64">
        <f t="shared" si="20"/>
        <v>840</v>
      </c>
      <c r="J139" s="64">
        <f t="shared" si="21"/>
        <v>840</v>
      </c>
      <c r="K139" s="64">
        <v>840</v>
      </c>
      <c r="L139" s="64">
        <f t="shared" si="22"/>
        <v>0</v>
      </c>
      <c r="M139" s="64">
        <f t="shared" si="23"/>
        <v>0</v>
      </c>
      <c r="N139" s="64">
        <f t="shared" si="24"/>
        <v>0</v>
      </c>
      <c r="O139" s="89"/>
      <c r="P139" s="70">
        <f t="shared" si="25"/>
        <v>1.05</v>
      </c>
      <c r="Q139" s="80">
        <v>800</v>
      </c>
      <c r="R139" s="67">
        <f t="shared" si="30"/>
        <v>800</v>
      </c>
      <c r="S139" s="89"/>
      <c r="T139" s="72" t="s">
        <v>119</v>
      </c>
      <c r="V139" s="85"/>
      <c r="W139" s="86"/>
    </row>
    <row r="140" spans="1:23" s="69" customFormat="1" ht="15" customHeight="1">
      <c r="A140" s="83">
        <f>+A139+0.001</f>
        <v>6.0519999999999996</v>
      </c>
      <c r="B140" s="84" t="s">
        <v>143</v>
      </c>
      <c r="C140" s="64" t="s">
        <v>126</v>
      </c>
      <c r="D140" s="64">
        <v>1</v>
      </c>
      <c r="E140" s="64"/>
      <c r="F140" s="64"/>
      <c r="G140" s="64">
        <f t="shared" si="19"/>
        <v>1</v>
      </c>
      <c r="H140" s="73">
        <f t="shared" si="29"/>
        <v>630</v>
      </c>
      <c r="I140" s="64">
        <f t="shared" si="20"/>
        <v>630</v>
      </c>
      <c r="J140" s="64">
        <f t="shared" si="21"/>
        <v>630</v>
      </c>
      <c r="K140" s="64">
        <v>630</v>
      </c>
      <c r="L140" s="64">
        <f t="shared" si="22"/>
        <v>0</v>
      </c>
      <c r="M140" s="64">
        <f t="shared" si="23"/>
        <v>0</v>
      </c>
      <c r="N140" s="64">
        <f t="shared" si="24"/>
        <v>0</v>
      </c>
      <c r="O140" s="89"/>
      <c r="P140" s="70">
        <f t="shared" si="25"/>
        <v>1.05</v>
      </c>
      <c r="Q140" s="80">
        <v>600</v>
      </c>
      <c r="R140" s="67">
        <f t="shared" si="30"/>
        <v>600</v>
      </c>
      <c r="T140" s="72" t="s">
        <v>119</v>
      </c>
      <c r="V140" s="85"/>
      <c r="W140" s="86"/>
    </row>
    <row r="141" spans="1:23" s="69" customFormat="1" ht="15" customHeight="1">
      <c r="A141" s="83">
        <f>+A140+0.001</f>
        <v>6.0529999999999999</v>
      </c>
      <c r="B141" s="84" t="s">
        <v>144</v>
      </c>
      <c r="C141" s="64" t="s">
        <v>126</v>
      </c>
      <c r="D141" s="64">
        <v>1</v>
      </c>
      <c r="E141" s="64"/>
      <c r="F141" s="64"/>
      <c r="G141" s="64">
        <f t="shared" si="19"/>
        <v>1</v>
      </c>
      <c r="H141" s="73">
        <f t="shared" si="29"/>
        <v>472.5</v>
      </c>
      <c r="I141" s="64">
        <f t="shared" si="20"/>
        <v>472.5</v>
      </c>
      <c r="J141" s="64">
        <f t="shared" si="21"/>
        <v>472.5</v>
      </c>
      <c r="K141" s="64">
        <v>472.5</v>
      </c>
      <c r="L141" s="64">
        <f t="shared" si="22"/>
        <v>0</v>
      </c>
      <c r="M141" s="64">
        <f t="shared" si="23"/>
        <v>0</v>
      </c>
      <c r="N141" s="64">
        <f t="shared" si="24"/>
        <v>0</v>
      </c>
      <c r="O141" s="89"/>
      <c r="P141" s="70">
        <f t="shared" si="25"/>
        <v>1.05</v>
      </c>
      <c r="Q141" s="80">
        <v>450</v>
      </c>
      <c r="R141" s="67">
        <f t="shared" si="30"/>
        <v>450</v>
      </c>
      <c r="T141" s="72" t="s">
        <v>119</v>
      </c>
      <c r="V141" s="85"/>
      <c r="W141" s="86"/>
    </row>
    <row r="142" spans="1:23" s="69" customFormat="1" ht="15" customHeight="1">
      <c r="A142" s="83">
        <f>+A141+0.001</f>
        <v>6.0540000000000003</v>
      </c>
      <c r="B142" s="84" t="s">
        <v>145</v>
      </c>
      <c r="C142" s="64" t="s">
        <v>126</v>
      </c>
      <c r="D142" s="64">
        <v>1</v>
      </c>
      <c r="E142" s="64"/>
      <c r="F142" s="64"/>
      <c r="G142" s="64">
        <f t="shared" si="19"/>
        <v>1</v>
      </c>
      <c r="H142" s="73">
        <f t="shared" si="29"/>
        <v>682.5</v>
      </c>
      <c r="I142" s="64">
        <f t="shared" si="20"/>
        <v>682.5</v>
      </c>
      <c r="J142" s="64">
        <f t="shared" si="21"/>
        <v>682.5</v>
      </c>
      <c r="K142" s="64">
        <v>682.5</v>
      </c>
      <c r="L142" s="64">
        <f t="shared" si="22"/>
        <v>0</v>
      </c>
      <c r="M142" s="64">
        <f t="shared" si="23"/>
        <v>0</v>
      </c>
      <c r="N142" s="64">
        <f t="shared" si="24"/>
        <v>0</v>
      </c>
      <c r="O142" s="89"/>
      <c r="P142" s="70">
        <f t="shared" si="25"/>
        <v>1.05</v>
      </c>
      <c r="Q142" s="80">
        <v>650</v>
      </c>
      <c r="R142" s="67">
        <f t="shared" si="30"/>
        <v>650</v>
      </c>
      <c r="T142" s="72" t="s">
        <v>119</v>
      </c>
      <c r="V142" s="85"/>
      <c r="W142" s="86"/>
    </row>
    <row r="143" spans="1:23" s="69" customFormat="1" ht="15" customHeight="1">
      <c r="A143" s="83">
        <f>+A142+0.001</f>
        <v>6.0550000000000006</v>
      </c>
      <c r="B143" s="84" t="s">
        <v>146</v>
      </c>
      <c r="C143" s="64" t="s">
        <v>126</v>
      </c>
      <c r="D143" s="64">
        <v>1</v>
      </c>
      <c r="E143" s="64"/>
      <c r="F143" s="64"/>
      <c r="G143" s="64">
        <f t="shared" si="19"/>
        <v>1</v>
      </c>
      <c r="H143" s="73">
        <f t="shared" si="29"/>
        <v>1785</v>
      </c>
      <c r="I143" s="64">
        <f t="shared" si="20"/>
        <v>1785</v>
      </c>
      <c r="J143" s="64">
        <f t="shared" si="21"/>
        <v>1785</v>
      </c>
      <c r="K143" s="64">
        <v>1785</v>
      </c>
      <c r="L143" s="64">
        <f t="shared" si="22"/>
        <v>0</v>
      </c>
      <c r="M143" s="64">
        <f t="shared" si="23"/>
        <v>0</v>
      </c>
      <c r="N143" s="64">
        <f t="shared" si="24"/>
        <v>0</v>
      </c>
      <c r="O143" s="89"/>
      <c r="P143" s="70">
        <f t="shared" si="25"/>
        <v>1.05</v>
      </c>
      <c r="Q143" s="80">
        <v>1700</v>
      </c>
      <c r="R143" s="67">
        <f t="shared" si="30"/>
        <v>1700</v>
      </c>
      <c r="T143" s="72" t="s">
        <v>119</v>
      </c>
      <c r="V143" s="85"/>
      <c r="W143" s="86"/>
    </row>
    <row r="144" spans="1:23" s="69" customFormat="1" ht="15" customHeight="1">
      <c r="A144" s="83"/>
      <c r="B144" s="84"/>
      <c r="C144" s="74"/>
      <c r="D144" s="71"/>
      <c r="E144" s="71"/>
      <c r="F144" s="71"/>
      <c r="G144" s="64">
        <f t="shared" si="19"/>
        <v>0</v>
      </c>
      <c r="H144" s="64"/>
      <c r="I144" s="64"/>
      <c r="J144" s="64">
        <f t="shared" si="21"/>
        <v>0</v>
      </c>
      <c r="K144" s="64"/>
      <c r="L144" s="64">
        <f t="shared" si="22"/>
        <v>0</v>
      </c>
      <c r="M144" s="64">
        <f t="shared" si="23"/>
        <v>0</v>
      </c>
      <c r="N144" s="64">
        <f t="shared" si="24"/>
        <v>0</v>
      </c>
      <c r="O144" s="75"/>
      <c r="P144" s="70"/>
      <c r="Q144" s="80"/>
      <c r="R144" s="67"/>
      <c r="T144" s="72"/>
      <c r="V144" s="85"/>
      <c r="W144" s="86"/>
    </row>
    <row r="145" spans="1:23" s="55" customFormat="1" ht="20.100000000000001" customHeight="1">
      <c r="A145" s="48">
        <v>7</v>
      </c>
      <c r="B145" s="49" t="s">
        <v>147</v>
      </c>
      <c r="C145" s="50"/>
      <c r="D145" s="51"/>
      <c r="E145" s="51"/>
      <c r="F145" s="51"/>
      <c r="G145" s="64">
        <f t="shared" si="19"/>
        <v>0</v>
      </c>
      <c r="H145" s="52"/>
      <c r="I145" s="52"/>
      <c r="J145" s="64">
        <f t="shared" si="21"/>
        <v>0</v>
      </c>
      <c r="K145" s="64"/>
      <c r="L145" s="64">
        <f t="shared" si="22"/>
        <v>0</v>
      </c>
      <c r="M145" s="64">
        <f t="shared" si="23"/>
        <v>0</v>
      </c>
      <c r="N145" s="64">
        <f t="shared" si="24"/>
        <v>0</v>
      </c>
      <c r="O145" s="54">
        <f>SUM(I148:I186)</f>
        <v>20246.580479999997</v>
      </c>
      <c r="P145" s="70"/>
      <c r="Q145" s="56"/>
      <c r="R145" s="56"/>
      <c r="S145" s="57">
        <f>SUM(R148:R186)</f>
        <v>19282.457600000005</v>
      </c>
      <c r="T145" s="58">
        <f>+O145/S145</f>
        <v>1.0499999999999996</v>
      </c>
      <c r="V145" s="56">
        <f>+S145</f>
        <v>19282.457600000005</v>
      </c>
    </row>
    <row r="146" spans="1:23" s="69" customFormat="1" ht="15" customHeight="1">
      <c r="A146" s="83"/>
      <c r="B146" s="84"/>
      <c r="C146" s="74"/>
      <c r="D146" s="71"/>
      <c r="E146" s="71"/>
      <c r="F146" s="71"/>
      <c r="G146" s="64">
        <f t="shared" ref="G146:G191" si="33">SUM(D146:F146)</f>
        <v>0</v>
      </c>
      <c r="H146" s="64"/>
      <c r="I146" s="64"/>
      <c r="J146" s="64">
        <f t="shared" ref="J146:J191" si="34">+D146*H146</f>
        <v>0</v>
      </c>
      <c r="K146" s="64"/>
      <c r="L146" s="64">
        <f t="shared" ref="L146:L186" si="35">+J146-K146</f>
        <v>0</v>
      </c>
      <c r="M146" s="64">
        <f t="shared" ref="M146:M191" si="36">+E146*H146</f>
        <v>0</v>
      </c>
      <c r="N146" s="64">
        <f t="shared" ref="N146:N191" si="37">+F146*H146</f>
        <v>0</v>
      </c>
      <c r="O146" s="75"/>
      <c r="P146" s="70"/>
      <c r="Q146" s="80"/>
      <c r="R146" s="67"/>
      <c r="T146" s="72"/>
      <c r="V146" s="85"/>
      <c r="W146" s="86"/>
    </row>
    <row r="147" spans="1:23" s="69" customFormat="1" ht="15" customHeight="1">
      <c r="A147" s="87">
        <f>+A145+0.01</f>
        <v>7.01</v>
      </c>
      <c r="B147" s="87" t="s">
        <v>148</v>
      </c>
      <c r="C147" s="74"/>
      <c r="D147" s="71"/>
      <c r="E147" s="71"/>
      <c r="F147" s="71"/>
      <c r="G147" s="64">
        <f t="shared" si="33"/>
        <v>0</v>
      </c>
      <c r="H147" s="64"/>
      <c r="I147" s="64"/>
      <c r="J147" s="64">
        <f t="shared" si="34"/>
        <v>0</v>
      </c>
      <c r="K147" s="64"/>
      <c r="L147" s="64">
        <f t="shared" si="35"/>
        <v>0</v>
      </c>
      <c r="M147" s="64">
        <f t="shared" si="36"/>
        <v>0</v>
      </c>
      <c r="N147" s="64">
        <f t="shared" si="37"/>
        <v>0</v>
      </c>
      <c r="O147" s="88"/>
      <c r="P147" s="70"/>
      <c r="Q147" s="80"/>
      <c r="R147" s="67"/>
      <c r="S147" s="88"/>
      <c r="T147" s="72"/>
      <c r="U147" s="90" t="s">
        <v>149</v>
      </c>
      <c r="V147" s="80" t="s">
        <v>150</v>
      </c>
      <c r="W147" s="86"/>
    </row>
    <row r="148" spans="1:23" s="69" customFormat="1" ht="15" customHeight="1">
      <c r="A148" s="91">
        <f t="shared" ref="A148:A154" si="38">+A147+0.001</f>
        <v>7.0110000000000001</v>
      </c>
      <c r="B148" s="84" t="s">
        <v>151</v>
      </c>
      <c r="C148" s="74" t="s">
        <v>34</v>
      </c>
      <c r="D148" s="71">
        <v>210</v>
      </c>
      <c r="E148" s="71"/>
      <c r="F148" s="71"/>
      <c r="G148" s="64">
        <f t="shared" si="33"/>
        <v>210</v>
      </c>
      <c r="H148" s="64">
        <f>+P148*Q148</f>
        <v>2.3520000000000003</v>
      </c>
      <c r="I148" s="64">
        <f t="shared" ref="I148:I191" si="39">+G148*H148</f>
        <v>493.92000000000007</v>
      </c>
      <c r="J148" s="64">
        <f t="shared" si="34"/>
        <v>493.92000000000007</v>
      </c>
      <c r="K148" s="64">
        <v>493.92000000000007</v>
      </c>
      <c r="L148" s="64">
        <f t="shared" si="35"/>
        <v>0</v>
      </c>
      <c r="M148" s="64">
        <f t="shared" si="36"/>
        <v>0</v>
      </c>
      <c r="N148" s="64">
        <f t="shared" si="37"/>
        <v>0</v>
      </c>
      <c r="O148" s="75"/>
      <c r="P148" s="70">
        <f t="shared" ref="P148:P186" si="40">+$P$11</f>
        <v>1.05</v>
      </c>
      <c r="Q148" s="80">
        <f>+U148*V148</f>
        <v>2.2400000000000002</v>
      </c>
      <c r="R148" s="67">
        <f>+D148*Q148</f>
        <v>470.40000000000003</v>
      </c>
      <c r="S148" s="75"/>
      <c r="T148" s="72" t="s">
        <v>152</v>
      </c>
      <c r="U148" s="80">
        <v>2</v>
      </c>
      <c r="V148" s="80">
        <v>1.1200000000000001</v>
      </c>
      <c r="W148" s="86"/>
    </row>
    <row r="149" spans="1:23" s="69" customFormat="1" ht="15" customHeight="1">
      <c r="A149" s="91">
        <f t="shared" si="38"/>
        <v>7.0120000000000005</v>
      </c>
      <c r="B149" s="84" t="s">
        <v>153</v>
      </c>
      <c r="C149" s="74" t="s">
        <v>34</v>
      </c>
      <c r="D149" s="71">
        <v>80</v>
      </c>
      <c r="E149" s="71"/>
      <c r="F149" s="71"/>
      <c r="G149" s="64">
        <f t="shared" si="33"/>
        <v>80</v>
      </c>
      <c r="H149" s="64">
        <f t="shared" ref="H149:H186" si="41">+P149*Q149</f>
        <v>10.584000000000003</v>
      </c>
      <c r="I149" s="64">
        <f t="shared" si="39"/>
        <v>846.72000000000025</v>
      </c>
      <c r="J149" s="64">
        <f t="shared" si="34"/>
        <v>846.72000000000025</v>
      </c>
      <c r="K149" s="64">
        <v>846.72000000000025</v>
      </c>
      <c r="L149" s="64">
        <f t="shared" si="35"/>
        <v>0</v>
      </c>
      <c r="M149" s="64">
        <f t="shared" si="36"/>
        <v>0</v>
      </c>
      <c r="N149" s="64">
        <f t="shared" si="37"/>
        <v>0</v>
      </c>
      <c r="O149" s="75"/>
      <c r="P149" s="70">
        <f t="shared" si="40"/>
        <v>1.05</v>
      </c>
      <c r="Q149" s="80">
        <f t="shared" ref="Q149:Q186" si="42">+U149*V149</f>
        <v>10.080000000000002</v>
      </c>
      <c r="R149" s="67">
        <f t="shared" ref="R149:R186" si="43">+D149*Q149</f>
        <v>806.40000000000009</v>
      </c>
      <c r="S149" s="75"/>
      <c r="T149" s="72" t="s">
        <v>152</v>
      </c>
      <c r="U149" s="80">
        <v>9</v>
      </c>
      <c r="V149" s="80">
        <v>1.1200000000000001</v>
      </c>
      <c r="W149" s="86"/>
    </row>
    <row r="150" spans="1:23" s="69" customFormat="1" ht="15" customHeight="1">
      <c r="A150" s="91">
        <f t="shared" si="38"/>
        <v>7.0130000000000008</v>
      </c>
      <c r="B150" s="84" t="s">
        <v>154</v>
      </c>
      <c r="C150" s="74" t="s">
        <v>85</v>
      </c>
      <c r="D150" s="71">
        <v>80</v>
      </c>
      <c r="E150" s="71"/>
      <c r="F150" s="71"/>
      <c r="G150" s="64">
        <f t="shared" si="33"/>
        <v>80</v>
      </c>
      <c r="H150" s="64">
        <f t="shared" si="41"/>
        <v>21.168000000000006</v>
      </c>
      <c r="I150" s="64">
        <f t="shared" si="39"/>
        <v>1693.4400000000005</v>
      </c>
      <c r="J150" s="64">
        <f t="shared" si="34"/>
        <v>1693.4400000000005</v>
      </c>
      <c r="K150" s="64">
        <v>1693.4400000000005</v>
      </c>
      <c r="L150" s="64">
        <f t="shared" si="35"/>
        <v>0</v>
      </c>
      <c r="M150" s="64">
        <f t="shared" si="36"/>
        <v>0</v>
      </c>
      <c r="N150" s="64">
        <f t="shared" si="37"/>
        <v>0</v>
      </c>
      <c r="O150" s="75"/>
      <c r="P150" s="70">
        <f t="shared" si="40"/>
        <v>1.05</v>
      </c>
      <c r="Q150" s="80">
        <f t="shared" si="42"/>
        <v>20.160000000000004</v>
      </c>
      <c r="R150" s="67">
        <f t="shared" si="43"/>
        <v>1612.8000000000002</v>
      </c>
      <c r="S150" s="75"/>
      <c r="T150" s="72" t="s">
        <v>152</v>
      </c>
      <c r="U150" s="80">
        <v>18</v>
      </c>
      <c r="V150" s="80">
        <v>1.1200000000000001</v>
      </c>
      <c r="W150" s="86"/>
    </row>
    <row r="151" spans="1:23" s="69" customFormat="1" ht="15" customHeight="1">
      <c r="A151" s="91">
        <f t="shared" si="38"/>
        <v>7.0140000000000011</v>
      </c>
      <c r="B151" s="84" t="s">
        <v>155</v>
      </c>
      <c r="C151" s="74" t="s">
        <v>34</v>
      </c>
      <c r="D151" s="71">
        <v>80</v>
      </c>
      <c r="E151" s="71"/>
      <c r="F151" s="71"/>
      <c r="G151" s="64">
        <f t="shared" si="33"/>
        <v>80</v>
      </c>
      <c r="H151" s="64">
        <f t="shared" si="41"/>
        <v>6.0564000000000009</v>
      </c>
      <c r="I151" s="64">
        <f t="shared" si="39"/>
        <v>484.51200000000006</v>
      </c>
      <c r="J151" s="64">
        <f t="shared" si="34"/>
        <v>484.51200000000006</v>
      </c>
      <c r="K151" s="64">
        <v>484.51200000000006</v>
      </c>
      <c r="L151" s="64">
        <f t="shared" si="35"/>
        <v>0</v>
      </c>
      <c r="M151" s="64">
        <f t="shared" si="36"/>
        <v>0</v>
      </c>
      <c r="N151" s="64">
        <f t="shared" si="37"/>
        <v>0</v>
      </c>
      <c r="O151" s="75"/>
      <c r="P151" s="70">
        <f t="shared" si="40"/>
        <v>1.05</v>
      </c>
      <c r="Q151" s="80">
        <f t="shared" si="42"/>
        <v>5.7680000000000007</v>
      </c>
      <c r="R151" s="67">
        <f t="shared" si="43"/>
        <v>461.44000000000005</v>
      </c>
      <c r="S151" s="75"/>
      <c r="T151" s="72" t="s">
        <v>152</v>
      </c>
      <c r="U151" s="80">
        <v>5.15</v>
      </c>
      <c r="V151" s="80">
        <v>1.1200000000000001</v>
      </c>
      <c r="W151" s="86"/>
    </row>
    <row r="152" spans="1:23" s="69" customFormat="1" ht="15" customHeight="1">
      <c r="A152" s="91">
        <f t="shared" si="38"/>
        <v>7.0150000000000015</v>
      </c>
      <c r="B152" s="84" t="s">
        <v>89</v>
      </c>
      <c r="C152" s="74" t="s">
        <v>34</v>
      </c>
      <c r="D152" s="71">
        <v>24</v>
      </c>
      <c r="E152" s="71"/>
      <c r="F152" s="71"/>
      <c r="G152" s="64">
        <f t="shared" si="33"/>
        <v>24</v>
      </c>
      <c r="H152" s="64">
        <f t="shared" si="41"/>
        <v>15.876000000000001</v>
      </c>
      <c r="I152" s="64">
        <f t="shared" si="39"/>
        <v>381.024</v>
      </c>
      <c r="J152" s="64">
        <f t="shared" si="34"/>
        <v>381.024</v>
      </c>
      <c r="K152" s="64">
        <v>381.024</v>
      </c>
      <c r="L152" s="64">
        <f t="shared" si="35"/>
        <v>0</v>
      </c>
      <c r="M152" s="64">
        <f t="shared" si="36"/>
        <v>0</v>
      </c>
      <c r="N152" s="64">
        <f t="shared" si="37"/>
        <v>0</v>
      </c>
      <c r="O152" s="75"/>
      <c r="P152" s="70">
        <f t="shared" si="40"/>
        <v>1.05</v>
      </c>
      <c r="Q152" s="80">
        <f t="shared" si="42"/>
        <v>15.120000000000001</v>
      </c>
      <c r="R152" s="67">
        <f t="shared" si="43"/>
        <v>362.88</v>
      </c>
      <c r="S152" s="75"/>
      <c r="T152" s="72" t="s">
        <v>152</v>
      </c>
      <c r="U152" s="80">
        <v>13.5</v>
      </c>
      <c r="V152" s="80">
        <v>1.1200000000000001</v>
      </c>
      <c r="W152" s="86"/>
    </row>
    <row r="153" spans="1:23" s="69" customFormat="1" ht="15" customHeight="1">
      <c r="A153" s="91">
        <f t="shared" si="38"/>
        <v>7.0160000000000018</v>
      </c>
      <c r="B153" s="84" t="s">
        <v>156</v>
      </c>
      <c r="C153" s="74" t="s">
        <v>85</v>
      </c>
      <c r="D153" s="71">
        <v>6.4</v>
      </c>
      <c r="E153" s="71"/>
      <c r="F153" s="71"/>
      <c r="G153" s="64">
        <f t="shared" si="33"/>
        <v>6.4</v>
      </c>
      <c r="H153" s="64">
        <f t="shared" si="41"/>
        <v>258.72000000000003</v>
      </c>
      <c r="I153" s="64">
        <f t="shared" si="39"/>
        <v>1655.8080000000002</v>
      </c>
      <c r="J153" s="64">
        <f t="shared" si="34"/>
        <v>1655.8080000000002</v>
      </c>
      <c r="K153" s="64">
        <v>1655.8080000000002</v>
      </c>
      <c r="L153" s="64">
        <f t="shared" si="35"/>
        <v>0</v>
      </c>
      <c r="M153" s="64">
        <f t="shared" si="36"/>
        <v>0</v>
      </c>
      <c r="N153" s="64">
        <f t="shared" si="37"/>
        <v>0</v>
      </c>
      <c r="O153" s="75"/>
      <c r="P153" s="70">
        <f t="shared" si="40"/>
        <v>1.05</v>
      </c>
      <c r="Q153" s="80">
        <f t="shared" si="42"/>
        <v>246.40000000000003</v>
      </c>
      <c r="R153" s="67">
        <f t="shared" si="43"/>
        <v>1576.9600000000003</v>
      </c>
      <c r="S153" s="75"/>
      <c r="T153" s="72" t="s">
        <v>152</v>
      </c>
      <c r="U153" s="80">
        <v>220</v>
      </c>
      <c r="V153" s="80">
        <v>1.1200000000000001</v>
      </c>
      <c r="W153" s="86"/>
    </row>
    <row r="154" spans="1:23" s="69" customFormat="1" ht="15" customHeight="1">
      <c r="A154" s="91">
        <f t="shared" si="38"/>
        <v>7.0170000000000021</v>
      </c>
      <c r="B154" s="84" t="s">
        <v>157</v>
      </c>
      <c r="C154" s="74" t="s">
        <v>31</v>
      </c>
      <c r="D154" s="71">
        <v>1</v>
      </c>
      <c r="E154" s="71"/>
      <c r="F154" s="71"/>
      <c r="G154" s="64">
        <f t="shared" si="33"/>
        <v>1</v>
      </c>
      <c r="H154" s="64">
        <f t="shared" si="41"/>
        <v>588</v>
      </c>
      <c r="I154" s="64">
        <f t="shared" si="39"/>
        <v>588</v>
      </c>
      <c r="J154" s="64">
        <f t="shared" si="34"/>
        <v>588</v>
      </c>
      <c r="K154" s="64">
        <v>588</v>
      </c>
      <c r="L154" s="64">
        <f t="shared" si="35"/>
        <v>0</v>
      </c>
      <c r="M154" s="64">
        <f t="shared" si="36"/>
        <v>0</v>
      </c>
      <c r="N154" s="64">
        <f t="shared" si="37"/>
        <v>0</v>
      </c>
      <c r="O154" s="75"/>
      <c r="P154" s="70">
        <f t="shared" si="40"/>
        <v>1.05</v>
      </c>
      <c r="Q154" s="80">
        <f t="shared" si="42"/>
        <v>560</v>
      </c>
      <c r="R154" s="67">
        <f t="shared" si="43"/>
        <v>560</v>
      </c>
      <c r="S154" s="75"/>
      <c r="T154" s="72" t="s">
        <v>152</v>
      </c>
      <c r="U154" s="80">
        <v>500</v>
      </c>
      <c r="V154" s="80">
        <v>1.1200000000000001</v>
      </c>
      <c r="W154" s="86"/>
    </row>
    <row r="155" spans="1:23" s="69" customFormat="1" ht="15" customHeight="1">
      <c r="A155" s="66"/>
      <c r="B155" s="84"/>
      <c r="C155" s="74"/>
      <c r="D155" s="71"/>
      <c r="E155" s="71"/>
      <c r="F155" s="71"/>
      <c r="G155" s="64">
        <f t="shared" si="33"/>
        <v>0</v>
      </c>
      <c r="H155" s="64"/>
      <c r="I155" s="64">
        <f t="shared" si="39"/>
        <v>0</v>
      </c>
      <c r="J155" s="64">
        <f t="shared" si="34"/>
        <v>0</v>
      </c>
      <c r="K155" s="64"/>
      <c r="L155" s="64">
        <f t="shared" si="35"/>
        <v>0</v>
      </c>
      <c r="M155" s="64">
        <f t="shared" si="36"/>
        <v>0</v>
      </c>
      <c r="N155" s="64">
        <f t="shared" si="37"/>
        <v>0</v>
      </c>
      <c r="O155" s="75"/>
      <c r="P155" s="70"/>
      <c r="Q155" s="80"/>
      <c r="R155" s="67"/>
      <c r="S155" s="75"/>
      <c r="T155" s="72"/>
      <c r="U155" s="80"/>
      <c r="V155" s="80"/>
      <c r="W155" s="86"/>
    </row>
    <row r="156" spans="1:23" s="69" customFormat="1" ht="15" customHeight="1">
      <c r="A156" s="87">
        <f>+A147+0.01</f>
        <v>7.02</v>
      </c>
      <c r="B156" s="87" t="s">
        <v>158</v>
      </c>
      <c r="C156" s="74"/>
      <c r="D156" s="71"/>
      <c r="E156" s="71"/>
      <c r="F156" s="71"/>
      <c r="G156" s="64">
        <f t="shared" si="33"/>
        <v>0</v>
      </c>
      <c r="H156" s="64"/>
      <c r="I156" s="64">
        <f t="shared" si="39"/>
        <v>0</v>
      </c>
      <c r="J156" s="64">
        <f t="shared" si="34"/>
        <v>0</v>
      </c>
      <c r="K156" s="64"/>
      <c r="L156" s="64">
        <f t="shared" si="35"/>
        <v>0</v>
      </c>
      <c r="M156" s="64">
        <f t="shared" si="36"/>
        <v>0</v>
      </c>
      <c r="N156" s="64">
        <f t="shared" si="37"/>
        <v>0</v>
      </c>
      <c r="O156" s="88"/>
      <c r="P156" s="70"/>
      <c r="Q156" s="80"/>
      <c r="R156" s="67"/>
      <c r="S156" s="88"/>
      <c r="T156" s="72"/>
      <c r="U156" s="80"/>
      <c r="V156" s="80"/>
      <c r="W156" s="86"/>
    </row>
    <row r="157" spans="1:23" s="69" customFormat="1" ht="15" customHeight="1">
      <c r="A157" s="83">
        <f>+A156+0.001</f>
        <v>7.0209999999999999</v>
      </c>
      <c r="B157" s="84" t="s">
        <v>159</v>
      </c>
      <c r="C157" s="74" t="s">
        <v>34</v>
      </c>
      <c r="D157" s="71">
        <v>33</v>
      </c>
      <c r="E157" s="71"/>
      <c r="F157" s="71"/>
      <c r="G157" s="64">
        <f t="shared" si="33"/>
        <v>33</v>
      </c>
      <c r="H157" s="64">
        <f t="shared" si="41"/>
        <v>19.756800000000002</v>
      </c>
      <c r="I157" s="64">
        <f t="shared" si="39"/>
        <v>651.97440000000006</v>
      </c>
      <c r="J157" s="64">
        <f t="shared" si="34"/>
        <v>651.97440000000006</v>
      </c>
      <c r="K157" s="64">
        <v>651.97440000000006</v>
      </c>
      <c r="L157" s="64">
        <f t="shared" si="35"/>
        <v>0</v>
      </c>
      <c r="M157" s="64">
        <f t="shared" si="36"/>
        <v>0</v>
      </c>
      <c r="N157" s="64">
        <f t="shared" si="37"/>
        <v>0</v>
      </c>
      <c r="O157" s="75"/>
      <c r="P157" s="70">
        <f t="shared" si="40"/>
        <v>1.05</v>
      </c>
      <c r="Q157" s="80">
        <f t="shared" si="42"/>
        <v>18.816000000000003</v>
      </c>
      <c r="R157" s="67">
        <f t="shared" si="43"/>
        <v>620.92800000000011</v>
      </c>
      <c r="S157" s="75"/>
      <c r="T157" s="72" t="s">
        <v>152</v>
      </c>
      <c r="U157" s="80">
        <v>16.8</v>
      </c>
      <c r="V157" s="80">
        <v>1.1200000000000001</v>
      </c>
      <c r="W157" s="86"/>
    </row>
    <row r="158" spans="1:23" s="69" customFormat="1" ht="15" customHeight="1">
      <c r="A158" s="83">
        <f>+A157+0.001</f>
        <v>7.0220000000000002</v>
      </c>
      <c r="B158" s="84" t="s">
        <v>160</v>
      </c>
      <c r="C158" s="74" t="s">
        <v>34</v>
      </c>
      <c r="D158" s="71">
        <v>42.5</v>
      </c>
      <c r="E158" s="71"/>
      <c r="F158" s="71"/>
      <c r="G158" s="64">
        <f t="shared" si="33"/>
        <v>42.5</v>
      </c>
      <c r="H158" s="64">
        <f t="shared" si="41"/>
        <v>16.464000000000002</v>
      </c>
      <c r="I158" s="64">
        <f t="shared" si="39"/>
        <v>699.72000000000014</v>
      </c>
      <c r="J158" s="64">
        <f t="shared" si="34"/>
        <v>699.72000000000014</v>
      </c>
      <c r="K158" s="64">
        <v>699.72000000000014</v>
      </c>
      <c r="L158" s="64">
        <f t="shared" si="35"/>
        <v>0</v>
      </c>
      <c r="M158" s="64">
        <f t="shared" si="36"/>
        <v>0</v>
      </c>
      <c r="N158" s="64">
        <f t="shared" si="37"/>
        <v>0</v>
      </c>
      <c r="O158" s="75"/>
      <c r="P158" s="70">
        <f t="shared" si="40"/>
        <v>1.05</v>
      </c>
      <c r="Q158" s="80">
        <f t="shared" si="42"/>
        <v>15.680000000000001</v>
      </c>
      <c r="R158" s="67">
        <f t="shared" si="43"/>
        <v>666.40000000000009</v>
      </c>
      <c r="S158" s="75"/>
      <c r="T158" s="72" t="s">
        <v>152</v>
      </c>
      <c r="U158" s="80">
        <v>14</v>
      </c>
      <c r="V158" s="80">
        <v>1.1200000000000001</v>
      </c>
      <c r="W158" s="86"/>
    </row>
    <row r="159" spans="1:23" s="69" customFormat="1" ht="15" customHeight="1">
      <c r="A159" s="83">
        <f t="shared" ref="A159:A177" si="44">+A158+0.001</f>
        <v>7.0230000000000006</v>
      </c>
      <c r="B159" s="84" t="s">
        <v>161</v>
      </c>
      <c r="C159" s="74" t="s">
        <v>34</v>
      </c>
      <c r="D159" s="71">
        <v>43</v>
      </c>
      <c r="E159" s="71"/>
      <c r="F159" s="71"/>
      <c r="G159" s="64">
        <f t="shared" si="33"/>
        <v>43</v>
      </c>
      <c r="H159" s="64">
        <f t="shared" si="41"/>
        <v>10.348800000000002</v>
      </c>
      <c r="I159" s="64">
        <f t="shared" si="39"/>
        <v>444.99840000000012</v>
      </c>
      <c r="J159" s="64">
        <f t="shared" si="34"/>
        <v>444.99840000000012</v>
      </c>
      <c r="K159" s="64">
        <v>444.99840000000012</v>
      </c>
      <c r="L159" s="64">
        <f t="shared" si="35"/>
        <v>0</v>
      </c>
      <c r="M159" s="64">
        <f t="shared" si="36"/>
        <v>0</v>
      </c>
      <c r="N159" s="64">
        <f t="shared" si="37"/>
        <v>0</v>
      </c>
      <c r="O159" s="75"/>
      <c r="P159" s="70">
        <f t="shared" si="40"/>
        <v>1.05</v>
      </c>
      <c r="Q159" s="80">
        <f t="shared" si="42"/>
        <v>9.8560000000000016</v>
      </c>
      <c r="R159" s="67">
        <f t="shared" si="43"/>
        <v>423.80800000000005</v>
      </c>
      <c r="S159" s="75"/>
      <c r="T159" s="72" t="s">
        <v>152</v>
      </c>
      <c r="U159" s="80">
        <v>8.8000000000000007</v>
      </c>
      <c r="V159" s="80">
        <v>1.1200000000000001</v>
      </c>
      <c r="W159" s="86"/>
    </row>
    <row r="160" spans="1:23" s="69" customFormat="1" ht="15" customHeight="1">
      <c r="A160" s="83">
        <f t="shared" si="44"/>
        <v>7.0240000000000009</v>
      </c>
      <c r="B160" s="84" t="s">
        <v>162</v>
      </c>
      <c r="C160" s="74" t="s">
        <v>34</v>
      </c>
      <c r="D160" s="71">
        <v>40</v>
      </c>
      <c r="E160" s="71"/>
      <c r="F160" s="71"/>
      <c r="G160" s="64">
        <f t="shared" si="33"/>
        <v>40</v>
      </c>
      <c r="H160" s="64">
        <f t="shared" si="41"/>
        <v>11.642400000000002</v>
      </c>
      <c r="I160" s="64">
        <f t="shared" si="39"/>
        <v>465.69600000000008</v>
      </c>
      <c r="J160" s="64">
        <f t="shared" si="34"/>
        <v>465.69600000000008</v>
      </c>
      <c r="K160" s="64">
        <v>465.69600000000008</v>
      </c>
      <c r="L160" s="64">
        <f t="shared" si="35"/>
        <v>0</v>
      </c>
      <c r="M160" s="64">
        <f t="shared" si="36"/>
        <v>0</v>
      </c>
      <c r="N160" s="64">
        <f t="shared" si="37"/>
        <v>0</v>
      </c>
      <c r="O160" s="75"/>
      <c r="P160" s="70">
        <f t="shared" si="40"/>
        <v>1.05</v>
      </c>
      <c r="Q160" s="80">
        <f t="shared" si="42"/>
        <v>11.088000000000001</v>
      </c>
      <c r="R160" s="67">
        <f t="shared" si="43"/>
        <v>443.52000000000004</v>
      </c>
      <c r="S160" s="75"/>
      <c r="T160" s="72" t="s">
        <v>152</v>
      </c>
      <c r="U160" s="80">
        <v>9.9</v>
      </c>
      <c r="V160" s="80">
        <v>1.1200000000000001</v>
      </c>
      <c r="W160" s="86"/>
    </row>
    <row r="161" spans="1:23" s="69" customFormat="1" ht="15" customHeight="1">
      <c r="A161" s="83">
        <f t="shared" si="44"/>
        <v>7.0250000000000012</v>
      </c>
      <c r="B161" s="84" t="s">
        <v>163</v>
      </c>
      <c r="C161" s="74" t="s">
        <v>46</v>
      </c>
      <c r="D161" s="71">
        <v>7</v>
      </c>
      <c r="E161" s="71"/>
      <c r="F161" s="71"/>
      <c r="G161" s="64">
        <f t="shared" si="33"/>
        <v>7</v>
      </c>
      <c r="H161" s="64">
        <f t="shared" si="41"/>
        <v>28.224000000000004</v>
      </c>
      <c r="I161" s="64">
        <f t="shared" si="39"/>
        <v>197.56800000000004</v>
      </c>
      <c r="J161" s="64">
        <f t="shared" si="34"/>
        <v>197.56800000000004</v>
      </c>
      <c r="K161" s="64">
        <v>197.56800000000004</v>
      </c>
      <c r="L161" s="64">
        <f t="shared" si="35"/>
        <v>0</v>
      </c>
      <c r="M161" s="64">
        <f t="shared" si="36"/>
        <v>0</v>
      </c>
      <c r="N161" s="64">
        <f t="shared" si="37"/>
        <v>0</v>
      </c>
      <c r="O161" s="75"/>
      <c r="P161" s="70">
        <f t="shared" si="40"/>
        <v>1.05</v>
      </c>
      <c r="Q161" s="80">
        <f t="shared" si="42"/>
        <v>26.880000000000003</v>
      </c>
      <c r="R161" s="67">
        <f t="shared" si="43"/>
        <v>188.16000000000003</v>
      </c>
      <c r="S161" s="75"/>
      <c r="T161" s="72" t="s">
        <v>152</v>
      </c>
      <c r="U161" s="80">
        <v>24</v>
      </c>
      <c r="V161" s="80">
        <v>1.1200000000000001</v>
      </c>
      <c r="W161" s="86"/>
    </row>
    <row r="162" spans="1:23" s="69" customFormat="1" ht="15" customHeight="1">
      <c r="A162" s="83">
        <f t="shared" si="44"/>
        <v>7.0260000000000016</v>
      </c>
      <c r="B162" s="84" t="s">
        <v>164</v>
      </c>
      <c r="C162" s="74" t="s">
        <v>46</v>
      </c>
      <c r="D162" s="71">
        <v>7</v>
      </c>
      <c r="E162" s="71"/>
      <c r="F162" s="71"/>
      <c r="G162" s="64">
        <f t="shared" si="33"/>
        <v>7</v>
      </c>
      <c r="H162" s="64">
        <f t="shared" si="41"/>
        <v>23.520000000000003</v>
      </c>
      <c r="I162" s="64">
        <f t="shared" si="39"/>
        <v>164.64000000000001</v>
      </c>
      <c r="J162" s="64">
        <f t="shared" si="34"/>
        <v>164.64000000000001</v>
      </c>
      <c r="K162" s="64">
        <v>164.64000000000001</v>
      </c>
      <c r="L162" s="64">
        <f t="shared" si="35"/>
        <v>0</v>
      </c>
      <c r="M162" s="64">
        <f t="shared" si="36"/>
        <v>0</v>
      </c>
      <c r="N162" s="64">
        <f t="shared" si="37"/>
        <v>0</v>
      </c>
      <c r="O162" s="75"/>
      <c r="P162" s="70">
        <f t="shared" si="40"/>
        <v>1.05</v>
      </c>
      <c r="Q162" s="80">
        <f t="shared" si="42"/>
        <v>22.400000000000002</v>
      </c>
      <c r="R162" s="67">
        <f t="shared" si="43"/>
        <v>156.80000000000001</v>
      </c>
      <c r="S162" s="75"/>
      <c r="T162" s="72" t="s">
        <v>152</v>
      </c>
      <c r="U162" s="80">
        <v>20</v>
      </c>
      <c r="V162" s="80">
        <v>1.1200000000000001</v>
      </c>
      <c r="W162" s="86"/>
    </row>
    <row r="163" spans="1:23" s="69" customFormat="1" ht="15" customHeight="1">
      <c r="A163" s="83">
        <f t="shared" si="44"/>
        <v>7.0270000000000019</v>
      </c>
      <c r="B163" s="84" t="s">
        <v>165</v>
      </c>
      <c r="C163" s="74" t="s">
        <v>46</v>
      </c>
      <c r="D163" s="71">
        <v>13</v>
      </c>
      <c r="E163" s="71"/>
      <c r="F163" s="71"/>
      <c r="G163" s="64">
        <f t="shared" si="33"/>
        <v>13</v>
      </c>
      <c r="H163" s="64">
        <f t="shared" si="41"/>
        <v>18.816000000000003</v>
      </c>
      <c r="I163" s="64">
        <f t="shared" si="39"/>
        <v>244.60800000000003</v>
      </c>
      <c r="J163" s="64">
        <f t="shared" si="34"/>
        <v>244.60800000000003</v>
      </c>
      <c r="K163" s="64">
        <v>244.60800000000003</v>
      </c>
      <c r="L163" s="64">
        <f t="shared" si="35"/>
        <v>0</v>
      </c>
      <c r="M163" s="64">
        <f t="shared" si="36"/>
        <v>0</v>
      </c>
      <c r="N163" s="64">
        <f t="shared" si="37"/>
        <v>0</v>
      </c>
      <c r="O163" s="75"/>
      <c r="P163" s="70">
        <f t="shared" si="40"/>
        <v>1.05</v>
      </c>
      <c r="Q163" s="80">
        <f t="shared" si="42"/>
        <v>17.920000000000002</v>
      </c>
      <c r="R163" s="67">
        <f t="shared" si="43"/>
        <v>232.96000000000004</v>
      </c>
      <c r="S163" s="75"/>
      <c r="T163" s="72" t="s">
        <v>152</v>
      </c>
      <c r="U163" s="80">
        <v>16</v>
      </c>
      <c r="V163" s="80">
        <v>1.1200000000000001</v>
      </c>
      <c r="W163" s="86"/>
    </row>
    <row r="164" spans="1:23" s="69" customFormat="1" ht="15" customHeight="1">
      <c r="A164" s="83">
        <f t="shared" si="44"/>
        <v>7.0280000000000022</v>
      </c>
      <c r="B164" s="84" t="s">
        <v>166</v>
      </c>
      <c r="C164" s="74" t="s">
        <v>46</v>
      </c>
      <c r="D164" s="71">
        <v>8</v>
      </c>
      <c r="E164" s="71"/>
      <c r="F164" s="71"/>
      <c r="G164" s="64">
        <f t="shared" si="33"/>
        <v>8</v>
      </c>
      <c r="H164" s="64">
        <f t="shared" si="41"/>
        <v>17.64</v>
      </c>
      <c r="I164" s="64">
        <f t="shared" si="39"/>
        <v>141.12</v>
      </c>
      <c r="J164" s="64">
        <f t="shared" si="34"/>
        <v>141.12</v>
      </c>
      <c r="K164" s="64">
        <v>141.12</v>
      </c>
      <c r="L164" s="64">
        <f t="shared" si="35"/>
        <v>0</v>
      </c>
      <c r="M164" s="64">
        <f t="shared" si="36"/>
        <v>0</v>
      </c>
      <c r="N164" s="64">
        <f t="shared" si="37"/>
        <v>0</v>
      </c>
      <c r="O164" s="75"/>
      <c r="P164" s="70">
        <f t="shared" si="40"/>
        <v>1.05</v>
      </c>
      <c r="Q164" s="80">
        <f t="shared" si="42"/>
        <v>16.8</v>
      </c>
      <c r="R164" s="67">
        <f t="shared" si="43"/>
        <v>134.4</v>
      </c>
      <c r="S164" s="75"/>
      <c r="T164" s="72" t="s">
        <v>152</v>
      </c>
      <c r="U164" s="80">
        <v>15</v>
      </c>
      <c r="V164" s="80">
        <v>1.1200000000000001</v>
      </c>
      <c r="W164" s="86"/>
    </row>
    <row r="165" spans="1:23" s="69" customFormat="1" ht="15" customHeight="1">
      <c r="A165" s="83">
        <f t="shared" si="44"/>
        <v>7.0290000000000026</v>
      </c>
      <c r="B165" s="84" t="s">
        <v>167</v>
      </c>
      <c r="C165" s="74" t="s">
        <v>46</v>
      </c>
      <c r="D165" s="71">
        <v>2</v>
      </c>
      <c r="E165" s="71"/>
      <c r="F165" s="71"/>
      <c r="G165" s="64">
        <f t="shared" si="33"/>
        <v>2</v>
      </c>
      <c r="H165" s="64">
        <f t="shared" si="41"/>
        <v>82.320000000000007</v>
      </c>
      <c r="I165" s="64">
        <f t="shared" si="39"/>
        <v>164.64000000000001</v>
      </c>
      <c r="J165" s="64">
        <f t="shared" si="34"/>
        <v>164.64000000000001</v>
      </c>
      <c r="K165" s="64">
        <v>164.64000000000001</v>
      </c>
      <c r="L165" s="64">
        <f t="shared" si="35"/>
        <v>0</v>
      </c>
      <c r="M165" s="64">
        <f t="shared" si="36"/>
        <v>0</v>
      </c>
      <c r="N165" s="64">
        <f t="shared" si="37"/>
        <v>0</v>
      </c>
      <c r="O165" s="75"/>
      <c r="P165" s="70">
        <f t="shared" si="40"/>
        <v>1.05</v>
      </c>
      <c r="Q165" s="80">
        <f t="shared" si="42"/>
        <v>78.400000000000006</v>
      </c>
      <c r="R165" s="67">
        <f t="shared" si="43"/>
        <v>156.80000000000001</v>
      </c>
      <c r="S165" s="75"/>
      <c r="T165" s="72" t="s">
        <v>152</v>
      </c>
      <c r="U165" s="80">
        <v>70</v>
      </c>
      <c r="V165" s="80">
        <v>1.1200000000000001</v>
      </c>
      <c r="W165" s="86"/>
    </row>
    <row r="166" spans="1:23" s="69" customFormat="1" ht="15" customHeight="1">
      <c r="A166" s="83">
        <f t="shared" si="44"/>
        <v>7.0300000000000029</v>
      </c>
      <c r="B166" s="84" t="s">
        <v>168</v>
      </c>
      <c r="C166" s="74" t="s">
        <v>46</v>
      </c>
      <c r="D166" s="71">
        <v>2</v>
      </c>
      <c r="E166" s="71"/>
      <c r="F166" s="71"/>
      <c r="G166" s="64">
        <f t="shared" si="33"/>
        <v>2</v>
      </c>
      <c r="H166" s="64">
        <f t="shared" si="41"/>
        <v>58.800000000000011</v>
      </c>
      <c r="I166" s="64">
        <f t="shared" si="39"/>
        <v>117.60000000000002</v>
      </c>
      <c r="J166" s="64">
        <f t="shared" si="34"/>
        <v>117.60000000000002</v>
      </c>
      <c r="K166" s="64">
        <v>117.60000000000002</v>
      </c>
      <c r="L166" s="64">
        <f t="shared" si="35"/>
        <v>0</v>
      </c>
      <c r="M166" s="64">
        <f t="shared" si="36"/>
        <v>0</v>
      </c>
      <c r="N166" s="64">
        <f t="shared" si="37"/>
        <v>0</v>
      </c>
      <c r="O166" s="75"/>
      <c r="P166" s="70">
        <f t="shared" si="40"/>
        <v>1.05</v>
      </c>
      <c r="Q166" s="80">
        <f t="shared" si="42"/>
        <v>56.000000000000007</v>
      </c>
      <c r="R166" s="67">
        <f t="shared" si="43"/>
        <v>112.00000000000001</v>
      </c>
      <c r="S166" s="75"/>
      <c r="T166" s="72" t="s">
        <v>152</v>
      </c>
      <c r="U166" s="80">
        <v>50</v>
      </c>
      <c r="V166" s="80">
        <v>1.1200000000000001</v>
      </c>
      <c r="W166" s="86"/>
    </row>
    <row r="167" spans="1:23" s="69" customFormat="1" ht="15" customHeight="1">
      <c r="A167" s="83">
        <f t="shared" si="44"/>
        <v>7.0310000000000032</v>
      </c>
      <c r="B167" s="84" t="s">
        <v>169</v>
      </c>
      <c r="C167" s="74" t="s">
        <v>46</v>
      </c>
      <c r="D167" s="71">
        <v>2</v>
      </c>
      <c r="E167" s="71"/>
      <c r="F167" s="71"/>
      <c r="G167" s="64">
        <f t="shared" si="33"/>
        <v>2</v>
      </c>
      <c r="H167" s="64">
        <f t="shared" si="41"/>
        <v>35.28</v>
      </c>
      <c r="I167" s="64">
        <f t="shared" si="39"/>
        <v>70.56</v>
      </c>
      <c r="J167" s="64">
        <f t="shared" si="34"/>
        <v>70.56</v>
      </c>
      <c r="K167" s="64">
        <v>70.56</v>
      </c>
      <c r="L167" s="64">
        <f t="shared" si="35"/>
        <v>0</v>
      </c>
      <c r="M167" s="64">
        <f t="shared" si="36"/>
        <v>0</v>
      </c>
      <c r="N167" s="64">
        <f t="shared" si="37"/>
        <v>0</v>
      </c>
      <c r="O167" s="75"/>
      <c r="P167" s="70">
        <f t="shared" si="40"/>
        <v>1.05</v>
      </c>
      <c r="Q167" s="80">
        <f t="shared" si="42"/>
        <v>33.6</v>
      </c>
      <c r="R167" s="67">
        <f t="shared" si="43"/>
        <v>67.2</v>
      </c>
      <c r="S167" s="75"/>
      <c r="T167" s="72" t="s">
        <v>152</v>
      </c>
      <c r="U167" s="80">
        <v>30</v>
      </c>
      <c r="V167" s="80">
        <v>1.1200000000000001</v>
      </c>
      <c r="W167" s="86"/>
    </row>
    <row r="168" spans="1:23" s="69" customFormat="1" ht="15" customHeight="1">
      <c r="A168" s="83">
        <f t="shared" si="44"/>
        <v>7.0320000000000036</v>
      </c>
      <c r="B168" s="84" t="s">
        <v>170</v>
      </c>
      <c r="C168" s="74" t="s">
        <v>46</v>
      </c>
      <c r="D168" s="71">
        <v>5</v>
      </c>
      <c r="E168" s="71"/>
      <c r="F168" s="71"/>
      <c r="G168" s="64">
        <f t="shared" si="33"/>
        <v>5</v>
      </c>
      <c r="H168" s="64">
        <f t="shared" si="41"/>
        <v>58.800000000000011</v>
      </c>
      <c r="I168" s="64">
        <f t="shared" si="39"/>
        <v>294.00000000000006</v>
      </c>
      <c r="J168" s="64">
        <f t="shared" si="34"/>
        <v>294.00000000000006</v>
      </c>
      <c r="K168" s="64">
        <v>294.00000000000006</v>
      </c>
      <c r="L168" s="64">
        <f t="shared" si="35"/>
        <v>0</v>
      </c>
      <c r="M168" s="64">
        <f t="shared" si="36"/>
        <v>0</v>
      </c>
      <c r="N168" s="64">
        <f t="shared" si="37"/>
        <v>0</v>
      </c>
      <c r="O168" s="75"/>
      <c r="P168" s="70">
        <f t="shared" si="40"/>
        <v>1.05</v>
      </c>
      <c r="Q168" s="80">
        <f t="shared" si="42"/>
        <v>56.000000000000007</v>
      </c>
      <c r="R168" s="67">
        <f t="shared" si="43"/>
        <v>280.00000000000006</v>
      </c>
      <c r="S168" s="75"/>
      <c r="T168" s="72" t="s">
        <v>152</v>
      </c>
      <c r="U168" s="80">
        <v>50</v>
      </c>
      <c r="V168" s="80">
        <v>1.1200000000000001</v>
      </c>
      <c r="W168" s="86"/>
    </row>
    <row r="169" spans="1:23" s="69" customFormat="1" ht="15" customHeight="1">
      <c r="A169" s="83">
        <f t="shared" si="44"/>
        <v>7.0330000000000039</v>
      </c>
      <c r="B169" s="84" t="s">
        <v>171</v>
      </c>
      <c r="C169" s="74" t="s">
        <v>46</v>
      </c>
      <c r="D169" s="71">
        <v>1</v>
      </c>
      <c r="E169" s="71"/>
      <c r="F169" s="71"/>
      <c r="G169" s="64">
        <f t="shared" si="33"/>
        <v>1</v>
      </c>
      <c r="H169" s="64">
        <f t="shared" si="41"/>
        <v>35.28</v>
      </c>
      <c r="I169" s="64">
        <f t="shared" si="39"/>
        <v>35.28</v>
      </c>
      <c r="J169" s="64">
        <f t="shared" si="34"/>
        <v>35.28</v>
      </c>
      <c r="K169" s="64">
        <v>35.28</v>
      </c>
      <c r="L169" s="64">
        <f t="shared" si="35"/>
        <v>0</v>
      </c>
      <c r="M169" s="64">
        <f t="shared" si="36"/>
        <v>0</v>
      </c>
      <c r="N169" s="64">
        <f t="shared" si="37"/>
        <v>0</v>
      </c>
      <c r="O169" s="75"/>
      <c r="P169" s="70">
        <f t="shared" si="40"/>
        <v>1.05</v>
      </c>
      <c r="Q169" s="80">
        <f t="shared" si="42"/>
        <v>33.6</v>
      </c>
      <c r="R169" s="67">
        <f t="shared" si="43"/>
        <v>33.6</v>
      </c>
      <c r="S169" s="75"/>
      <c r="T169" s="72" t="s">
        <v>152</v>
      </c>
      <c r="U169" s="80">
        <v>30</v>
      </c>
      <c r="V169" s="80">
        <v>1.1200000000000001</v>
      </c>
      <c r="W169" s="86"/>
    </row>
    <row r="170" spans="1:23" s="69" customFormat="1" ht="15" customHeight="1">
      <c r="A170" s="83">
        <f t="shared" si="44"/>
        <v>7.0340000000000042</v>
      </c>
      <c r="B170" s="84" t="s">
        <v>172</v>
      </c>
      <c r="C170" s="74" t="s">
        <v>46</v>
      </c>
      <c r="D170" s="71">
        <v>1</v>
      </c>
      <c r="E170" s="71"/>
      <c r="F170" s="71"/>
      <c r="G170" s="64">
        <f t="shared" si="33"/>
        <v>1</v>
      </c>
      <c r="H170" s="64">
        <f t="shared" si="41"/>
        <v>323.40000000000009</v>
      </c>
      <c r="I170" s="64">
        <f t="shared" si="39"/>
        <v>323.40000000000009</v>
      </c>
      <c r="J170" s="64">
        <f t="shared" si="34"/>
        <v>323.40000000000009</v>
      </c>
      <c r="K170" s="64">
        <v>323.40000000000009</v>
      </c>
      <c r="L170" s="64">
        <f t="shared" si="35"/>
        <v>0</v>
      </c>
      <c r="M170" s="64">
        <f t="shared" si="36"/>
        <v>0</v>
      </c>
      <c r="N170" s="64">
        <f t="shared" si="37"/>
        <v>0</v>
      </c>
      <c r="O170" s="75"/>
      <c r="P170" s="70">
        <f t="shared" si="40"/>
        <v>1.05</v>
      </c>
      <c r="Q170" s="80">
        <f t="shared" si="42"/>
        <v>308.00000000000006</v>
      </c>
      <c r="R170" s="67">
        <f t="shared" si="43"/>
        <v>308.00000000000006</v>
      </c>
      <c r="S170" s="75"/>
      <c r="T170" s="72" t="s">
        <v>152</v>
      </c>
      <c r="U170" s="80">
        <v>275</v>
      </c>
      <c r="V170" s="80">
        <v>1.1200000000000001</v>
      </c>
      <c r="W170" s="86"/>
    </row>
    <row r="171" spans="1:23" s="69" customFormat="1" ht="15" customHeight="1">
      <c r="A171" s="83">
        <f t="shared" si="44"/>
        <v>7.0350000000000046</v>
      </c>
      <c r="B171" s="84" t="s">
        <v>173</v>
      </c>
      <c r="C171" s="74" t="s">
        <v>46</v>
      </c>
      <c r="D171" s="71">
        <v>1</v>
      </c>
      <c r="E171" s="71"/>
      <c r="F171" s="71"/>
      <c r="G171" s="64">
        <f t="shared" si="33"/>
        <v>1</v>
      </c>
      <c r="H171" s="64">
        <f t="shared" si="41"/>
        <v>417.48</v>
      </c>
      <c r="I171" s="64">
        <f t="shared" si="39"/>
        <v>417.48</v>
      </c>
      <c r="J171" s="64">
        <f t="shared" si="34"/>
        <v>417.48</v>
      </c>
      <c r="K171" s="64">
        <v>417.48</v>
      </c>
      <c r="L171" s="64">
        <f t="shared" si="35"/>
        <v>0</v>
      </c>
      <c r="M171" s="64">
        <f t="shared" si="36"/>
        <v>0</v>
      </c>
      <c r="N171" s="64">
        <f t="shared" si="37"/>
        <v>0</v>
      </c>
      <c r="O171" s="75"/>
      <c r="P171" s="70">
        <f t="shared" si="40"/>
        <v>1.05</v>
      </c>
      <c r="Q171" s="80">
        <f t="shared" si="42"/>
        <v>397.6</v>
      </c>
      <c r="R171" s="67">
        <f t="shared" si="43"/>
        <v>397.6</v>
      </c>
      <c r="S171" s="75"/>
      <c r="T171" s="72" t="s">
        <v>152</v>
      </c>
      <c r="U171" s="80">
        <v>355</v>
      </c>
      <c r="V171" s="80">
        <v>1.1200000000000001</v>
      </c>
      <c r="W171" s="86"/>
    </row>
    <row r="172" spans="1:23" s="69" customFormat="1" ht="15" customHeight="1">
      <c r="A172" s="83">
        <f t="shared" si="44"/>
        <v>7.0360000000000049</v>
      </c>
      <c r="B172" s="84" t="s">
        <v>174</v>
      </c>
      <c r="C172" s="74" t="s">
        <v>34</v>
      </c>
      <c r="D172" s="71">
        <v>11</v>
      </c>
      <c r="E172" s="71"/>
      <c r="F172" s="71"/>
      <c r="G172" s="64">
        <f t="shared" si="33"/>
        <v>11</v>
      </c>
      <c r="H172" s="64">
        <f t="shared" si="41"/>
        <v>31.752000000000002</v>
      </c>
      <c r="I172" s="64">
        <f t="shared" si="39"/>
        <v>349.27200000000005</v>
      </c>
      <c r="J172" s="64">
        <f t="shared" si="34"/>
        <v>349.27200000000005</v>
      </c>
      <c r="K172" s="64">
        <v>349.27200000000005</v>
      </c>
      <c r="L172" s="64">
        <f t="shared" si="35"/>
        <v>0</v>
      </c>
      <c r="M172" s="64">
        <f t="shared" si="36"/>
        <v>0</v>
      </c>
      <c r="N172" s="64">
        <f t="shared" si="37"/>
        <v>0</v>
      </c>
      <c r="O172" s="75"/>
      <c r="P172" s="70">
        <f t="shared" si="40"/>
        <v>1.05</v>
      </c>
      <c r="Q172" s="80">
        <f t="shared" si="42"/>
        <v>30.240000000000002</v>
      </c>
      <c r="R172" s="67">
        <f t="shared" si="43"/>
        <v>332.64000000000004</v>
      </c>
      <c r="S172" s="75"/>
      <c r="T172" s="72" t="s">
        <v>152</v>
      </c>
      <c r="U172" s="80">
        <v>27</v>
      </c>
      <c r="V172" s="80">
        <v>1.1200000000000001</v>
      </c>
      <c r="W172" s="86"/>
    </row>
    <row r="173" spans="1:23" s="69" customFormat="1" ht="15" customHeight="1">
      <c r="A173" s="83">
        <f t="shared" si="44"/>
        <v>7.0370000000000053</v>
      </c>
      <c r="B173" s="84" t="s">
        <v>175</v>
      </c>
      <c r="C173" s="74" t="s">
        <v>31</v>
      </c>
      <c r="D173" s="71">
        <v>1</v>
      </c>
      <c r="E173" s="71"/>
      <c r="F173" s="71"/>
      <c r="G173" s="64">
        <f t="shared" si="33"/>
        <v>1</v>
      </c>
      <c r="H173" s="64">
        <f t="shared" si="41"/>
        <v>3528.0000000000005</v>
      </c>
      <c r="I173" s="64">
        <f t="shared" si="39"/>
        <v>3528.0000000000005</v>
      </c>
      <c r="J173" s="64">
        <f t="shared" si="34"/>
        <v>3528.0000000000005</v>
      </c>
      <c r="K173" s="64">
        <v>3528.0000000000005</v>
      </c>
      <c r="L173" s="64">
        <f t="shared" si="35"/>
        <v>0</v>
      </c>
      <c r="M173" s="64">
        <f t="shared" si="36"/>
        <v>0</v>
      </c>
      <c r="N173" s="64">
        <f t="shared" si="37"/>
        <v>0</v>
      </c>
      <c r="O173" s="75"/>
      <c r="P173" s="70">
        <f t="shared" si="40"/>
        <v>1.05</v>
      </c>
      <c r="Q173" s="80">
        <f t="shared" si="42"/>
        <v>3360.0000000000005</v>
      </c>
      <c r="R173" s="67">
        <f t="shared" si="43"/>
        <v>3360.0000000000005</v>
      </c>
      <c r="S173" s="75"/>
      <c r="T173" s="72" t="s">
        <v>152</v>
      </c>
      <c r="U173" s="80">
        <v>3000</v>
      </c>
      <c r="V173" s="80">
        <v>1.1200000000000001</v>
      </c>
      <c r="W173" s="86"/>
    </row>
    <row r="174" spans="1:23" s="69" customFormat="1" ht="15" customHeight="1">
      <c r="A174" s="83">
        <f t="shared" si="44"/>
        <v>7.0380000000000056</v>
      </c>
      <c r="B174" s="84" t="s">
        <v>176</v>
      </c>
      <c r="C174" s="74" t="s">
        <v>31</v>
      </c>
      <c r="D174" s="71">
        <v>1</v>
      </c>
      <c r="E174" s="71"/>
      <c r="F174" s="71"/>
      <c r="G174" s="64">
        <f t="shared" si="33"/>
        <v>1</v>
      </c>
      <c r="H174" s="64">
        <f t="shared" si="41"/>
        <v>411.60000000000008</v>
      </c>
      <c r="I174" s="64">
        <f t="shared" si="39"/>
        <v>411.60000000000008</v>
      </c>
      <c r="J174" s="64">
        <f t="shared" si="34"/>
        <v>411.60000000000008</v>
      </c>
      <c r="K174" s="64">
        <v>411.60000000000008</v>
      </c>
      <c r="L174" s="64">
        <f t="shared" si="35"/>
        <v>0</v>
      </c>
      <c r="M174" s="64">
        <f t="shared" si="36"/>
        <v>0</v>
      </c>
      <c r="N174" s="64">
        <f t="shared" si="37"/>
        <v>0</v>
      </c>
      <c r="O174" s="75"/>
      <c r="P174" s="70">
        <f t="shared" si="40"/>
        <v>1.05</v>
      </c>
      <c r="Q174" s="80">
        <f t="shared" si="42"/>
        <v>392.00000000000006</v>
      </c>
      <c r="R174" s="67">
        <f t="shared" si="43"/>
        <v>392.00000000000006</v>
      </c>
      <c r="S174" s="75"/>
      <c r="T174" s="72" t="s">
        <v>152</v>
      </c>
      <c r="U174" s="80">
        <v>350</v>
      </c>
      <c r="V174" s="80">
        <v>1.1200000000000001</v>
      </c>
      <c r="W174" s="86"/>
    </row>
    <row r="175" spans="1:23" s="69" customFormat="1" ht="15" customHeight="1">
      <c r="A175" s="83">
        <f t="shared" si="44"/>
        <v>7.0390000000000059</v>
      </c>
      <c r="B175" s="84" t="s">
        <v>177</v>
      </c>
      <c r="C175" s="74" t="s">
        <v>31</v>
      </c>
      <c r="D175" s="71">
        <v>1</v>
      </c>
      <c r="E175" s="71"/>
      <c r="F175" s="71"/>
      <c r="G175" s="64">
        <f t="shared" si="33"/>
        <v>1</v>
      </c>
      <c r="H175" s="64">
        <f t="shared" si="41"/>
        <v>235.20000000000005</v>
      </c>
      <c r="I175" s="64">
        <f t="shared" si="39"/>
        <v>235.20000000000005</v>
      </c>
      <c r="J175" s="64">
        <f t="shared" si="34"/>
        <v>235.20000000000005</v>
      </c>
      <c r="K175" s="64">
        <v>235.20000000000005</v>
      </c>
      <c r="L175" s="64">
        <f t="shared" si="35"/>
        <v>0</v>
      </c>
      <c r="M175" s="64">
        <f t="shared" si="36"/>
        <v>0</v>
      </c>
      <c r="N175" s="64">
        <f t="shared" si="37"/>
        <v>0</v>
      </c>
      <c r="O175" s="75"/>
      <c r="P175" s="70">
        <f t="shared" si="40"/>
        <v>1.05</v>
      </c>
      <c r="Q175" s="80">
        <f t="shared" si="42"/>
        <v>224.00000000000003</v>
      </c>
      <c r="R175" s="67">
        <f t="shared" si="43"/>
        <v>224.00000000000003</v>
      </c>
      <c r="S175" s="75"/>
      <c r="T175" s="72" t="s">
        <v>152</v>
      </c>
      <c r="U175" s="80">
        <v>200</v>
      </c>
      <c r="V175" s="80">
        <v>1.1200000000000001</v>
      </c>
      <c r="W175" s="86"/>
    </row>
    <row r="176" spans="1:23" s="69" customFormat="1" ht="15" customHeight="1">
      <c r="A176" s="83">
        <f t="shared" si="44"/>
        <v>7.0400000000000063</v>
      </c>
      <c r="B176" s="84" t="s">
        <v>178</v>
      </c>
      <c r="C176" s="74" t="s">
        <v>31</v>
      </c>
      <c r="D176" s="71">
        <v>1</v>
      </c>
      <c r="E176" s="71"/>
      <c r="F176" s="71"/>
      <c r="G176" s="64">
        <f t="shared" si="33"/>
        <v>1</v>
      </c>
      <c r="H176" s="64">
        <f t="shared" si="41"/>
        <v>1646.4000000000003</v>
      </c>
      <c r="I176" s="64">
        <f t="shared" si="39"/>
        <v>1646.4000000000003</v>
      </c>
      <c r="J176" s="64">
        <f t="shared" si="34"/>
        <v>1646.4000000000003</v>
      </c>
      <c r="K176" s="64">
        <v>1646.4000000000003</v>
      </c>
      <c r="L176" s="64">
        <f t="shared" si="35"/>
        <v>0</v>
      </c>
      <c r="M176" s="64">
        <f t="shared" si="36"/>
        <v>0</v>
      </c>
      <c r="N176" s="64">
        <f t="shared" si="37"/>
        <v>0</v>
      </c>
      <c r="O176" s="75"/>
      <c r="P176" s="70">
        <f t="shared" si="40"/>
        <v>1.05</v>
      </c>
      <c r="Q176" s="80">
        <f t="shared" si="42"/>
        <v>1568.0000000000002</v>
      </c>
      <c r="R176" s="67">
        <f t="shared" si="43"/>
        <v>1568.0000000000002</v>
      </c>
      <c r="S176" s="75"/>
      <c r="T176" s="72" t="s">
        <v>152</v>
      </c>
      <c r="U176" s="80">
        <f>2.5*420+350</f>
        <v>1400</v>
      </c>
      <c r="V176" s="80">
        <v>1.1200000000000001</v>
      </c>
      <c r="W176" s="86"/>
    </row>
    <row r="177" spans="1:23" s="69" customFormat="1" ht="15" customHeight="1">
      <c r="A177" s="83">
        <f t="shared" si="44"/>
        <v>7.0410000000000066</v>
      </c>
      <c r="B177" s="84" t="s">
        <v>179</v>
      </c>
      <c r="C177" s="74" t="s">
        <v>31</v>
      </c>
      <c r="D177" s="71">
        <v>1</v>
      </c>
      <c r="E177" s="71"/>
      <c r="F177" s="71"/>
      <c r="G177" s="64">
        <f t="shared" si="33"/>
        <v>1</v>
      </c>
      <c r="H177" s="64">
        <f t="shared" si="41"/>
        <v>329.28000000000003</v>
      </c>
      <c r="I177" s="64">
        <f t="shared" si="39"/>
        <v>329.28000000000003</v>
      </c>
      <c r="J177" s="64">
        <f t="shared" si="34"/>
        <v>329.28000000000003</v>
      </c>
      <c r="K177" s="64">
        <v>329.28000000000003</v>
      </c>
      <c r="L177" s="64">
        <f t="shared" si="35"/>
        <v>0</v>
      </c>
      <c r="M177" s="64">
        <f t="shared" si="36"/>
        <v>0</v>
      </c>
      <c r="N177" s="64">
        <f t="shared" si="37"/>
        <v>0</v>
      </c>
      <c r="O177" s="75"/>
      <c r="P177" s="70">
        <f t="shared" si="40"/>
        <v>1.05</v>
      </c>
      <c r="Q177" s="80">
        <f t="shared" si="42"/>
        <v>313.60000000000002</v>
      </c>
      <c r="R177" s="67">
        <f t="shared" si="43"/>
        <v>313.60000000000002</v>
      </c>
      <c r="S177" s="75"/>
      <c r="T177" s="72" t="s">
        <v>152</v>
      </c>
      <c r="U177" s="80">
        <v>280</v>
      </c>
      <c r="V177" s="80">
        <v>1.1200000000000001</v>
      </c>
      <c r="W177" s="86"/>
    </row>
    <row r="178" spans="1:23" s="69" customFormat="1" ht="15" customHeight="1">
      <c r="A178" s="66"/>
      <c r="B178" s="84"/>
      <c r="C178" s="74"/>
      <c r="D178" s="71"/>
      <c r="E178" s="71"/>
      <c r="F178" s="71"/>
      <c r="G178" s="64">
        <f t="shared" si="33"/>
        <v>0</v>
      </c>
      <c r="H178" s="64"/>
      <c r="I178" s="64">
        <f t="shared" si="39"/>
        <v>0</v>
      </c>
      <c r="J178" s="64">
        <f t="shared" si="34"/>
        <v>0</v>
      </c>
      <c r="K178" s="64"/>
      <c r="L178" s="64">
        <f t="shared" si="35"/>
        <v>0</v>
      </c>
      <c r="M178" s="64">
        <f t="shared" si="36"/>
        <v>0</v>
      </c>
      <c r="N178" s="64">
        <f t="shared" si="37"/>
        <v>0</v>
      </c>
      <c r="O178" s="75"/>
      <c r="P178" s="70"/>
      <c r="Q178" s="80"/>
      <c r="R178" s="67"/>
      <c r="S178" s="75"/>
      <c r="T178" s="72"/>
      <c r="U178" s="80"/>
      <c r="V178" s="80"/>
      <c r="W178" s="86"/>
    </row>
    <row r="179" spans="1:23" s="69" customFormat="1" ht="15" customHeight="1">
      <c r="A179" s="87">
        <f>+A156+0.01</f>
        <v>7.0299999999999994</v>
      </c>
      <c r="B179" s="87" t="s">
        <v>180</v>
      </c>
      <c r="C179" s="74"/>
      <c r="D179" s="71"/>
      <c r="E179" s="71"/>
      <c r="F179" s="71"/>
      <c r="G179" s="64">
        <f t="shared" si="33"/>
        <v>0</v>
      </c>
      <c r="H179" s="64"/>
      <c r="I179" s="64">
        <f t="shared" si="39"/>
        <v>0</v>
      </c>
      <c r="J179" s="64">
        <f t="shared" si="34"/>
        <v>0</v>
      </c>
      <c r="K179" s="64"/>
      <c r="L179" s="64">
        <f t="shared" si="35"/>
        <v>0</v>
      </c>
      <c r="M179" s="64">
        <f t="shared" si="36"/>
        <v>0</v>
      </c>
      <c r="N179" s="64">
        <f t="shared" si="37"/>
        <v>0</v>
      </c>
      <c r="O179" s="88"/>
      <c r="P179" s="70"/>
      <c r="Q179" s="80"/>
      <c r="R179" s="67"/>
      <c r="S179" s="88"/>
      <c r="T179" s="72"/>
      <c r="U179" s="80"/>
      <c r="V179" s="80"/>
      <c r="W179" s="86"/>
    </row>
    <row r="180" spans="1:23" s="69" customFormat="1" ht="15" customHeight="1">
      <c r="A180" s="83">
        <f t="shared" ref="A180:A186" si="45">+A179+0.001</f>
        <v>7.0309999999999997</v>
      </c>
      <c r="B180" s="84" t="s">
        <v>181</v>
      </c>
      <c r="C180" s="74" t="s">
        <v>34</v>
      </c>
      <c r="D180" s="71">
        <v>33.800000000000004</v>
      </c>
      <c r="E180" s="71"/>
      <c r="F180" s="71"/>
      <c r="G180" s="64">
        <f t="shared" si="33"/>
        <v>33.800000000000004</v>
      </c>
      <c r="H180" s="64">
        <f t="shared" si="41"/>
        <v>10.8192</v>
      </c>
      <c r="I180" s="64">
        <f t="shared" si="39"/>
        <v>365.68896000000007</v>
      </c>
      <c r="J180" s="64">
        <f t="shared" si="34"/>
        <v>365.68896000000007</v>
      </c>
      <c r="K180" s="64">
        <v>365.68896000000007</v>
      </c>
      <c r="L180" s="64">
        <f t="shared" si="35"/>
        <v>0</v>
      </c>
      <c r="M180" s="64">
        <f t="shared" si="36"/>
        <v>0</v>
      </c>
      <c r="N180" s="64">
        <f t="shared" si="37"/>
        <v>0</v>
      </c>
      <c r="O180" s="75"/>
      <c r="P180" s="70">
        <f t="shared" si="40"/>
        <v>1.05</v>
      </c>
      <c r="Q180" s="80">
        <f t="shared" si="42"/>
        <v>10.304</v>
      </c>
      <c r="R180" s="67">
        <f t="shared" si="43"/>
        <v>348.27520000000004</v>
      </c>
      <c r="T180" s="72" t="s">
        <v>152</v>
      </c>
      <c r="U180" s="80">
        <v>9.1999999999999993</v>
      </c>
      <c r="V180" s="80">
        <v>1.1200000000000001</v>
      </c>
      <c r="W180" s="86"/>
    </row>
    <row r="181" spans="1:23" s="69" customFormat="1" ht="15" customHeight="1">
      <c r="A181" s="83">
        <f t="shared" si="45"/>
        <v>7.032</v>
      </c>
      <c r="B181" s="84" t="s">
        <v>182</v>
      </c>
      <c r="C181" s="74" t="s">
        <v>34</v>
      </c>
      <c r="D181" s="71">
        <v>62.400000000000006</v>
      </c>
      <c r="E181" s="71"/>
      <c r="F181" s="71"/>
      <c r="G181" s="64">
        <f t="shared" si="33"/>
        <v>62.400000000000006</v>
      </c>
      <c r="H181" s="64">
        <f t="shared" si="41"/>
        <v>9.1728000000000005</v>
      </c>
      <c r="I181" s="64">
        <f t="shared" si="39"/>
        <v>572.38272000000006</v>
      </c>
      <c r="J181" s="64">
        <f t="shared" si="34"/>
        <v>572.38272000000006</v>
      </c>
      <c r="K181" s="64">
        <v>572.38272000000006</v>
      </c>
      <c r="L181" s="64">
        <f t="shared" si="35"/>
        <v>0</v>
      </c>
      <c r="M181" s="64">
        <f t="shared" si="36"/>
        <v>0</v>
      </c>
      <c r="N181" s="64">
        <f t="shared" si="37"/>
        <v>0</v>
      </c>
      <c r="O181" s="75"/>
      <c r="P181" s="70">
        <f t="shared" si="40"/>
        <v>1.05</v>
      </c>
      <c r="Q181" s="80">
        <f t="shared" si="42"/>
        <v>8.7360000000000007</v>
      </c>
      <c r="R181" s="67">
        <f t="shared" si="43"/>
        <v>545.1264000000001</v>
      </c>
      <c r="T181" s="72" t="s">
        <v>152</v>
      </c>
      <c r="U181" s="80">
        <v>7.8</v>
      </c>
      <c r="V181" s="80">
        <v>1.1200000000000001</v>
      </c>
      <c r="W181" s="86"/>
    </row>
    <row r="182" spans="1:23" s="69" customFormat="1" ht="15" customHeight="1">
      <c r="A182" s="83">
        <f t="shared" si="45"/>
        <v>7.0330000000000004</v>
      </c>
      <c r="B182" s="84" t="s">
        <v>183</v>
      </c>
      <c r="C182" s="74" t="s">
        <v>46</v>
      </c>
      <c r="D182" s="71">
        <v>18</v>
      </c>
      <c r="E182" s="71"/>
      <c r="F182" s="71"/>
      <c r="G182" s="64">
        <f t="shared" si="33"/>
        <v>18</v>
      </c>
      <c r="H182" s="64">
        <f t="shared" si="41"/>
        <v>34.104000000000006</v>
      </c>
      <c r="I182" s="64">
        <f t="shared" si="39"/>
        <v>613.87200000000007</v>
      </c>
      <c r="J182" s="64">
        <f t="shared" si="34"/>
        <v>613.87200000000007</v>
      </c>
      <c r="K182" s="64">
        <v>613.87200000000007</v>
      </c>
      <c r="L182" s="64">
        <f t="shared" si="35"/>
        <v>0</v>
      </c>
      <c r="M182" s="64">
        <f t="shared" si="36"/>
        <v>0</v>
      </c>
      <c r="N182" s="64">
        <f t="shared" si="37"/>
        <v>0</v>
      </c>
      <c r="O182" s="75"/>
      <c r="P182" s="70">
        <f t="shared" si="40"/>
        <v>1.05</v>
      </c>
      <c r="Q182" s="80">
        <f t="shared" si="42"/>
        <v>32.480000000000004</v>
      </c>
      <c r="R182" s="67">
        <f t="shared" si="43"/>
        <v>584.6400000000001</v>
      </c>
      <c r="T182" s="72" t="s">
        <v>152</v>
      </c>
      <c r="U182" s="80">
        <v>29</v>
      </c>
      <c r="V182" s="80">
        <v>1.1200000000000001</v>
      </c>
      <c r="W182" s="86"/>
    </row>
    <row r="183" spans="1:23" s="69" customFormat="1" ht="15" customHeight="1">
      <c r="A183" s="83">
        <f t="shared" si="45"/>
        <v>7.0340000000000007</v>
      </c>
      <c r="B183" s="84" t="s">
        <v>184</v>
      </c>
      <c r="C183" s="74" t="s">
        <v>46</v>
      </c>
      <c r="D183" s="71">
        <v>2</v>
      </c>
      <c r="E183" s="71"/>
      <c r="F183" s="71"/>
      <c r="G183" s="64">
        <f t="shared" si="33"/>
        <v>2</v>
      </c>
      <c r="H183" s="64">
        <f t="shared" si="41"/>
        <v>82.320000000000007</v>
      </c>
      <c r="I183" s="64">
        <f t="shared" si="39"/>
        <v>164.64000000000001</v>
      </c>
      <c r="J183" s="64">
        <f t="shared" si="34"/>
        <v>164.64000000000001</v>
      </c>
      <c r="K183" s="64">
        <v>164.64000000000001</v>
      </c>
      <c r="L183" s="64">
        <f t="shared" si="35"/>
        <v>0</v>
      </c>
      <c r="M183" s="64">
        <f t="shared" si="36"/>
        <v>0</v>
      </c>
      <c r="N183" s="64">
        <f t="shared" si="37"/>
        <v>0</v>
      </c>
      <c r="O183" s="75"/>
      <c r="P183" s="70">
        <f t="shared" si="40"/>
        <v>1.05</v>
      </c>
      <c r="Q183" s="80">
        <f t="shared" si="42"/>
        <v>78.400000000000006</v>
      </c>
      <c r="R183" s="67">
        <f t="shared" si="43"/>
        <v>156.80000000000001</v>
      </c>
      <c r="T183" s="72" t="s">
        <v>152</v>
      </c>
      <c r="U183" s="80">
        <v>70</v>
      </c>
      <c r="V183" s="80">
        <v>1.1200000000000001</v>
      </c>
      <c r="W183" s="86"/>
    </row>
    <row r="184" spans="1:23" s="69" customFormat="1" ht="15" customHeight="1">
      <c r="A184" s="83">
        <f t="shared" si="45"/>
        <v>7.035000000000001</v>
      </c>
      <c r="B184" s="84" t="s">
        <v>185</v>
      </c>
      <c r="C184" s="74" t="s">
        <v>46</v>
      </c>
      <c r="D184" s="71">
        <v>12</v>
      </c>
      <c r="E184" s="71"/>
      <c r="F184" s="71"/>
      <c r="G184" s="64">
        <f t="shared" si="33"/>
        <v>12</v>
      </c>
      <c r="H184" s="64">
        <f t="shared" si="41"/>
        <v>68.208000000000013</v>
      </c>
      <c r="I184" s="64">
        <f t="shared" si="39"/>
        <v>818.49600000000009</v>
      </c>
      <c r="J184" s="64">
        <f t="shared" si="34"/>
        <v>818.49600000000009</v>
      </c>
      <c r="K184" s="64">
        <v>818.49600000000009</v>
      </c>
      <c r="L184" s="64">
        <f t="shared" si="35"/>
        <v>0</v>
      </c>
      <c r="M184" s="64">
        <f t="shared" si="36"/>
        <v>0</v>
      </c>
      <c r="N184" s="64">
        <f t="shared" si="37"/>
        <v>0</v>
      </c>
      <c r="O184" s="75"/>
      <c r="P184" s="70">
        <f t="shared" si="40"/>
        <v>1.05</v>
      </c>
      <c r="Q184" s="80">
        <f t="shared" si="42"/>
        <v>64.960000000000008</v>
      </c>
      <c r="R184" s="67">
        <f t="shared" si="43"/>
        <v>779.5200000000001</v>
      </c>
      <c r="T184" s="72" t="s">
        <v>152</v>
      </c>
      <c r="U184" s="80">
        <v>58</v>
      </c>
      <c r="V184" s="80">
        <v>1.1200000000000001</v>
      </c>
      <c r="W184" s="86"/>
    </row>
    <row r="185" spans="1:23" s="69" customFormat="1" ht="15" customHeight="1">
      <c r="A185" s="83">
        <f t="shared" si="45"/>
        <v>7.0360000000000014</v>
      </c>
      <c r="B185" s="84" t="s">
        <v>186</v>
      </c>
      <c r="C185" s="74" t="s">
        <v>46</v>
      </c>
      <c r="D185" s="71">
        <v>1</v>
      </c>
      <c r="E185" s="71"/>
      <c r="F185" s="71"/>
      <c r="G185" s="64">
        <f t="shared" si="33"/>
        <v>1</v>
      </c>
      <c r="H185" s="64">
        <f t="shared" si="41"/>
        <v>141.12</v>
      </c>
      <c r="I185" s="64">
        <f t="shared" si="39"/>
        <v>141.12</v>
      </c>
      <c r="J185" s="64">
        <f t="shared" si="34"/>
        <v>141.12</v>
      </c>
      <c r="K185" s="64">
        <v>141.12</v>
      </c>
      <c r="L185" s="64">
        <f t="shared" si="35"/>
        <v>0</v>
      </c>
      <c r="M185" s="64">
        <f t="shared" si="36"/>
        <v>0</v>
      </c>
      <c r="N185" s="64">
        <f t="shared" si="37"/>
        <v>0</v>
      </c>
      <c r="O185" s="75"/>
      <c r="P185" s="70">
        <f t="shared" si="40"/>
        <v>1.05</v>
      </c>
      <c r="Q185" s="80">
        <f t="shared" si="42"/>
        <v>134.4</v>
      </c>
      <c r="R185" s="67">
        <f t="shared" si="43"/>
        <v>134.4</v>
      </c>
      <c r="T185" s="72" t="s">
        <v>152</v>
      </c>
      <c r="U185" s="80">
        <v>120</v>
      </c>
      <c r="V185" s="80">
        <v>1.1200000000000001</v>
      </c>
      <c r="W185" s="86"/>
    </row>
    <row r="186" spans="1:23" s="69" customFormat="1" ht="15" customHeight="1">
      <c r="A186" s="83">
        <f t="shared" si="45"/>
        <v>7.0370000000000017</v>
      </c>
      <c r="B186" s="84" t="s">
        <v>187</v>
      </c>
      <c r="C186" s="74" t="s">
        <v>31</v>
      </c>
      <c r="D186" s="71">
        <v>1</v>
      </c>
      <c r="E186" s="71"/>
      <c r="F186" s="71"/>
      <c r="G186" s="64">
        <f t="shared" si="33"/>
        <v>1</v>
      </c>
      <c r="H186" s="64">
        <f t="shared" si="41"/>
        <v>493.92000000000007</v>
      </c>
      <c r="I186" s="64">
        <f t="shared" si="39"/>
        <v>493.92000000000007</v>
      </c>
      <c r="J186" s="64">
        <f t="shared" si="34"/>
        <v>493.92000000000007</v>
      </c>
      <c r="K186" s="64">
        <v>493.92000000000007</v>
      </c>
      <c r="L186" s="64">
        <f t="shared" si="35"/>
        <v>0</v>
      </c>
      <c r="M186" s="64">
        <f t="shared" si="36"/>
        <v>0</v>
      </c>
      <c r="N186" s="64">
        <f t="shared" si="37"/>
        <v>0</v>
      </c>
      <c r="O186" s="75"/>
      <c r="P186" s="70">
        <f t="shared" si="40"/>
        <v>1.05</v>
      </c>
      <c r="Q186" s="80">
        <f t="shared" si="42"/>
        <v>470.40000000000003</v>
      </c>
      <c r="R186" s="67">
        <f t="shared" si="43"/>
        <v>470.40000000000003</v>
      </c>
      <c r="T186" s="72" t="s">
        <v>152</v>
      </c>
      <c r="U186" s="80">
        <v>420</v>
      </c>
      <c r="V186" s="80">
        <v>1.1200000000000001</v>
      </c>
      <c r="W186" s="86"/>
    </row>
    <row r="187" spans="1:23" s="365" customFormat="1" ht="15" customHeight="1">
      <c r="A187" s="511">
        <v>2</v>
      </c>
      <c r="B187" s="512" t="s">
        <v>316</v>
      </c>
      <c r="C187" s="523"/>
      <c r="D187" s="524"/>
      <c r="E187" s="360"/>
      <c r="F187" s="360"/>
      <c r="G187" s="64">
        <f t="shared" si="33"/>
        <v>0</v>
      </c>
      <c r="H187" s="360"/>
      <c r="I187" s="64"/>
      <c r="J187" s="64">
        <f t="shared" si="34"/>
        <v>0</v>
      </c>
      <c r="K187" s="64"/>
      <c r="L187" s="64"/>
      <c r="M187" s="64">
        <f t="shared" si="36"/>
        <v>0</v>
      </c>
      <c r="N187" s="64">
        <f t="shared" si="37"/>
        <v>0</v>
      </c>
      <c r="O187" s="576"/>
      <c r="P187" s="362"/>
      <c r="Q187" s="363"/>
      <c r="R187" s="364"/>
      <c r="T187" s="366"/>
      <c r="U187" s="363"/>
      <c r="V187" s="363"/>
      <c r="W187" s="564"/>
    </row>
    <row r="188" spans="1:23" s="365" customFormat="1" ht="15" customHeight="1">
      <c r="A188" s="565">
        <v>1</v>
      </c>
      <c r="B188" s="566" t="s">
        <v>276</v>
      </c>
      <c r="C188" s="351"/>
      <c r="D188" s="487"/>
      <c r="E188" s="360"/>
      <c r="F188" s="360"/>
      <c r="G188" s="64">
        <f t="shared" si="33"/>
        <v>0</v>
      </c>
      <c r="H188" s="360"/>
      <c r="I188" s="64"/>
      <c r="J188" s="64">
        <f t="shared" si="34"/>
        <v>0</v>
      </c>
      <c r="K188" s="64"/>
      <c r="L188" s="64"/>
      <c r="M188" s="64">
        <f t="shared" si="36"/>
        <v>0</v>
      </c>
      <c r="N188" s="64">
        <f t="shared" si="37"/>
        <v>0</v>
      </c>
      <c r="O188" s="576">
        <f>SUM(I189:I191)</f>
        <v>25305.243500000011</v>
      </c>
      <c r="P188" s="362"/>
      <c r="Q188" s="363"/>
      <c r="R188" s="364"/>
      <c r="T188" s="366"/>
      <c r="U188" s="363"/>
      <c r="V188" s="363"/>
      <c r="W188" s="564"/>
    </row>
    <row r="189" spans="1:23" s="365" customFormat="1" ht="15" customHeight="1">
      <c r="A189" s="509">
        <f>+A188+0.01</f>
        <v>1.01</v>
      </c>
      <c r="B189" s="350" t="s">
        <v>277</v>
      </c>
      <c r="C189" s="351" t="s">
        <v>278</v>
      </c>
      <c r="E189" s="352"/>
      <c r="F189" s="360">
        <f>+'OC-02'!E23</f>
        <v>165.92500000000001</v>
      </c>
      <c r="G189" s="64">
        <f t="shared" si="33"/>
        <v>165.92500000000001</v>
      </c>
      <c r="H189" s="309">
        <v>59.02</v>
      </c>
      <c r="I189" s="360">
        <f t="shared" si="39"/>
        <v>9792.8935000000019</v>
      </c>
      <c r="J189" s="64">
        <f t="shared" si="34"/>
        <v>0</v>
      </c>
      <c r="K189" s="64"/>
      <c r="L189" s="64"/>
      <c r="M189" s="64">
        <f t="shared" si="36"/>
        <v>0</v>
      </c>
      <c r="N189" s="64">
        <f t="shared" si="37"/>
        <v>9792.8935000000019</v>
      </c>
      <c r="O189" s="576"/>
      <c r="P189" s="362"/>
      <c r="Q189" s="363"/>
      <c r="R189" s="364"/>
      <c r="T189" s="366"/>
      <c r="U189" s="363"/>
      <c r="V189" s="363"/>
      <c r="W189" s="564"/>
    </row>
    <row r="190" spans="1:23" s="365" customFormat="1" ht="15" customHeight="1">
      <c r="A190" s="509">
        <f>+A189+0.01</f>
        <v>1.02</v>
      </c>
      <c r="B190" s="350" t="s">
        <v>279</v>
      </c>
      <c r="C190" s="351" t="s">
        <v>278</v>
      </c>
      <c r="E190" s="352"/>
      <c r="F190" s="360">
        <f>+'OC-02'!E24</f>
        <v>16.95</v>
      </c>
      <c r="G190" s="64">
        <f t="shared" si="33"/>
        <v>16.95</v>
      </c>
      <c r="H190" s="309">
        <v>89</v>
      </c>
      <c r="I190" s="360">
        <f t="shared" si="39"/>
        <v>1508.55</v>
      </c>
      <c r="J190" s="64">
        <f t="shared" si="34"/>
        <v>0</v>
      </c>
      <c r="K190" s="64"/>
      <c r="L190" s="64"/>
      <c r="M190" s="64">
        <f t="shared" si="36"/>
        <v>0</v>
      </c>
      <c r="N190" s="64">
        <f t="shared" si="37"/>
        <v>1508.55</v>
      </c>
      <c r="O190" s="361"/>
      <c r="P190" s="362"/>
      <c r="Q190" s="363"/>
      <c r="R190" s="364"/>
      <c r="T190" s="366"/>
      <c r="U190" s="363"/>
      <c r="V190" s="363"/>
      <c r="W190" s="564"/>
    </row>
    <row r="191" spans="1:23" s="365" customFormat="1" ht="15" customHeight="1" thickBot="1">
      <c r="A191" s="567">
        <f>+A190+0.01</f>
        <v>1.03</v>
      </c>
      <c r="B191" s="568" t="s">
        <v>280</v>
      </c>
      <c r="C191" s="569" t="s">
        <v>278</v>
      </c>
      <c r="D191" s="570"/>
      <c r="E191" s="571"/>
      <c r="F191" s="573">
        <f>+'OC-02'!E25</f>
        <v>350.0950000000002</v>
      </c>
      <c r="G191" s="574">
        <f t="shared" si="33"/>
        <v>350.0950000000002</v>
      </c>
      <c r="H191" s="572">
        <v>40</v>
      </c>
      <c r="I191" s="573">
        <f t="shared" si="39"/>
        <v>14003.800000000008</v>
      </c>
      <c r="J191" s="64">
        <f t="shared" si="34"/>
        <v>0</v>
      </c>
      <c r="K191" s="64"/>
      <c r="L191" s="64"/>
      <c r="M191" s="574">
        <f t="shared" si="36"/>
        <v>0</v>
      </c>
      <c r="N191" s="574">
        <f t="shared" si="37"/>
        <v>14003.800000000008</v>
      </c>
      <c r="O191" s="577"/>
      <c r="P191" s="362"/>
      <c r="Q191" s="363"/>
      <c r="R191" s="364"/>
      <c r="T191" s="366"/>
      <c r="U191" s="363"/>
      <c r="V191" s="363"/>
      <c r="W191" s="564"/>
    </row>
    <row r="192" spans="1:23" s="69" customFormat="1" ht="15" customHeight="1">
      <c r="A192" s="83"/>
      <c r="B192" s="84"/>
      <c r="C192" s="74"/>
      <c r="D192" s="71"/>
      <c r="E192" s="71"/>
      <c r="F192" s="71"/>
      <c r="G192" s="71"/>
      <c r="H192" s="64"/>
      <c r="I192" s="64">
        <f>SUM(I17:I191)</f>
        <v>380596.67438842182</v>
      </c>
      <c r="J192" s="64">
        <f>SUM(J15:J191)</f>
        <v>343974.70292022184</v>
      </c>
      <c r="K192" s="64">
        <f t="shared" ref="K192:N192" si="46">SUM(K15:K191)</f>
        <v>343974.70292022184</v>
      </c>
      <c r="L192" s="64">
        <f t="shared" si="46"/>
        <v>0</v>
      </c>
      <c r="M192" s="64">
        <f t="shared" si="46"/>
        <v>8865.6365700000006</v>
      </c>
      <c r="N192" s="64">
        <f t="shared" si="46"/>
        <v>27756.33489820001</v>
      </c>
      <c r="O192" s="64">
        <f>SUM(O15:O191)</f>
        <v>380596.67438842193</v>
      </c>
      <c r="P192" s="70"/>
      <c r="Q192" s="80"/>
      <c r="R192" s="67"/>
      <c r="T192" s="72"/>
      <c r="U192" s="80"/>
      <c r="V192" s="80"/>
      <c r="W192" s="86"/>
    </row>
    <row r="193" spans="1:23" s="69" customFormat="1" ht="15" customHeight="1">
      <c r="A193" s="83"/>
      <c r="B193" s="84"/>
      <c r="C193" s="74"/>
      <c r="D193" s="71"/>
      <c r="E193" s="71"/>
      <c r="F193" s="71"/>
      <c r="G193" s="71"/>
      <c r="H193" s="64"/>
      <c r="I193" s="64"/>
      <c r="J193" s="64"/>
      <c r="K193" s="64">
        <f>+K192-J192</f>
        <v>0</v>
      </c>
      <c r="L193" s="64"/>
      <c r="M193" s="64">
        <f>+M192-8867</f>
        <v>-1.3634299999994255</v>
      </c>
      <c r="N193" s="64"/>
      <c r="O193" s="75"/>
      <c r="P193" s="70"/>
      <c r="Q193" s="80"/>
      <c r="R193" s="67"/>
      <c r="T193" s="72"/>
      <c r="U193" s="80"/>
      <c r="V193" s="80"/>
      <c r="W193" s="86"/>
    </row>
    <row r="194" spans="1:23" s="69" customFormat="1" ht="15" customHeight="1">
      <c r="A194" s="83"/>
      <c r="B194" s="84"/>
      <c r="C194" s="74"/>
      <c r="D194" s="71"/>
      <c r="E194" s="71"/>
      <c r="F194" s="71"/>
      <c r="G194" s="71"/>
      <c r="H194" s="64"/>
      <c r="I194" s="64"/>
      <c r="J194" s="64"/>
      <c r="K194" s="581">
        <f>+K193/K192</f>
        <v>0</v>
      </c>
      <c r="L194" s="64"/>
      <c r="M194" s="64"/>
      <c r="N194" s="64"/>
      <c r="O194" s="75"/>
      <c r="P194" s="70"/>
      <c r="Q194" s="80"/>
      <c r="R194" s="67"/>
      <c r="T194" s="72"/>
      <c r="V194" s="85"/>
      <c r="W194" s="86"/>
    </row>
    <row r="195" spans="1:23" s="69" customFormat="1" ht="15" customHeight="1">
      <c r="A195" s="92"/>
      <c r="B195" s="93"/>
      <c r="C195" s="94"/>
      <c r="D195" s="95"/>
      <c r="E195" s="95"/>
      <c r="F195" s="95"/>
      <c r="G195" s="95"/>
      <c r="H195" s="96"/>
      <c r="I195" s="96"/>
      <c r="J195" s="96"/>
      <c r="K195" s="64"/>
      <c r="L195" s="64"/>
      <c r="M195" s="96"/>
      <c r="N195" s="96"/>
      <c r="O195" s="97"/>
      <c r="P195" s="70"/>
      <c r="Q195" s="80"/>
      <c r="R195" s="67"/>
      <c r="T195" s="72"/>
      <c r="V195" s="85"/>
      <c r="W195" s="86"/>
    </row>
    <row r="196" spans="1:23" s="47" customFormat="1" ht="15" customHeight="1">
      <c r="A196" s="98"/>
      <c r="B196" s="99"/>
      <c r="C196" s="100"/>
      <c r="D196" s="101"/>
      <c r="E196" s="101"/>
      <c r="F196" s="101"/>
      <c r="G196" s="102" t="s">
        <v>188</v>
      </c>
      <c r="H196" s="103" t="s">
        <v>189</v>
      </c>
      <c r="I196" s="120">
        <f>+I192</f>
        <v>380596.67438842182</v>
      </c>
      <c r="J196" s="103"/>
      <c r="K196" s="64"/>
      <c r="L196" s="64"/>
      <c r="M196" s="103"/>
      <c r="N196" s="103"/>
      <c r="O196" s="104">
        <f>+O192</f>
        <v>380596.67438842193</v>
      </c>
      <c r="P196" s="105">
        <f>+'venta COSTO CONTR'!G186+'RC-2'!H25+'RC-1 VTA'!H25</f>
        <v>380596.67088842194</v>
      </c>
      <c r="Q196" s="106"/>
      <c r="R196" s="107" t="s">
        <v>190</v>
      </c>
      <c r="S196" s="108">
        <f>SUM(S15:S194)</f>
        <v>327623.15516211611</v>
      </c>
      <c r="V196" s="109">
        <f>+V110+V109+V145</f>
        <v>101347.59167400001</v>
      </c>
    </row>
    <row r="197" spans="1:23" s="47" customFormat="1" ht="15" customHeight="1" thickBot="1">
      <c r="A197" s="98"/>
      <c r="B197" s="99"/>
      <c r="C197" s="100"/>
      <c r="D197" s="101"/>
      <c r="E197" s="101"/>
      <c r="F197" s="101"/>
      <c r="G197" s="102" t="s">
        <v>191</v>
      </c>
      <c r="H197" s="103" t="s">
        <v>189</v>
      </c>
      <c r="I197" s="582">
        <f>+'OC-01'!G24+'OC-02'!G27+'venta COSTO CONTR'!G187</f>
        <v>28227.227159217757</v>
      </c>
      <c r="J197" s="103"/>
      <c r="K197" s="64"/>
      <c r="L197" s="64"/>
      <c r="M197" s="103"/>
      <c r="N197" s="103"/>
      <c r="O197" s="110">
        <f>+'venta COSTO CONTR'!G187+'RC-1 VTA'!H26+'RC-2'!H26</f>
        <v>28227.227159217757</v>
      </c>
      <c r="P197" s="105"/>
      <c r="Q197" s="106"/>
      <c r="R197" s="111"/>
      <c r="S197" s="112"/>
      <c r="T197" s="46"/>
    </row>
    <row r="198" spans="1:23" s="47" customFormat="1" ht="15" customHeight="1">
      <c r="A198" s="98"/>
      <c r="B198" s="99"/>
      <c r="C198" s="100"/>
      <c r="D198" s="101"/>
      <c r="E198" s="101"/>
      <c r="F198" s="101"/>
      <c r="G198" s="102" t="s">
        <v>192</v>
      </c>
      <c r="H198" s="103"/>
      <c r="I198" s="120">
        <f>+I196+I197</f>
        <v>408823.90154763957</v>
      </c>
      <c r="J198" s="103"/>
      <c r="K198" s="96"/>
      <c r="L198" s="64"/>
      <c r="M198" s="103"/>
      <c r="N198" s="103"/>
      <c r="O198" s="104">
        <f>+O196+O197</f>
        <v>408823.90154763969</v>
      </c>
      <c r="P198" s="105"/>
      <c r="Q198" s="106"/>
      <c r="R198" s="111"/>
      <c r="S198" s="112"/>
      <c r="T198" s="46"/>
    </row>
    <row r="199" spans="1:23" s="47" customFormat="1" ht="15" customHeight="1" thickBot="1">
      <c r="A199" s="98"/>
      <c r="B199" s="99"/>
      <c r="C199" s="100"/>
      <c r="D199" s="101"/>
      <c r="E199" s="101"/>
      <c r="F199" s="101"/>
      <c r="G199" s="102" t="s">
        <v>193</v>
      </c>
      <c r="H199" s="103" t="s">
        <v>189</v>
      </c>
      <c r="I199" s="582">
        <f>+'OC-01'!G26+'OC-02'!G29+'venta COSTO CONTR'!G190</f>
        <v>28617.672863334781</v>
      </c>
      <c r="J199" s="103"/>
      <c r="K199" s="103"/>
      <c r="L199" s="103"/>
      <c r="M199" s="103"/>
      <c r="N199" s="103"/>
      <c r="O199" s="110">
        <f>+'venta COSTO CONTR'!G187+'RC-2'!H26+'RC-1 VTA'!H26</f>
        <v>28227.227159217757</v>
      </c>
      <c r="P199" s="105"/>
      <c r="Q199" s="106"/>
      <c r="R199" s="111"/>
      <c r="S199" s="112"/>
      <c r="T199" s="46"/>
    </row>
    <row r="200" spans="1:23" s="47" customFormat="1" ht="15" customHeight="1">
      <c r="A200" s="98"/>
      <c r="B200" s="99"/>
      <c r="C200" s="100"/>
      <c r="D200" s="101"/>
      <c r="E200" s="101"/>
      <c r="F200" s="101"/>
      <c r="G200" s="102" t="s">
        <v>194</v>
      </c>
      <c r="H200" s="103" t="s">
        <v>189</v>
      </c>
      <c r="I200" s="120">
        <f>+I198+I199</f>
        <v>437441.57441097434</v>
      </c>
      <c r="J200" s="103"/>
      <c r="K200" s="103"/>
      <c r="L200" s="103"/>
      <c r="M200" s="103"/>
      <c r="N200" s="103"/>
      <c r="O200" s="104">
        <f>+O198+O199</f>
        <v>437051.12870685745</v>
      </c>
      <c r="P200" s="105"/>
      <c r="Q200" s="106"/>
      <c r="R200" s="111"/>
      <c r="S200" s="112"/>
      <c r="T200" s="46"/>
      <c r="U200" s="113"/>
    </row>
    <row r="201" spans="1:23" s="47" customFormat="1" ht="15" customHeight="1" thickBot="1">
      <c r="A201" s="98"/>
      <c r="B201" s="99"/>
      <c r="C201" s="100"/>
      <c r="D201" s="101"/>
      <c r="E201" s="101"/>
      <c r="F201" s="101"/>
      <c r="G201" s="103" t="s">
        <v>195</v>
      </c>
      <c r="H201" s="103" t="s">
        <v>189</v>
      </c>
      <c r="I201" s="582">
        <f>+I200*0.18</f>
        <v>78739.483393975373</v>
      </c>
      <c r="J201" s="103"/>
      <c r="K201" s="103"/>
      <c r="L201" s="103"/>
      <c r="M201" s="103"/>
      <c r="N201" s="103"/>
      <c r="O201" s="114">
        <f>+O200*0.18</f>
        <v>78669.203167234344</v>
      </c>
      <c r="P201" s="111"/>
      <c r="Q201" s="115"/>
      <c r="R201" s="116" t="s">
        <v>196</v>
      </c>
      <c r="S201" s="117">
        <f>O196-S196</f>
        <v>52973.519226305827</v>
      </c>
      <c r="T201" s="118">
        <f>+O196/S196</f>
        <v>1.1616904006680884</v>
      </c>
    </row>
    <row r="202" spans="1:23" s="47" customFormat="1" ht="15" customHeight="1">
      <c r="A202" s="98"/>
      <c r="B202" s="99"/>
      <c r="C202" s="100"/>
      <c r="D202" s="101"/>
      <c r="E202" s="101"/>
      <c r="F202" s="101"/>
      <c r="G202" s="103" t="s">
        <v>197</v>
      </c>
      <c r="H202" s="103" t="s">
        <v>189</v>
      </c>
      <c r="I202" s="120">
        <f>+I200+I201</f>
        <v>516181.0578049497</v>
      </c>
      <c r="J202" s="103"/>
      <c r="K202" s="103"/>
      <c r="L202" s="103"/>
      <c r="M202" s="103"/>
      <c r="N202" s="103"/>
      <c r="O202" s="104">
        <f>+O200+O201</f>
        <v>515720.33187409176</v>
      </c>
      <c r="P202" s="111"/>
      <c r="R202" s="116" t="s">
        <v>198</v>
      </c>
      <c r="S202" s="117">
        <f>+O199</f>
        <v>28227.227159217757</v>
      </c>
      <c r="T202" s="46"/>
    </row>
    <row r="203" spans="1:23" s="47" customFormat="1" ht="15" customHeight="1">
      <c r="A203" s="98"/>
      <c r="B203" s="99"/>
      <c r="C203" s="100"/>
      <c r="D203" s="101"/>
      <c r="E203" s="101"/>
      <c r="F203" s="101"/>
      <c r="G203" s="101"/>
      <c r="H203" s="101"/>
      <c r="I203" s="101"/>
      <c r="J203" s="101"/>
      <c r="K203" s="103"/>
      <c r="L203" s="103"/>
      <c r="M203" s="101"/>
      <c r="N203" s="101"/>
      <c r="O203" s="119"/>
      <c r="S203" s="120"/>
      <c r="T203" s="46"/>
    </row>
    <row r="204" spans="1:23" s="47" customFormat="1" ht="15" customHeight="1">
      <c r="A204" s="121"/>
      <c r="B204" s="122"/>
      <c r="C204" s="123"/>
      <c r="D204" s="124"/>
      <c r="E204" s="124"/>
      <c r="F204" s="124"/>
      <c r="G204" s="124"/>
      <c r="H204" s="124"/>
      <c r="I204" s="124"/>
      <c r="J204" s="124"/>
      <c r="K204" s="103"/>
      <c r="L204" s="103"/>
      <c r="M204" s="124"/>
      <c r="N204" s="124"/>
      <c r="O204" s="125"/>
      <c r="R204" s="116" t="s">
        <v>199</v>
      </c>
      <c r="S204" s="117">
        <f>SUM(S201:S203)</f>
        <v>81200.746385523584</v>
      </c>
      <c r="T204" s="118">
        <f>+O200/S196</f>
        <v>1.3340056153558306</v>
      </c>
    </row>
    <row r="205" spans="1:23" s="47" customFormat="1" ht="15" customHeight="1">
      <c r="A205" s="126"/>
      <c r="B205" s="127" t="s">
        <v>200</v>
      </c>
      <c r="C205" s="100"/>
      <c r="D205" s="101"/>
      <c r="E205" s="101"/>
      <c r="F205" s="101"/>
      <c r="G205" s="101"/>
      <c r="H205" s="101"/>
      <c r="I205" s="101"/>
      <c r="J205" s="101"/>
      <c r="K205" s="103"/>
      <c r="L205" s="103"/>
      <c r="M205" s="101"/>
      <c r="N205" s="101"/>
      <c r="O205" s="128"/>
    </row>
    <row r="206" spans="1:23" s="47" customFormat="1" ht="15" customHeight="1">
      <c r="A206" s="126"/>
      <c r="B206" s="129" t="s">
        <v>201</v>
      </c>
      <c r="C206" s="100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28"/>
      <c r="T206" s="46"/>
    </row>
    <row r="207" spans="1:23" s="47" customFormat="1" ht="15" customHeight="1">
      <c r="A207" s="126"/>
      <c r="B207" s="130"/>
      <c r="C207" s="100"/>
      <c r="D207" s="101"/>
      <c r="E207" s="101"/>
      <c r="F207" s="101"/>
      <c r="G207" s="101"/>
      <c r="H207" s="101"/>
      <c r="I207" s="101"/>
      <c r="J207" s="101"/>
      <c r="K207" s="124"/>
      <c r="L207" s="101"/>
      <c r="M207" s="101"/>
      <c r="N207" s="101"/>
      <c r="O207" s="128"/>
      <c r="T207" s="46"/>
    </row>
    <row r="208" spans="1:23" s="47" customFormat="1" ht="15" customHeight="1">
      <c r="A208" s="126"/>
      <c r="B208" s="127" t="s">
        <v>202</v>
      </c>
      <c r="C208" s="100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28"/>
      <c r="T208" s="46"/>
    </row>
    <row r="209" spans="1:24" s="47" customFormat="1" ht="15" customHeight="1">
      <c r="A209" s="126"/>
      <c r="B209" s="131" t="s">
        <v>203</v>
      </c>
      <c r="C209" s="100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28"/>
      <c r="T209" s="46"/>
    </row>
    <row r="210" spans="1:24" s="47" customFormat="1" ht="15" customHeight="1">
      <c r="A210" s="126"/>
      <c r="B210" s="131"/>
      <c r="C210" s="100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28"/>
      <c r="T210" s="46"/>
    </row>
    <row r="211" spans="1:24" s="47" customFormat="1" ht="15" customHeight="1">
      <c r="A211" s="126"/>
      <c r="B211" s="127" t="s">
        <v>204</v>
      </c>
      <c r="C211" s="100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28"/>
      <c r="T211" s="46"/>
    </row>
    <row r="212" spans="1:24" s="47" customFormat="1" ht="15" customHeight="1">
      <c r="A212" s="126"/>
      <c r="B212" s="132" t="s">
        <v>205</v>
      </c>
      <c r="C212" s="100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28"/>
      <c r="T212" s="46"/>
    </row>
    <row r="213" spans="1:24" s="47" customFormat="1" ht="15" customHeight="1">
      <c r="A213" s="133"/>
      <c r="B213" s="134"/>
      <c r="C213" s="135"/>
      <c r="D213" s="136"/>
      <c r="E213" s="136"/>
      <c r="F213" s="136"/>
      <c r="G213" s="136"/>
      <c r="H213" s="136"/>
      <c r="I213" s="136"/>
      <c r="J213" s="136"/>
      <c r="K213" s="101"/>
      <c r="L213" s="101"/>
      <c r="M213" s="136"/>
      <c r="N213" s="136"/>
      <c r="O213" s="137"/>
      <c r="T213" s="46"/>
    </row>
    <row r="214" spans="1:24" s="47" customFormat="1" ht="15" customHeight="1">
      <c r="A214" s="126"/>
      <c r="B214" s="99"/>
      <c r="C214" s="100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28"/>
      <c r="T214" s="46"/>
    </row>
    <row r="215" spans="1:24" s="47" customFormat="1" ht="15" customHeight="1">
      <c r="A215" s="138"/>
      <c r="B215" s="139" t="s">
        <v>206</v>
      </c>
      <c r="C215" s="140"/>
      <c r="D215" s="141"/>
      <c r="E215" s="141"/>
      <c r="F215" s="141"/>
      <c r="G215" s="141"/>
      <c r="H215" s="142"/>
      <c r="I215" s="142"/>
      <c r="J215" s="142"/>
      <c r="K215" s="101"/>
      <c r="L215" s="101"/>
      <c r="M215" s="142"/>
      <c r="N215" s="142"/>
      <c r="O215" s="128"/>
      <c r="T215" s="46"/>
    </row>
    <row r="216" spans="1:24" s="47" customFormat="1" ht="15" customHeight="1">
      <c r="A216" s="143">
        <v>1</v>
      </c>
      <c r="B216" s="590" t="s">
        <v>207</v>
      </c>
      <c r="C216" s="590"/>
      <c r="D216" s="590"/>
      <c r="E216" s="590"/>
      <c r="F216" s="590"/>
      <c r="G216" s="590"/>
      <c r="H216" s="590"/>
      <c r="I216" s="590"/>
      <c r="J216" s="144"/>
      <c r="K216" s="136"/>
      <c r="L216" s="101"/>
      <c r="M216" s="144"/>
      <c r="N216" s="144"/>
      <c r="O216" s="128"/>
      <c r="T216" s="46"/>
    </row>
    <row r="217" spans="1:24" s="47" customFormat="1" ht="30.75" customHeight="1">
      <c r="A217" s="143">
        <f t="shared" ref="A217:A222" si="47">+A216+1</f>
        <v>2</v>
      </c>
      <c r="B217" s="590" t="s">
        <v>208</v>
      </c>
      <c r="C217" s="590"/>
      <c r="D217" s="590"/>
      <c r="E217" s="590"/>
      <c r="F217" s="590"/>
      <c r="G217" s="590"/>
      <c r="H217" s="590"/>
      <c r="I217" s="590"/>
      <c r="J217" s="144"/>
      <c r="K217" s="101"/>
      <c r="L217" s="101"/>
      <c r="M217" s="144"/>
      <c r="N217" s="144"/>
      <c r="O217" s="128"/>
      <c r="T217" s="46"/>
      <c r="X217" s="120"/>
    </row>
    <row r="218" spans="1:24" s="47" customFormat="1" ht="15" customHeight="1">
      <c r="A218" s="143">
        <f t="shared" si="47"/>
        <v>3</v>
      </c>
      <c r="B218" s="590" t="s">
        <v>209</v>
      </c>
      <c r="C218" s="590"/>
      <c r="D218" s="590"/>
      <c r="E218" s="590"/>
      <c r="F218" s="590"/>
      <c r="G218" s="590"/>
      <c r="H218" s="590"/>
      <c r="I218" s="590"/>
      <c r="J218" s="144"/>
      <c r="K218" s="142"/>
      <c r="L218" s="142"/>
      <c r="M218" s="144"/>
      <c r="N218" s="144"/>
      <c r="O218" s="128"/>
      <c r="T218" s="46"/>
    </row>
    <row r="219" spans="1:24" s="47" customFormat="1" ht="28.7" customHeight="1">
      <c r="A219" s="143">
        <f t="shared" si="47"/>
        <v>4</v>
      </c>
      <c r="B219" s="588" t="s">
        <v>210</v>
      </c>
      <c r="C219" s="588"/>
      <c r="D219" s="588"/>
      <c r="E219" s="588"/>
      <c r="F219" s="588"/>
      <c r="G219" s="588"/>
      <c r="H219" s="588"/>
      <c r="I219" s="588"/>
      <c r="J219" s="145"/>
      <c r="K219" s="144"/>
      <c r="L219" s="144"/>
      <c r="M219" s="145"/>
      <c r="N219" s="145"/>
      <c r="O219" s="128"/>
      <c r="T219" s="46"/>
    </row>
    <row r="220" spans="1:24" s="47" customFormat="1" ht="29.45" customHeight="1">
      <c r="A220" s="143">
        <f t="shared" si="47"/>
        <v>5</v>
      </c>
      <c r="B220" s="588" t="s">
        <v>211</v>
      </c>
      <c r="C220" s="588"/>
      <c r="D220" s="588"/>
      <c r="E220" s="588"/>
      <c r="F220" s="588"/>
      <c r="G220" s="588"/>
      <c r="H220" s="588"/>
      <c r="I220" s="588"/>
      <c r="J220" s="145"/>
      <c r="K220" s="144"/>
      <c r="L220" s="144"/>
      <c r="M220" s="145"/>
      <c r="N220" s="145"/>
      <c r="O220" s="128"/>
      <c r="T220" s="46"/>
    </row>
    <row r="221" spans="1:24" s="47" customFormat="1" ht="27.75" customHeight="1">
      <c r="A221" s="143">
        <f t="shared" si="47"/>
        <v>6</v>
      </c>
      <c r="B221" s="588" t="s">
        <v>212</v>
      </c>
      <c r="C221" s="588"/>
      <c r="D221" s="588"/>
      <c r="E221" s="588"/>
      <c r="F221" s="588"/>
      <c r="G221" s="588"/>
      <c r="H221" s="588"/>
      <c r="I221" s="588"/>
      <c r="J221" s="145"/>
      <c r="K221" s="144"/>
      <c r="L221" s="144"/>
      <c r="M221" s="145"/>
      <c r="N221" s="145"/>
      <c r="O221" s="128"/>
      <c r="T221" s="46"/>
    </row>
    <row r="222" spans="1:24" s="47" customFormat="1" ht="27.75" customHeight="1">
      <c r="A222" s="143">
        <f t="shared" si="47"/>
        <v>7</v>
      </c>
      <c r="B222" s="588" t="s">
        <v>213</v>
      </c>
      <c r="C222" s="588"/>
      <c r="D222" s="588"/>
      <c r="E222" s="588"/>
      <c r="F222" s="588"/>
      <c r="G222" s="588"/>
      <c r="H222" s="588"/>
      <c r="I222" s="588"/>
      <c r="J222" s="145"/>
      <c r="K222" s="145"/>
      <c r="L222" s="145"/>
      <c r="M222" s="145"/>
      <c r="N222" s="145"/>
      <c r="O222" s="128"/>
      <c r="T222" s="46"/>
    </row>
    <row r="223" spans="1:24" s="47" customFormat="1" ht="15" customHeight="1">
      <c r="A223" s="143"/>
      <c r="B223" s="146"/>
      <c r="C223" s="147"/>
      <c r="D223" s="148"/>
      <c r="E223" s="148"/>
      <c r="F223" s="148"/>
      <c r="G223" s="148"/>
      <c r="H223" s="149"/>
      <c r="I223" s="149"/>
      <c r="J223" s="149"/>
      <c r="K223" s="145"/>
      <c r="L223" s="145"/>
      <c r="M223" s="149"/>
      <c r="N223" s="149"/>
      <c r="O223" s="128"/>
      <c r="T223" s="46"/>
    </row>
    <row r="224" spans="1:24" s="47" customFormat="1" ht="15" customHeight="1">
      <c r="A224" s="143"/>
      <c r="B224" s="150" t="s">
        <v>214</v>
      </c>
      <c r="C224" s="147"/>
      <c r="D224" s="148"/>
      <c r="E224" s="148"/>
      <c r="F224" s="148"/>
      <c r="G224" s="148"/>
      <c r="H224" s="149"/>
      <c r="I224" s="149"/>
      <c r="J224" s="149"/>
      <c r="K224" s="145"/>
      <c r="L224" s="145"/>
      <c r="M224" s="149"/>
      <c r="N224" s="149"/>
      <c r="O224" s="128"/>
      <c r="T224" s="46"/>
    </row>
    <row r="225" spans="1:20" s="47" customFormat="1" ht="15" customHeight="1">
      <c r="A225" s="143">
        <v>1</v>
      </c>
      <c r="B225" s="146" t="s">
        <v>215</v>
      </c>
      <c r="C225" s="147"/>
      <c r="D225" s="148"/>
      <c r="E225" s="148"/>
      <c r="F225" s="148"/>
      <c r="G225" s="148"/>
      <c r="H225" s="149"/>
      <c r="I225" s="149"/>
      <c r="J225" s="149"/>
      <c r="K225" s="145"/>
      <c r="L225" s="145"/>
      <c r="M225" s="149"/>
      <c r="N225" s="149"/>
      <c r="O225" s="128"/>
      <c r="T225" s="46"/>
    </row>
    <row r="226" spans="1:20" s="47" customFormat="1" ht="15" customHeight="1">
      <c r="A226" s="143">
        <f t="shared" ref="A226:A240" si="48">+A225+1</f>
        <v>2</v>
      </c>
      <c r="B226" s="146" t="s">
        <v>216</v>
      </c>
      <c r="C226" s="147"/>
      <c r="D226" s="148"/>
      <c r="E226" s="148"/>
      <c r="F226" s="148"/>
      <c r="G226" s="148"/>
      <c r="H226" s="149"/>
      <c r="I226" s="149"/>
      <c r="J226" s="149"/>
      <c r="K226" s="149"/>
      <c r="L226" s="149"/>
      <c r="M226" s="149"/>
      <c r="N226" s="149"/>
      <c r="O226" s="128"/>
      <c r="T226" s="46"/>
    </row>
    <row r="227" spans="1:20" s="47" customFormat="1" ht="15" customHeight="1">
      <c r="A227" s="143">
        <f t="shared" si="48"/>
        <v>3</v>
      </c>
      <c r="B227" s="146" t="s">
        <v>217</v>
      </c>
      <c r="C227" s="147"/>
      <c r="D227" s="148"/>
      <c r="E227" s="148"/>
      <c r="F227" s="148"/>
      <c r="G227" s="148"/>
      <c r="H227" s="149"/>
      <c r="I227" s="149"/>
      <c r="J227" s="149"/>
      <c r="K227" s="149"/>
      <c r="L227" s="149"/>
      <c r="M227" s="149"/>
      <c r="N227" s="149"/>
      <c r="O227" s="128"/>
      <c r="T227" s="46"/>
    </row>
    <row r="228" spans="1:20" s="47" customFormat="1" ht="15" customHeight="1">
      <c r="A228" s="143">
        <f t="shared" si="48"/>
        <v>4</v>
      </c>
      <c r="B228" s="146" t="s">
        <v>218</v>
      </c>
      <c r="C228" s="147"/>
      <c r="D228" s="148"/>
      <c r="E228" s="148"/>
      <c r="F228" s="148"/>
      <c r="G228" s="148"/>
      <c r="H228" s="149"/>
      <c r="I228" s="149"/>
      <c r="J228" s="149"/>
      <c r="K228" s="149"/>
      <c r="L228" s="149"/>
      <c r="M228" s="149"/>
      <c r="N228" s="149"/>
      <c r="O228" s="128"/>
      <c r="T228" s="46"/>
    </row>
    <row r="229" spans="1:20" s="47" customFormat="1" ht="15" customHeight="1">
      <c r="A229" s="143">
        <f t="shared" si="48"/>
        <v>5</v>
      </c>
      <c r="B229" s="146" t="s">
        <v>219</v>
      </c>
      <c r="C229" s="147"/>
      <c r="D229" s="148"/>
      <c r="E229" s="148"/>
      <c r="F229" s="148"/>
      <c r="G229" s="148"/>
      <c r="H229" s="149"/>
      <c r="I229" s="149"/>
      <c r="J229" s="149"/>
      <c r="K229" s="149"/>
      <c r="L229" s="149"/>
      <c r="M229" s="149"/>
      <c r="N229" s="149"/>
      <c r="O229" s="128"/>
      <c r="T229" s="46"/>
    </row>
    <row r="230" spans="1:20" s="47" customFormat="1" ht="15" customHeight="1">
      <c r="A230" s="143">
        <f t="shared" si="48"/>
        <v>6</v>
      </c>
      <c r="B230" s="146" t="s">
        <v>220</v>
      </c>
      <c r="C230" s="147"/>
      <c r="D230" s="148"/>
      <c r="E230" s="148"/>
      <c r="F230" s="148"/>
      <c r="G230" s="148"/>
      <c r="H230" s="149"/>
      <c r="I230" s="149"/>
      <c r="J230" s="149"/>
      <c r="K230" s="149"/>
      <c r="L230" s="149"/>
      <c r="M230" s="149"/>
      <c r="N230" s="149"/>
      <c r="O230" s="128"/>
      <c r="T230" s="46"/>
    </row>
    <row r="231" spans="1:20" s="47" customFormat="1" ht="15" customHeight="1">
      <c r="A231" s="143">
        <f t="shared" si="48"/>
        <v>7</v>
      </c>
      <c r="B231" s="146" t="s">
        <v>221</v>
      </c>
      <c r="C231" s="147"/>
      <c r="D231" s="148"/>
      <c r="E231" s="148"/>
      <c r="F231" s="148"/>
      <c r="G231" s="148"/>
      <c r="H231" s="149"/>
      <c r="I231" s="149"/>
      <c r="J231" s="149"/>
      <c r="K231" s="149"/>
      <c r="L231" s="149"/>
      <c r="M231" s="149"/>
      <c r="N231" s="149"/>
      <c r="O231" s="128"/>
      <c r="T231" s="46"/>
    </row>
    <row r="232" spans="1:20" s="47" customFormat="1" ht="15" customHeight="1">
      <c r="A232" s="143">
        <f t="shared" si="48"/>
        <v>8</v>
      </c>
      <c r="B232" s="146" t="s">
        <v>222</v>
      </c>
      <c r="C232" s="147"/>
      <c r="D232" s="148"/>
      <c r="E232" s="148"/>
      <c r="F232" s="148"/>
      <c r="G232" s="148"/>
      <c r="H232" s="149"/>
      <c r="I232" s="149"/>
      <c r="J232" s="149"/>
      <c r="K232" s="149"/>
      <c r="L232" s="149"/>
      <c r="M232" s="149"/>
      <c r="N232" s="149"/>
      <c r="O232" s="128"/>
      <c r="T232" s="46"/>
    </row>
    <row r="233" spans="1:20" s="47" customFormat="1" ht="15" customHeight="1">
      <c r="A233" s="143">
        <f t="shared" si="48"/>
        <v>9</v>
      </c>
      <c r="B233" s="146" t="s">
        <v>223</v>
      </c>
      <c r="C233" s="147"/>
      <c r="D233" s="148"/>
      <c r="E233" s="148"/>
      <c r="F233" s="148"/>
      <c r="G233" s="148"/>
      <c r="H233" s="149"/>
      <c r="I233" s="149"/>
      <c r="J233" s="149"/>
      <c r="K233" s="149"/>
      <c r="L233" s="149"/>
      <c r="M233" s="149"/>
      <c r="N233" s="149"/>
      <c r="O233" s="128"/>
      <c r="T233" s="46"/>
    </row>
    <row r="234" spans="1:20" s="47" customFormat="1" ht="15" customHeight="1">
      <c r="A234" s="143">
        <f t="shared" si="48"/>
        <v>10</v>
      </c>
      <c r="B234" s="146" t="s">
        <v>224</v>
      </c>
      <c r="C234" s="147"/>
      <c r="D234" s="148"/>
      <c r="E234" s="148"/>
      <c r="F234" s="148"/>
      <c r="G234" s="148"/>
      <c r="H234" s="149"/>
      <c r="I234" s="149"/>
      <c r="J234" s="149"/>
      <c r="K234" s="149"/>
      <c r="L234" s="149"/>
      <c r="M234" s="149"/>
      <c r="N234" s="149"/>
      <c r="O234" s="128"/>
      <c r="T234" s="46"/>
    </row>
    <row r="235" spans="1:20" s="47" customFormat="1" ht="15" customHeight="1">
      <c r="A235" s="143">
        <f t="shared" si="48"/>
        <v>11</v>
      </c>
      <c r="B235" s="146" t="s">
        <v>225</v>
      </c>
      <c r="C235" s="147"/>
      <c r="D235" s="148"/>
      <c r="E235" s="148"/>
      <c r="F235" s="148"/>
      <c r="G235" s="148"/>
      <c r="H235" s="149"/>
      <c r="I235" s="149"/>
      <c r="J235" s="149"/>
      <c r="K235" s="149"/>
      <c r="L235" s="149"/>
      <c r="M235" s="149"/>
      <c r="N235" s="149"/>
      <c r="O235" s="128"/>
      <c r="T235" s="46"/>
    </row>
    <row r="236" spans="1:20" s="47" customFormat="1" ht="15" customHeight="1">
      <c r="A236" s="143">
        <f t="shared" si="48"/>
        <v>12</v>
      </c>
      <c r="B236" s="146" t="s">
        <v>226</v>
      </c>
      <c r="C236" s="147"/>
      <c r="D236" s="148"/>
      <c r="E236" s="148"/>
      <c r="F236" s="148"/>
      <c r="G236" s="148"/>
      <c r="H236" s="149"/>
      <c r="I236" s="149"/>
      <c r="J236" s="149"/>
      <c r="K236" s="149"/>
      <c r="L236" s="149"/>
      <c r="M236" s="149"/>
      <c r="N236" s="149"/>
      <c r="O236" s="128"/>
      <c r="T236" s="46"/>
    </row>
    <row r="237" spans="1:20" s="47" customFormat="1" ht="15" customHeight="1">
      <c r="A237" s="143">
        <f t="shared" si="48"/>
        <v>13</v>
      </c>
      <c r="B237" s="146" t="s">
        <v>227</v>
      </c>
      <c r="C237" s="147"/>
      <c r="D237" s="148"/>
      <c r="E237" s="148"/>
      <c r="F237" s="148"/>
      <c r="G237" s="148"/>
      <c r="H237" s="149"/>
      <c r="I237" s="149"/>
      <c r="J237" s="149"/>
      <c r="K237" s="149"/>
      <c r="L237" s="149"/>
      <c r="M237" s="149"/>
      <c r="N237" s="149"/>
      <c r="O237" s="128"/>
      <c r="T237" s="46"/>
    </row>
    <row r="238" spans="1:20" s="47" customFormat="1" ht="15" customHeight="1">
      <c r="A238" s="143">
        <f t="shared" si="48"/>
        <v>14</v>
      </c>
      <c r="B238" s="146" t="s">
        <v>228</v>
      </c>
      <c r="C238" s="147"/>
      <c r="D238" s="148"/>
      <c r="E238" s="148"/>
      <c r="F238" s="148"/>
      <c r="G238" s="148"/>
      <c r="H238" s="149"/>
      <c r="I238" s="149"/>
      <c r="J238" s="149"/>
      <c r="K238" s="149"/>
      <c r="L238" s="149"/>
      <c r="M238" s="149"/>
      <c r="N238" s="149"/>
      <c r="O238" s="128"/>
      <c r="T238" s="46"/>
    </row>
    <row r="239" spans="1:20" s="47" customFormat="1" ht="15" customHeight="1">
      <c r="A239" s="143">
        <f t="shared" si="48"/>
        <v>15</v>
      </c>
      <c r="B239" s="146" t="s">
        <v>229</v>
      </c>
      <c r="C239" s="147"/>
      <c r="D239" s="148"/>
      <c r="E239" s="148"/>
      <c r="F239" s="148"/>
      <c r="G239" s="148"/>
      <c r="H239" s="149"/>
      <c r="I239" s="149"/>
      <c r="J239" s="149"/>
      <c r="K239" s="149"/>
      <c r="L239" s="149"/>
      <c r="M239" s="149"/>
      <c r="N239" s="149"/>
      <c r="O239" s="128"/>
      <c r="T239" s="46"/>
    </row>
    <row r="240" spans="1:20" s="47" customFormat="1" ht="15" customHeight="1">
      <c r="A240" s="143">
        <f t="shared" si="48"/>
        <v>16</v>
      </c>
      <c r="B240" s="146" t="s">
        <v>230</v>
      </c>
      <c r="C240" s="147"/>
      <c r="D240" s="148"/>
      <c r="E240" s="148"/>
      <c r="F240" s="148"/>
      <c r="G240" s="148"/>
      <c r="H240" s="149"/>
      <c r="I240" s="149"/>
      <c r="J240" s="149"/>
      <c r="K240" s="149"/>
      <c r="L240" s="149"/>
      <c r="M240" s="149"/>
      <c r="N240" s="149"/>
      <c r="O240" s="128"/>
      <c r="T240" s="46"/>
    </row>
    <row r="241" spans="1:20" s="47" customFormat="1" ht="15" customHeight="1">
      <c r="A241" s="126"/>
      <c r="B241" s="99"/>
      <c r="C241" s="100"/>
      <c r="D241" s="101"/>
      <c r="E241" s="101"/>
      <c r="F241" s="101"/>
      <c r="G241" s="101"/>
      <c r="H241" s="101"/>
      <c r="I241" s="101"/>
      <c r="J241" s="101"/>
      <c r="K241" s="149"/>
      <c r="L241" s="149"/>
      <c r="M241" s="101"/>
      <c r="N241" s="101"/>
      <c r="O241" s="128"/>
      <c r="T241" s="46"/>
    </row>
    <row r="242" spans="1:20" s="47" customFormat="1" ht="15" customHeight="1">
      <c r="A242" s="151"/>
      <c r="B242" s="152"/>
      <c r="C242" s="153"/>
      <c r="D242" s="154"/>
      <c r="E242" s="154"/>
      <c r="F242" s="154"/>
      <c r="G242" s="154"/>
      <c r="H242" s="154"/>
      <c r="I242" s="154"/>
      <c r="J242" s="154"/>
      <c r="K242" s="149"/>
      <c r="L242" s="149"/>
      <c r="M242" s="154"/>
      <c r="N242" s="154"/>
      <c r="O242" s="155"/>
      <c r="T242" s="46"/>
    </row>
    <row r="243" spans="1:20" s="47" customFormat="1" ht="15" customHeight="1">
      <c r="A243" s="126"/>
      <c r="B243" s="99"/>
      <c r="C243" s="100"/>
      <c r="D243" s="101"/>
      <c r="E243" s="101"/>
      <c r="F243" s="101"/>
      <c r="G243" s="101"/>
      <c r="H243" s="101"/>
      <c r="I243" s="101"/>
      <c r="J243" s="101"/>
      <c r="K243" s="149"/>
      <c r="L243" s="149"/>
      <c r="M243" s="101"/>
      <c r="N243" s="101"/>
      <c r="O243" s="128"/>
      <c r="T243" s="46"/>
    </row>
    <row r="244" spans="1:20" s="47" customFormat="1" ht="15" customHeight="1">
      <c r="A244" s="156" t="s">
        <v>231</v>
      </c>
      <c r="B244" s="44"/>
      <c r="C244" s="146"/>
      <c r="D244" s="157"/>
      <c r="E244" s="157"/>
      <c r="F244" s="157"/>
      <c r="G244" s="157"/>
      <c r="H244" s="158"/>
      <c r="I244" s="158"/>
      <c r="J244" s="158"/>
      <c r="K244" s="101"/>
      <c r="L244" s="101"/>
      <c r="M244" s="158"/>
      <c r="N244" s="158"/>
      <c r="O244" s="128"/>
      <c r="T244" s="46"/>
    </row>
    <row r="245" spans="1:20" s="47" customFormat="1" ht="15" customHeight="1">
      <c r="A245" s="156"/>
      <c r="B245" s="44"/>
      <c r="C245" s="146"/>
      <c r="D245" s="159"/>
      <c r="E245" s="159"/>
      <c r="F245" s="159"/>
      <c r="G245" s="159"/>
      <c r="H245" s="160"/>
      <c r="I245" s="160"/>
      <c r="J245" s="160"/>
      <c r="K245" s="154"/>
      <c r="L245" s="101"/>
      <c r="M245" s="160"/>
      <c r="N245" s="160"/>
      <c r="O245" s="128"/>
      <c r="T245" s="46"/>
    </row>
    <row r="246" spans="1:20" s="47" customFormat="1" ht="15" customHeight="1">
      <c r="A246" s="156"/>
      <c r="B246" s="44"/>
      <c r="C246" s="146"/>
      <c r="D246" s="159"/>
      <c r="E246" s="159"/>
      <c r="F246" s="159"/>
      <c r="G246" s="159"/>
      <c r="H246" s="160"/>
      <c r="I246" s="160"/>
      <c r="J246" s="160"/>
      <c r="K246" s="101"/>
      <c r="L246" s="101"/>
      <c r="M246" s="160"/>
      <c r="N246" s="160"/>
      <c r="O246" s="128"/>
      <c r="T246" s="46"/>
    </row>
    <row r="247" spans="1:20" s="47" customFormat="1" ht="15" customHeight="1">
      <c r="A247" s="156"/>
      <c r="B247" s="161"/>
      <c r="C247" s="147"/>
      <c r="D247" s="162"/>
      <c r="E247" s="162"/>
      <c r="F247" s="162"/>
      <c r="G247" s="162"/>
      <c r="H247" s="163"/>
      <c r="I247" s="163"/>
      <c r="J247" s="457"/>
      <c r="K247" s="158"/>
      <c r="L247" s="158"/>
      <c r="M247" s="457"/>
      <c r="N247" s="457"/>
      <c r="O247" s="128"/>
      <c r="T247" s="46"/>
    </row>
    <row r="248" spans="1:20" s="47" customFormat="1" ht="15" customHeight="1">
      <c r="A248" s="156"/>
      <c r="B248" s="164" t="s">
        <v>232</v>
      </c>
      <c r="C248" s="146"/>
      <c r="D248" s="159"/>
      <c r="E248" s="159"/>
      <c r="F248" s="159"/>
      <c r="G248" s="159"/>
      <c r="H248" s="589" t="s">
        <v>233</v>
      </c>
      <c r="I248" s="589"/>
      <c r="J248" s="165"/>
      <c r="K248" s="160"/>
      <c r="L248" s="160"/>
      <c r="M248" s="165"/>
      <c r="N248" s="165"/>
      <c r="O248" s="128"/>
      <c r="T248" s="46"/>
    </row>
    <row r="249" spans="1:20" s="47" customFormat="1" ht="15" customHeight="1">
      <c r="A249" s="166"/>
      <c r="B249" s="164" t="s">
        <v>234</v>
      </c>
      <c r="C249" s="146"/>
      <c r="D249" s="157"/>
      <c r="E249" s="157"/>
      <c r="F249" s="157"/>
      <c r="G249" s="157"/>
      <c r="H249" s="589" t="s">
        <v>235</v>
      </c>
      <c r="I249" s="589"/>
      <c r="J249" s="165"/>
      <c r="K249" s="160"/>
      <c r="L249" s="160"/>
      <c r="M249" s="165"/>
      <c r="N249" s="165"/>
      <c r="O249" s="128"/>
      <c r="T249" s="46"/>
    </row>
    <row r="250" spans="1:20" s="47" customFormat="1" ht="15" customHeight="1">
      <c r="A250" s="166"/>
      <c r="B250" s="164" t="s">
        <v>236</v>
      </c>
      <c r="C250" s="161"/>
      <c r="D250" s="167"/>
      <c r="E250" s="167"/>
      <c r="F250" s="167"/>
      <c r="G250" s="167"/>
      <c r="H250" s="168"/>
      <c r="I250" s="168"/>
      <c r="J250" s="168"/>
      <c r="K250" s="457"/>
      <c r="L250" s="457"/>
      <c r="M250" s="168"/>
      <c r="N250" s="168"/>
      <c r="O250" s="128"/>
      <c r="T250" s="46"/>
    </row>
    <row r="251" spans="1:20" s="47" customFormat="1" ht="15" customHeight="1">
      <c r="A251" s="133"/>
      <c r="B251" s="134"/>
      <c r="C251" s="135"/>
      <c r="D251" s="136"/>
      <c r="E251" s="136"/>
      <c r="F251" s="136"/>
      <c r="G251" s="136"/>
      <c r="H251" s="136"/>
      <c r="I251" s="136"/>
      <c r="J251" s="136"/>
      <c r="K251" s="165"/>
      <c r="L251" s="165"/>
      <c r="M251" s="136"/>
      <c r="N251" s="136"/>
      <c r="O251" s="137"/>
      <c r="P251" s="99"/>
      <c r="T251" s="46"/>
    </row>
    <row r="252" spans="1:20">
      <c r="K252" s="165"/>
      <c r="L252" s="165"/>
    </row>
    <row r="253" spans="1:20" ht="15.75">
      <c r="K253" s="168"/>
      <c r="L253" s="168"/>
    </row>
    <row r="254" spans="1:20">
      <c r="K254" s="136"/>
      <c r="L254" s="101"/>
    </row>
  </sheetData>
  <sheetProtection selectLockedCells="1" selectUnlockedCells="1"/>
  <mergeCells count="9">
    <mergeCell ref="B222:I222"/>
    <mergeCell ref="H248:I248"/>
    <mergeCell ref="H249:I249"/>
    <mergeCell ref="B216:I216"/>
    <mergeCell ref="B217:I217"/>
    <mergeCell ref="B218:I218"/>
    <mergeCell ref="B219:I219"/>
    <mergeCell ref="B220:I220"/>
    <mergeCell ref="B221:I221"/>
  </mergeCells>
  <hyperlinks>
    <hyperlink ref="I10" r:id="rId1"/>
  </hyperlinks>
  <printOptions horizontalCentered="1" verticalCentered="1"/>
  <pageMargins left="0.19685039370078741" right="0.19685039370078741" top="0.19685039370078741" bottom="0.27559055118110237" header="0.78740157480314965" footer="0.78740157480314965"/>
  <pageSetup paperSize="9" scale="55" firstPageNumber="0" orientation="portrait" horizontalDpi="300" verticalDpi="300" r:id="rId2"/>
  <headerFooter alignWithMargins="0">
    <oddHeader>&amp;C&amp;"Times New Roman,Normal"&amp;12&amp;A</oddHeader>
    <oddFooter>&amp;C&amp;"Times New Roman,Normal"&amp;12Página &amp;P</oddFooter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zoomScale="90" zoomScaleNormal="90" workbookViewId="0">
      <pane ySplit="14" topLeftCell="A15" activePane="bottomLeft" state="frozen"/>
      <selection pane="bottomLeft" activeCell="C17" sqref="C17"/>
    </sheetView>
  </sheetViews>
  <sheetFormatPr baseColWidth="10" defaultRowHeight="15"/>
  <cols>
    <col min="1" max="1" width="13.42578125" style="175" customWidth="1"/>
    <col min="2" max="2" width="19.7109375" style="175" customWidth="1"/>
    <col min="3" max="3" width="33.28515625" style="175" customWidth="1"/>
    <col min="4" max="4" width="8.28515625" style="271" customWidth="1"/>
    <col min="5" max="5" width="12.7109375" style="175" customWidth="1"/>
    <col min="6" max="6" width="13.7109375" style="175" customWidth="1"/>
    <col min="7" max="7" width="21.28515625" style="175" customWidth="1"/>
    <col min="8" max="8" width="15.28515625" style="175" customWidth="1"/>
    <col min="9" max="9" width="16.42578125" style="175" customWidth="1"/>
    <col min="10" max="10" width="13.7109375" style="175" customWidth="1"/>
    <col min="11" max="11" width="21.28515625" style="175" customWidth="1"/>
    <col min="12" max="12" width="19.42578125" style="175" customWidth="1"/>
    <col min="13" max="13" width="17.140625" style="284" customWidth="1"/>
    <col min="14" max="257" width="11.42578125" style="175"/>
    <col min="258" max="258" width="19.7109375" style="175" customWidth="1"/>
    <col min="259" max="259" width="56" style="175" customWidth="1"/>
    <col min="260" max="260" width="8.28515625" style="175" customWidth="1"/>
    <col min="261" max="261" width="12.7109375" style="175" customWidth="1"/>
    <col min="262" max="262" width="13.7109375" style="175" customWidth="1"/>
    <col min="263" max="263" width="21.28515625" style="175" customWidth="1"/>
    <col min="264" max="264" width="15.28515625" style="175" customWidth="1"/>
    <col min="265" max="265" width="16.42578125" style="175" customWidth="1"/>
    <col min="266" max="266" width="13.7109375" style="175" customWidth="1"/>
    <col min="267" max="267" width="21.28515625" style="175" customWidth="1"/>
    <col min="268" max="268" width="19.42578125" style="175" customWidth="1"/>
    <col min="269" max="269" width="17.140625" style="175" customWidth="1"/>
    <col min="270" max="513" width="11.42578125" style="175"/>
    <col min="514" max="514" width="19.7109375" style="175" customWidth="1"/>
    <col min="515" max="515" width="56" style="175" customWidth="1"/>
    <col min="516" max="516" width="8.28515625" style="175" customWidth="1"/>
    <col min="517" max="517" width="12.7109375" style="175" customWidth="1"/>
    <col min="518" max="518" width="13.7109375" style="175" customWidth="1"/>
    <col min="519" max="519" width="21.28515625" style="175" customWidth="1"/>
    <col min="520" max="520" width="15.28515625" style="175" customWidth="1"/>
    <col min="521" max="521" width="16.42578125" style="175" customWidth="1"/>
    <col min="522" max="522" width="13.7109375" style="175" customWidth="1"/>
    <col min="523" max="523" width="21.28515625" style="175" customWidth="1"/>
    <col min="524" max="524" width="19.42578125" style="175" customWidth="1"/>
    <col min="525" max="525" width="17.140625" style="175" customWidth="1"/>
    <col min="526" max="769" width="11.42578125" style="175"/>
    <col min="770" max="770" width="19.7109375" style="175" customWidth="1"/>
    <col min="771" max="771" width="56" style="175" customWidth="1"/>
    <col min="772" max="772" width="8.28515625" style="175" customWidth="1"/>
    <col min="773" max="773" width="12.7109375" style="175" customWidth="1"/>
    <col min="774" max="774" width="13.7109375" style="175" customWidth="1"/>
    <col min="775" max="775" width="21.28515625" style="175" customWidth="1"/>
    <col min="776" max="776" width="15.28515625" style="175" customWidth="1"/>
    <col min="777" max="777" width="16.42578125" style="175" customWidth="1"/>
    <col min="778" max="778" width="13.7109375" style="175" customWidth="1"/>
    <col min="779" max="779" width="21.28515625" style="175" customWidth="1"/>
    <col min="780" max="780" width="19.42578125" style="175" customWidth="1"/>
    <col min="781" max="781" width="17.140625" style="175" customWidth="1"/>
    <col min="782" max="1025" width="11.42578125" style="175"/>
    <col min="1026" max="1026" width="19.7109375" style="175" customWidth="1"/>
    <col min="1027" max="1027" width="56" style="175" customWidth="1"/>
    <col min="1028" max="1028" width="8.28515625" style="175" customWidth="1"/>
    <col min="1029" max="1029" width="12.7109375" style="175" customWidth="1"/>
    <col min="1030" max="1030" width="13.7109375" style="175" customWidth="1"/>
    <col min="1031" max="1031" width="21.28515625" style="175" customWidth="1"/>
    <col min="1032" max="1032" width="15.28515625" style="175" customWidth="1"/>
    <col min="1033" max="1033" width="16.42578125" style="175" customWidth="1"/>
    <col min="1034" max="1034" width="13.7109375" style="175" customWidth="1"/>
    <col min="1035" max="1035" width="21.28515625" style="175" customWidth="1"/>
    <col min="1036" max="1036" width="19.42578125" style="175" customWidth="1"/>
    <col min="1037" max="1037" width="17.140625" style="175" customWidth="1"/>
    <col min="1038" max="1281" width="11.42578125" style="175"/>
    <col min="1282" max="1282" width="19.7109375" style="175" customWidth="1"/>
    <col min="1283" max="1283" width="56" style="175" customWidth="1"/>
    <col min="1284" max="1284" width="8.28515625" style="175" customWidth="1"/>
    <col min="1285" max="1285" width="12.7109375" style="175" customWidth="1"/>
    <col min="1286" max="1286" width="13.7109375" style="175" customWidth="1"/>
    <col min="1287" max="1287" width="21.28515625" style="175" customWidth="1"/>
    <col min="1288" max="1288" width="15.28515625" style="175" customWidth="1"/>
    <col min="1289" max="1289" width="16.42578125" style="175" customWidth="1"/>
    <col min="1290" max="1290" width="13.7109375" style="175" customWidth="1"/>
    <col min="1291" max="1291" width="21.28515625" style="175" customWidth="1"/>
    <col min="1292" max="1292" width="19.42578125" style="175" customWidth="1"/>
    <col min="1293" max="1293" width="17.140625" style="175" customWidth="1"/>
    <col min="1294" max="1537" width="11.42578125" style="175"/>
    <col min="1538" max="1538" width="19.7109375" style="175" customWidth="1"/>
    <col min="1539" max="1539" width="56" style="175" customWidth="1"/>
    <col min="1540" max="1540" width="8.28515625" style="175" customWidth="1"/>
    <col min="1541" max="1541" width="12.7109375" style="175" customWidth="1"/>
    <col min="1542" max="1542" width="13.7109375" style="175" customWidth="1"/>
    <col min="1543" max="1543" width="21.28515625" style="175" customWidth="1"/>
    <col min="1544" max="1544" width="15.28515625" style="175" customWidth="1"/>
    <col min="1545" max="1545" width="16.42578125" style="175" customWidth="1"/>
    <col min="1546" max="1546" width="13.7109375" style="175" customWidth="1"/>
    <col min="1547" max="1547" width="21.28515625" style="175" customWidth="1"/>
    <col min="1548" max="1548" width="19.42578125" style="175" customWidth="1"/>
    <col min="1549" max="1549" width="17.140625" style="175" customWidth="1"/>
    <col min="1550" max="1793" width="11.42578125" style="175"/>
    <col min="1794" max="1794" width="19.7109375" style="175" customWidth="1"/>
    <col min="1795" max="1795" width="56" style="175" customWidth="1"/>
    <col min="1796" max="1796" width="8.28515625" style="175" customWidth="1"/>
    <col min="1797" max="1797" width="12.7109375" style="175" customWidth="1"/>
    <col min="1798" max="1798" width="13.7109375" style="175" customWidth="1"/>
    <col min="1799" max="1799" width="21.28515625" style="175" customWidth="1"/>
    <col min="1800" max="1800" width="15.28515625" style="175" customWidth="1"/>
    <col min="1801" max="1801" width="16.42578125" style="175" customWidth="1"/>
    <col min="1802" max="1802" width="13.7109375" style="175" customWidth="1"/>
    <col min="1803" max="1803" width="21.28515625" style="175" customWidth="1"/>
    <col min="1804" max="1804" width="19.42578125" style="175" customWidth="1"/>
    <col min="1805" max="1805" width="17.140625" style="175" customWidth="1"/>
    <col min="1806" max="2049" width="11.42578125" style="175"/>
    <col min="2050" max="2050" width="19.7109375" style="175" customWidth="1"/>
    <col min="2051" max="2051" width="56" style="175" customWidth="1"/>
    <col min="2052" max="2052" width="8.28515625" style="175" customWidth="1"/>
    <col min="2053" max="2053" width="12.7109375" style="175" customWidth="1"/>
    <col min="2054" max="2054" width="13.7109375" style="175" customWidth="1"/>
    <col min="2055" max="2055" width="21.28515625" style="175" customWidth="1"/>
    <col min="2056" max="2056" width="15.28515625" style="175" customWidth="1"/>
    <col min="2057" max="2057" width="16.42578125" style="175" customWidth="1"/>
    <col min="2058" max="2058" width="13.7109375" style="175" customWidth="1"/>
    <col min="2059" max="2059" width="21.28515625" style="175" customWidth="1"/>
    <col min="2060" max="2060" width="19.42578125" style="175" customWidth="1"/>
    <col min="2061" max="2061" width="17.140625" style="175" customWidth="1"/>
    <col min="2062" max="2305" width="11.42578125" style="175"/>
    <col min="2306" max="2306" width="19.7109375" style="175" customWidth="1"/>
    <col min="2307" max="2307" width="56" style="175" customWidth="1"/>
    <col min="2308" max="2308" width="8.28515625" style="175" customWidth="1"/>
    <col min="2309" max="2309" width="12.7109375" style="175" customWidth="1"/>
    <col min="2310" max="2310" width="13.7109375" style="175" customWidth="1"/>
    <col min="2311" max="2311" width="21.28515625" style="175" customWidth="1"/>
    <col min="2312" max="2312" width="15.28515625" style="175" customWidth="1"/>
    <col min="2313" max="2313" width="16.42578125" style="175" customWidth="1"/>
    <col min="2314" max="2314" width="13.7109375" style="175" customWidth="1"/>
    <col min="2315" max="2315" width="21.28515625" style="175" customWidth="1"/>
    <col min="2316" max="2316" width="19.42578125" style="175" customWidth="1"/>
    <col min="2317" max="2317" width="17.140625" style="175" customWidth="1"/>
    <col min="2318" max="2561" width="11.42578125" style="175"/>
    <col min="2562" max="2562" width="19.7109375" style="175" customWidth="1"/>
    <col min="2563" max="2563" width="56" style="175" customWidth="1"/>
    <col min="2564" max="2564" width="8.28515625" style="175" customWidth="1"/>
    <col min="2565" max="2565" width="12.7109375" style="175" customWidth="1"/>
    <col min="2566" max="2566" width="13.7109375" style="175" customWidth="1"/>
    <col min="2567" max="2567" width="21.28515625" style="175" customWidth="1"/>
    <col min="2568" max="2568" width="15.28515625" style="175" customWidth="1"/>
    <col min="2569" max="2569" width="16.42578125" style="175" customWidth="1"/>
    <col min="2570" max="2570" width="13.7109375" style="175" customWidth="1"/>
    <col min="2571" max="2571" width="21.28515625" style="175" customWidth="1"/>
    <col min="2572" max="2572" width="19.42578125" style="175" customWidth="1"/>
    <col min="2573" max="2573" width="17.140625" style="175" customWidth="1"/>
    <col min="2574" max="2817" width="11.42578125" style="175"/>
    <col min="2818" max="2818" width="19.7109375" style="175" customWidth="1"/>
    <col min="2819" max="2819" width="56" style="175" customWidth="1"/>
    <col min="2820" max="2820" width="8.28515625" style="175" customWidth="1"/>
    <col min="2821" max="2821" width="12.7109375" style="175" customWidth="1"/>
    <col min="2822" max="2822" width="13.7109375" style="175" customWidth="1"/>
    <col min="2823" max="2823" width="21.28515625" style="175" customWidth="1"/>
    <col min="2824" max="2824" width="15.28515625" style="175" customWidth="1"/>
    <col min="2825" max="2825" width="16.42578125" style="175" customWidth="1"/>
    <col min="2826" max="2826" width="13.7109375" style="175" customWidth="1"/>
    <col min="2827" max="2827" width="21.28515625" style="175" customWidth="1"/>
    <col min="2828" max="2828" width="19.42578125" style="175" customWidth="1"/>
    <col min="2829" max="2829" width="17.140625" style="175" customWidth="1"/>
    <col min="2830" max="3073" width="11.42578125" style="175"/>
    <col min="3074" max="3074" width="19.7109375" style="175" customWidth="1"/>
    <col min="3075" max="3075" width="56" style="175" customWidth="1"/>
    <col min="3076" max="3076" width="8.28515625" style="175" customWidth="1"/>
    <col min="3077" max="3077" width="12.7109375" style="175" customWidth="1"/>
    <col min="3078" max="3078" width="13.7109375" style="175" customWidth="1"/>
    <col min="3079" max="3079" width="21.28515625" style="175" customWidth="1"/>
    <col min="3080" max="3080" width="15.28515625" style="175" customWidth="1"/>
    <col min="3081" max="3081" width="16.42578125" style="175" customWidth="1"/>
    <col min="3082" max="3082" width="13.7109375" style="175" customWidth="1"/>
    <col min="3083" max="3083" width="21.28515625" style="175" customWidth="1"/>
    <col min="3084" max="3084" width="19.42578125" style="175" customWidth="1"/>
    <col min="3085" max="3085" width="17.140625" style="175" customWidth="1"/>
    <col min="3086" max="3329" width="11.42578125" style="175"/>
    <col min="3330" max="3330" width="19.7109375" style="175" customWidth="1"/>
    <col min="3331" max="3331" width="56" style="175" customWidth="1"/>
    <col min="3332" max="3332" width="8.28515625" style="175" customWidth="1"/>
    <col min="3333" max="3333" width="12.7109375" style="175" customWidth="1"/>
    <col min="3334" max="3334" width="13.7109375" style="175" customWidth="1"/>
    <col min="3335" max="3335" width="21.28515625" style="175" customWidth="1"/>
    <col min="3336" max="3336" width="15.28515625" style="175" customWidth="1"/>
    <col min="3337" max="3337" width="16.42578125" style="175" customWidth="1"/>
    <col min="3338" max="3338" width="13.7109375" style="175" customWidth="1"/>
    <col min="3339" max="3339" width="21.28515625" style="175" customWidth="1"/>
    <col min="3340" max="3340" width="19.42578125" style="175" customWidth="1"/>
    <col min="3341" max="3341" width="17.140625" style="175" customWidth="1"/>
    <col min="3342" max="3585" width="11.42578125" style="175"/>
    <col min="3586" max="3586" width="19.7109375" style="175" customWidth="1"/>
    <col min="3587" max="3587" width="56" style="175" customWidth="1"/>
    <col min="3588" max="3588" width="8.28515625" style="175" customWidth="1"/>
    <col min="3589" max="3589" width="12.7109375" style="175" customWidth="1"/>
    <col min="3590" max="3590" width="13.7109375" style="175" customWidth="1"/>
    <col min="3591" max="3591" width="21.28515625" style="175" customWidth="1"/>
    <col min="3592" max="3592" width="15.28515625" style="175" customWidth="1"/>
    <col min="3593" max="3593" width="16.42578125" style="175" customWidth="1"/>
    <col min="3594" max="3594" width="13.7109375" style="175" customWidth="1"/>
    <col min="3595" max="3595" width="21.28515625" style="175" customWidth="1"/>
    <col min="3596" max="3596" width="19.42578125" style="175" customWidth="1"/>
    <col min="3597" max="3597" width="17.140625" style="175" customWidth="1"/>
    <col min="3598" max="3841" width="11.42578125" style="175"/>
    <col min="3842" max="3842" width="19.7109375" style="175" customWidth="1"/>
    <col min="3843" max="3843" width="56" style="175" customWidth="1"/>
    <col min="3844" max="3844" width="8.28515625" style="175" customWidth="1"/>
    <col min="3845" max="3845" width="12.7109375" style="175" customWidth="1"/>
    <col min="3846" max="3846" width="13.7109375" style="175" customWidth="1"/>
    <col min="3847" max="3847" width="21.28515625" style="175" customWidth="1"/>
    <col min="3848" max="3848" width="15.28515625" style="175" customWidth="1"/>
    <col min="3849" max="3849" width="16.42578125" style="175" customWidth="1"/>
    <col min="3850" max="3850" width="13.7109375" style="175" customWidth="1"/>
    <col min="3851" max="3851" width="21.28515625" style="175" customWidth="1"/>
    <col min="3852" max="3852" width="19.42578125" style="175" customWidth="1"/>
    <col min="3853" max="3853" width="17.140625" style="175" customWidth="1"/>
    <col min="3854" max="4097" width="11.42578125" style="175"/>
    <col min="4098" max="4098" width="19.7109375" style="175" customWidth="1"/>
    <col min="4099" max="4099" width="56" style="175" customWidth="1"/>
    <col min="4100" max="4100" width="8.28515625" style="175" customWidth="1"/>
    <col min="4101" max="4101" width="12.7109375" style="175" customWidth="1"/>
    <col min="4102" max="4102" width="13.7109375" style="175" customWidth="1"/>
    <col min="4103" max="4103" width="21.28515625" style="175" customWidth="1"/>
    <col min="4104" max="4104" width="15.28515625" style="175" customWidth="1"/>
    <col min="4105" max="4105" width="16.42578125" style="175" customWidth="1"/>
    <col min="4106" max="4106" width="13.7109375" style="175" customWidth="1"/>
    <col min="4107" max="4107" width="21.28515625" style="175" customWidth="1"/>
    <col min="4108" max="4108" width="19.42578125" style="175" customWidth="1"/>
    <col min="4109" max="4109" width="17.140625" style="175" customWidth="1"/>
    <col min="4110" max="4353" width="11.42578125" style="175"/>
    <col min="4354" max="4354" width="19.7109375" style="175" customWidth="1"/>
    <col min="4355" max="4355" width="56" style="175" customWidth="1"/>
    <col min="4356" max="4356" width="8.28515625" style="175" customWidth="1"/>
    <col min="4357" max="4357" width="12.7109375" style="175" customWidth="1"/>
    <col min="4358" max="4358" width="13.7109375" style="175" customWidth="1"/>
    <col min="4359" max="4359" width="21.28515625" style="175" customWidth="1"/>
    <col min="4360" max="4360" width="15.28515625" style="175" customWidth="1"/>
    <col min="4361" max="4361" width="16.42578125" style="175" customWidth="1"/>
    <col min="4362" max="4362" width="13.7109375" style="175" customWidth="1"/>
    <col min="4363" max="4363" width="21.28515625" style="175" customWidth="1"/>
    <col min="4364" max="4364" width="19.42578125" style="175" customWidth="1"/>
    <col min="4365" max="4365" width="17.140625" style="175" customWidth="1"/>
    <col min="4366" max="4609" width="11.42578125" style="175"/>
    <col min="4610" max="4610" width="19.7109375" style="175" customWidth="1"/>
    <col min="4611" max="4611" width="56" style="175" customWidth="1"/>
    <col min="4612" max="4612" width="8.28515625" style="175" customWidth="1"/>
    <col min="4613" max="4613" width="12.7109375" style="175" customWidth="1"/>
    <col min="4614" max="4614" width="13.7109375" style="175" customWidth="1"/>
    <col min="4615" max="4615" width="21.28515625" style="175" customWidth="1"/>
    <col min="4616" max="4616" width="15.28515625" style="175" customWidth="1"/>
    <col min="4617" max="4617" width="16.42578125" style="175" customWidth="1"/>
    <col min="4618" max="4618" width="13.7109375" style="175" customWidth="1"/>
    <col min="4619" max="4619" width="21.28515625" style="175" customWidth="1"/>
    <col min="4620" max="4620" width="19.42578125" style="175" customWidth="1"/>
    <col min="4621" max="4621" width="17.140625" style="175" customWidth="1"/>
    <col min="4622" max="4865" width="11.42578125" style="175"/>
    <col min="4866" max="4866" width="19.7109375" style="175" customWidth="1"/>
    <col min="4867" max="4867" width="56" style="175" customWidth="1"/>
    <col min="4868" max="4868" width="8.28515625" style="175" customWidth="1"/>
    <col min="4869" max="4869" width="12.7109375" style="175" customWidth="1"/>
    <col min="4870" max="4870" width="13.7109375" style="175" customWidth="1"/>
    <col min="4871" max="4871" width="21.28515625" style="175" customWidth="1"/>
    <col min="4872" max="4872" width="15.28515625" style="175" customWidth="1"/>
    <col min="4873" max="4873" width="16.42578125" style="175" customWidth="1"/>
    <col min="4874" max="4874" width="13.7109375" style="175" customWidth="1"/>
    <col min="4875" max="4875" width="21.28515625" style="175" customWidth="1"/>
    <col min="4876" max="4876" width="19.42578125" style="175" customWidth="1"/>
    <col min="4877" max="4877" width="17.140625" style="175" customWidth="1"/>
    <col min="4878" max="5121" width="11.42578125" style="175"/>
    <col min="5122" max="5122" width="19.7109375" style="175" customWidth="1"/>
    <col min="5123" max="5123" width="56" style="175" customWidth="1"/>
    <col min="5124" max="5124" width="8.28515625" style="175" customWidth="1"/>
    <col min="5125" max="5125" width="12.7109375" style="175" customWidth="1"/>
    <col min="5126" max="5126" width="13.7109375" style="175" customWidth="1"/>
    <col min="5127" max="5127" width="21.28515625" style="175" customWidth="1"/>
    <col min="5128" max="5128" width="15.28515625" style="175" customWidth="1"/>
    <col min="5129" max="5129" width="16.42578125" style="175" customWidth="1"/>
    <col min="5130" max="5130" width="13.7109375" style="175" customWidth="1"/>
    <col min="5131" max="5131" width="21.28515625" style="175" customWidth="1"/>
    <col min="5132" max="5132" width="19.42578125" style="175" customWidth="1"/>
    <col min="5133" max="5133" width="17.140625" style="175" customWidth="1"/>
    <col min="5134" max="5377" width="11.42578125" style="175"/>
    <col min="5378" max="5378" width="19.7109375" style="175" customWidth="1"/>
    <col min="5379" max="5379" width="56" style="175" customWidth="1"/>
    <col min="5380" max="5380" width="8.28515625" style="175" customWidth="1"/>
    <col min="5381" max="5381" width="12.7109375" style="175" customWidth="1"/>
    <col min="5382" max="5382" width="13.7109375" style="175" customWidth="1"/>
    <col min="5383" max="5383" width="21.28515625" style="175" customWidth="1"/>
    <col min="5384" max="5384" width="15.28515625" style="175" customWidth="1"/>
    <col min="5385" max="5385" width="16.42578125" style="175" customWidth="1"/>
    <col min="5386" max="5386" width="13.7109375" style="175" customWidth="1"/>
    <col min="5387" max="5387" width="21.28515625" style="175" customWidth="1"/>
    <col min="5388" max="5388" width="19.42578125" style="175" customWidth="1"/>
    <col min="5389" max="5389" width="17.140625" style="175" customWidth="1"/>
    <col min="5390" max="5633" width="11.42578125" style="175"/>
    <col min="5634" max="5634" width="19.7109375" style="175" customWidth="1"/>
    <col min="5635" max="5635" width="56" style="175" customWidth="1"/>
    <col min="5636" max="5636" width="8.28515625" style="175" customWidth="1"/>
    <col min="5637" max="5637" width="12.7109375" style="175" customWidth="1"/>
    <col min="5638" max="5638" width="13.7109375" style="175" customWidth="1"/>
    <col min="5639" max="5639" width="21.28515625" style="175" customWidth="1"/>
    <col min="5640" max="5640" width="15.28515625" style="175" customWidth="1"/>
    <col min="5641" max="5641" width="16.42578125" style="175" customWidth="1"/>
    <col min="5642" max="5642" width="13.7109375" style="175" customWidth="1"/>
    <col min="5643" max="5643" width="21.28515625" style="175" customWidth="1"/>
    <col min="5644" max="5644" width="19.42578125" style="175" customWidth="1"/>
    <col min="5645" max="5645" width="17.140625" style="175" customWidth="1"/>
    <col min="5646" max="5889" width="11.42578125" style="175"/>
    <col min="5890" max="5890" width="19.7109375" style="175" customWidth="1"/>
    <col min="5891" max="5891" width="56" style="175" customWidth="1"/>
    <col min="5892" max="5892" width="8.28515625" style="175" customWidth="1"/>
    <col min="5893" max="5893" width="12.7109375" style="175" customWidth="1"/>
    <col min="5894" max="5894" width="13.7109375" style="175" customWidth="1"/>
    <col min="5895" max="5895" width="21.28515625" style="175" customWidth="1"/>
    <col min="5896" max="5896" width="15.28515625" style="175" customWidth="1"/>
    <col min="5897" max="5897" width="16.42578125" style="175" customWidth="1"/>
    <col min="5898" max="5898" width="13.7109375" style="175" customWidth="1"/>
    <col min="5899" max="5899" width="21.28515625" style="175" customWidth="1"/>
    <col min="5900" max="5900" width="19.42578125" style="175" customWidth="1"/>
    <col min="5901" max="5901" width="17.140625" style="175" customWidth="1"/>
    <col min="5902" max="6145" width="11.42578125" style="175"/>
    <col min="6146" max="6146" width="19.7109375" style="175" customWidth="1"/>
    <col min="6147" max="6147" width="56" style="175" customWidth="1"/>
    <col min="6148" max="6148" width="8.28515625" style="175" customWidth="1"/>
    <col min="6149" max="6149" width="12.7109375" style="175" customWidth="1"/>
    <col min="6150" max="6150" width="13.7109375" style="175" customWidth="1"/>
    <col min="6151" max="6151" width="21.28515625" style="175" customWidth="1"/>
    <col min="6152" max="6152" width="15.28515625" style="175" customWidth="1"/>
    <col min="6153" max="6153" width="16.42578125" style="175" customWidth="1"/>
    <col min="6154" max="6154" width="13.7109375" style="175" customWidth="1"/>
    <col min="6155" max="6155" width="21.28515625" style="175" customWidth="1"/>
    <col min="6156" max="6156" width="19.42578125" style="175" customWidth="1"/>
    <col min="6157" max="6157" width="17.140625" style="175" customWidth="1"/>
    <col min="6158" max="6401" width="11.42578125" style="175"/>
    <col min="6402" max="6402" width="19.7109375" style="175" customWidth="1"/>
    <col min="6403" max="6403" width="56" style="175" customWidth="1"/>
    <col min="6404" max="6404" width="8.28515625" style="175" customWidth="1"/>
    <col min="6405" max="6405" width="12.7109375" style="175" customWidth="1"/>
    <col min="6406" max="6406" width="13.7109375" style="175" customWidth="1"/>
    <col min="6407" max="6407" width="21.28515625" style="175" customWidth="1"/>
    <col min="6408" max="6408" width="15.28515625" style="175" customWidth="1"/>
    <col min="6409" max="6409" width="16.42578125" style="175" customWidth="1"/>
    <col min="6410" max="6410" width="13.7109375" style="175" customWidth="1"/>
    <col min="6411" max="6411" width="21.28515625" style="175" customWidth="1"/>
    <col min="6412" max="6412" width="19.42578125" style="175" customWidth="1"/>
    <col min="6413" max="6413" width="17.140625" style="175" customWidth="1"/>
    <col min="6414" max="6657" width="11.42578125" style="175"/>
    <col min="6658" max="6658" width="19.7109375" style="175" customWidth="1"/>
    <col min="6659" max="6659" width="56" style="175" customWidth="1"/>
    <col min="6660" max="6660" width="8.28515625" style="175" customWidth="1"/>
    <col min="6661" max="6661" width="12.7109375" style="175" customWidth="1"/>
    <col min="6662" max="6662" width="13.7109375" style="175" customWidth="1"/>
    <col min="6663" max="6663" width="21.28515625" style="175" customWidth="1"/>
    <col min="6664" max="6664" width="15.28515625" style="175" customWidth="1"/>
    <col min="6665" max="6665" width="16.42578125" style="175" customWidth="1"/>
    <col min="6666" max="6666" width="13.7109375" style="175" customWidth="1"/>
    <col min="6667" max="6667" width="21.28515625" style="175" customWidth="1"/>
    <col min="6668" max="6668" width="19.42578125" style="175" customWidth="1"/>
    <col min="6669" max="6669" width="17.140625" style="175" customWidth="1"/>
    <col min="6670" max="6913" width="11.42578125" style="175"/>
    <col min="6914" max="6914" width="19.7109375" style="175" customWidth="1"/>
    <col min="6915" max="6915" width="56" style="175" customWidth="1"/>
    <col min="6916" max="6916" width="8.28515625" style="175" customWidth="1"/>
    <col min="6917" max="6917" width="12.7109375" style="175" customWidth="1"/>
    <col min="6918" max="6918" width="13.7109375" style="175" customWidth="1"/>
    <col min="6919" max="6919" width="21.28515625" style="175" customWidth="1"/>
    <col min="6920" max="6920" width="15.28515625" style="175" customWidth="1"/>
    <col min="6921" max="6921" width="16.42578125" style="175" customWidth="1"/>
    <col min="6922" max="6922" width="13.7109375" style="175" customWidth="1"/>
    <col min="6923" max="6923" width="21.28515625" style="175" customWidth="1"/>
    <col min="6924" max="6924" width="19.42578125" style="175" customWidth="1"/>
    <col min="6925" max="6925" width="17.140625" style="175" customWidth="1"/>
    <col min="6926" max="7169" width="11.42578125" style="175"/>
    <col min="7170" max="7170" width="19.7109375" style="175" customWidth="1"/>
    <col min="7171" max="7171" width="56" style="175" customWidth="1"/>
    <col min="7172" max="7172" width="8.28515625" style="175" customWidth="1"/>
    <col min="7173" max="7173" width="12.7109375" style="175" customWidth="1"/>
    <col min="7174" max="7174" width="13.7109375" style="175" customWidth="1"/>
    <col min="7175" max="7175" width="21.28515625" style="175" customWidth="1"/>
    <col min="7176" max="7176" width="15.28515625" style="175" customWidth="1"/>
    <col min="7177" max="7177" width="16.42578125" style="175" customWidth="1"/>
    <col min="7178" max="7178" width="13.7109375" style="175" customWidth="1"/>
    <col min="7179" max="7179" width="21.28515625" style="175" customWidth="1"/>
    <col min="7180" max="7180" width="19.42578125" style="175" customWidth="1"/>
    <col min="7181" max="7181" width="17.140625" style="175" customWidth="1"/>
    <col min="7182" max="7425" width="11.42578125" style="175"/>
    <col min="7426" max="7426" width="19.7109375" style="175" customWidth="1"/>
    <col min="7427" max="7427" width="56" style="175" customWidth="1"/>
    <col min="7428" max="7428" width="8.28515625" style="175" customWidth="1"/>
    <col min="7429" max="7429" width="12.7109375" style="175" customWidth="1"/>
    <col min="7430" max="7430" width="13.7109375" style="175" customWidth="1"/>
    <col min="7431" max="7431" width="21.28515625" style="175" customWidth="1"/>
    <col min="7432" max="7432" width="15.28515625" style="175" customWidth="1"/>
    <col min="7433" max="7433" width="16.42578125" style="175" customWidth="1"/>
    <col min="7434" max="7434" width="13.7109375" style="175" customWidth="1"/>
    <col min="7435" max="7435" width="21.28515625" style="175" customWidth="1"/>
    <col min="7436" max="7436" width="19.42578125" style="175" customWidth="1"/>
    <col min="7437" max="7437" width="17.140625" style="175" customWidth="1"/>
    <col min="7438" max="7681" width="11.42578125" style="175"/>
    <col min="7682" max="7682" width="19.7109375" style="175" customWidth="1"/>
    <col min="7683" max="7683" width="56" style="175" customWidth="1"/>
    <col min="7684" max="7684" width="8.28515625" style="175" customWidth="1"/>
    <col min="7685" max="7685" width="12.7109375" style="175" customWidth="1"/>
    <col min="7686" max="7686" width="13.7109375" style="175" customWidth="1"/>
    <col min="7687" max="7687" width="21.28515625" style="175" customWidth="1"/>
    <col min="7688" max="7688" width="15.28515625" style="175" customWidth="1"/>
    <col min="7689" max="7689" width="16.42578125" style="175" customWidth="1"/>
    <col min="7690" max="7690" width="13.7109375" style="175" customWidth="1"/>
    <col min="7691" max="7691" width="21.28515625" style="175" customWidth="1"/>
    <col min="7692" max="7692" width="19.42578125" style="175" customWidth="1"/>
    <col min="7693" max="7693" width="17.140625" style="175" customWidth="1"/>
    <col min="7694" max="7937" width="11.42578125" style="175"/>
    <col min="7938" max="7938" width="19.7109375" style="175" customWidth="1"/>
    <col min="7939" max="7939" width="56" style="175" customWidth="1"/>
    <col min="7940" max="7940" width="8.28515625" style="175" customWidth="1"/>
    <col min="7941" max="7941" width="12.7109375" style="175" customWidth="1"/>
    <col min="7942" max="7942" width="13.7109375" style="175" customWidth="1"/>
    <col min="7943" max="7943" width="21.28515625" style="175" customWidth="1"/>
    <col min="7944" max="7944" width="15.28515625" style="175" customWidth="1"/>
    <col min="7945" max="7945" width="16.42578125" style="175" customWidth="1"/>
    <col min="7946" max="7946" width="13.7109375" style="175" customWidth="1"/>
    <col min="7947" max="7947" width="21.28515625" style="175" customWidth="1"/>
    <col min="7948" max="7948" width="19.42578125" style="175" customWidth="1"/>
    <col min="7949" max="7949" width="17.140625" style="175" customWidth="1"/>
    <col min="7950" max="8193" width="11.42578125" style="175"/>
    <col min="8194" max="8194" width="19.7109375" style="175" customWidth="1"/>
    <col min="8195" max="8195" width="56" style="175" customWidth="1"/>
    <col min="8196" max="8196" width="8.28515625" style="175" customWidth="1"/>
    <col min="8197" max="8197" width="12.7109375" style="175" customWidth="1"/>
    <col min="8198" max="8198" width="13.7109375" style="175" customWidth="1"/>
    <col min="8199" max="8199" width="21.28515625" style="175" customWidth="1"/>
    <col min="8200" max="8200" width="15.28515625" style="175" customWidth="1"/>
    <col min="8201" max="8201" width="16.42578125" style="175" customWidth="1"/>
    <col min="8202" max="8202" width="13.7109375" style="175" customWidth="1"/>
    <col min="8203" max="8203" width="21.28515625" style="175" customWidth="1"/>
    <col min="8204" max="8204" width="19.42578125" style="175" customWidth="1"/>
    <col min="8205" max="8205" width="17.140625" style="175" customWidth="1"/>
    <col min="8206" max="8449" width="11.42578125" style="175"/>
    <col min="8450" max="8450" width="19.7109375" style="175" customWidth="1"/>
    <col min="8451" max="8451" width="56" style="175" customWidth="1"/>
    <col min="8452" max="8452" width="8.28515625" style="175" customWidth="1"/>
    <col min="8453" max="8453" width="12.7109375" style="175" customWidth="1"/>
    <col min="8454" max="8454" width="13.7109375" style="175" customWidth="1"/>
    <col min="8455" max="8455" width="21.28515625" style="175" customWidth="1"/>
    <col min="8456" max="8456" width="15.28515625" style="175" customWidth="1"/>
    <col min="8457" max="8457" width="16.42578125" style="175" customWidth="1"/>
    <col min="8458" max="8458" width="13.7109375" style="175" customWidth="1"/>
    <col min="8459" max="8459" width="21.28515625" style="175" customWidth="1"/>
    <col min="8460" max="8460" width="19.42578125" style="175" customWidth="1"/>
    <col min="8461" max="8461" width="17.140625" style="175" customWidth="1"/>
    <col min="8462" max="8705" width="11.42578125" style="175"/>
    <col min="8706" max="8706" width="19.7109375" style="175" customWidth="1"/>
    <col min="8707" max="8707" width="56" style="175" customWidth="1"/>
    <col min="8708" max="8708" width="8.28515625" style="175" customWidth="1"/>
    <col min="8709" max="8709" width="12.7109375" style="175" customWidth="1"/>
    <col min="8710" max="8710" width="13.7109375" style="175" customWidth="1"/>
    <col min="8711" max="8711" width="21.28515625" style="175" customWidth="1"/>
    <col min="8712" max="8712" width="15.28515625" style="175" customWidth="1"/>
    <col min="8713" max="8713" width="16.42578125" style="175" customWidth="1"/>
    <col min="8714" max="8714" width="13.7109375" style="175" customWidth="1"/>
    <col min="8715" max="8715" width="21.28515625" style="175" customWidth="1"/>
    <col min="8716" max="8716" width="19.42578125" style="175" customWidth="1"/>
    <col min="8717" max="8717" width="17.140625" style="175" customWidth="1"/>
    <col min="8718" max="8961" width="11.42578125" style="175"/>
    <col min="8962" max="8962" width="19.7109375" style="175" customWidth="1"/>
    <col min="8963" max="8963" width="56" style="175" customWidth="1"/>
    <col min="8964" max="8964" width="8.28515625" style="175" customWidth="1"/>
    <col min="8965" max="8965" width="12.7109375" style="175" customWidth="1"/>
    <col min="8966" max="8966" width="13.7109375" style="175" customWidth="1"/>
    <col min="8967" max="8967" width="21.28515625" style="175" customWidth="1"/>
    <col min="8968" max="8968" width="15.28515625" style="175" customWidth="1"/>
    <col min="8969" max="8969" width="16.42578125" style="175" customWidth="1"/>
    <col min="8970" max="8970" width="13.7109375" style="175" customWidth="1"/>
    <col min="8971" max="8971" width="21.28515625" style="175" customWidth="1"/>
    <col min="8972" max="8972" width="19.42578125" style="175" customWidth="1"/>
    <col min="8973" max="8973" width="17.140625" style="175" customWidth="1"/>
    <col min="8974" max="9217" width="11.42578125" style="175"/>
    <col min="9218" max="9218" width="19.7109375" style="175" customWidth="1"/>
    <col min="9219" max="9219" width="56" style="175" customWidth="1"/>
    <col min="9220" max="9220" width="8.28515625" style="175" customWidth="1"/>
    <col min="9221" max="9221" width="12.7109375" style="175" customWidth="1"/>
    <col min="9222" max="9222" width="13.7109375" style="175" customWidth="1"/>
    <col min="9223" max="9223" width="21.28515625" style="175" customWidth="1"/>
    <col min="9224" max="9224" width="15.28515625" style="175" customWidth="1"/>
    <col min="9225" max="9225" width="16.42578125" style="175" customWidth="1"/>
    <col min="9226" max="9226" width="13.7109375" style="175" customWidth="1"/>
    <col min="9227" max="9227" width="21.28515625" style="175" customWidth="1"/>
    <col min="9228" max="9228" width="19.42578125" style="175" customWidth="1"/>
    <col min="9229" max="9229" width="17.140625" style="175" customWidth="1"/>
    <col min="9230" max="9473" width="11.42578125" style="175"/>
    <col min="9474" max="9474" width="19.7109375" style="175" customWidth="1"/>
    <col min="9475" max="9475" width="56" style="175" customWidth="1"/>
    <col min="9476" max="9476" width="8.28515625" style="175" customWidth="1"/>
    <col min="9477" max="9477" width="12.7109375" style="175" customWidth="1"/>
    <col min="9478" max="9478" width="13.7109375" style="175" customWidth="1"/>
    <col min="9479" max="9479" width="21.28515625" style="175" customWidth="1"/>
    <col min="9480" max="9480" width="15.28515625" style="175" customWidth="1"/>
    <col min="9481" max="9481" width="16.42578125" style="175" customWidth="1"/>
    <col min="9482" max="9482" width="13.7109375" style="175" customWidth="1"/>
    <col min="9483" max="9483" width="21.28515625" style="175" customWidth="1"/>
    <col min="9484" max="9484" width="19.42578125" style="175" customWidth="1"/>
    <col min="9485" max="9485" width="17.140625" style="175" customWidth="1"/>
    <col min="9486" max="9729" width="11.42578125" style="175"/>
    <col min="9730" max="9730" width="19.7109375" style="175" customWidth="1"/>
    <col min="9731" max="9731" width="56" style="175" customWidth="1"/>
    <col min="9732" max="9732" width="8.28515625" style="175" customWidth="1"/>
    <col min="9733" max="9733" width="12.7109375" style="175" customWidth="1"/>
    <col min="9734" max="9734" width="13.7109375" style="175" customWidth="1"/>
    <col min="9735" max="9735" width="21.28515625" style="175" customWidth="1"/>
    <col min="9736" max="9736" width="15.28515625" style="175" customWidth="1"/>
    <col min="9737" max="9737" width="16.42578125" style="175" customWidth="1"/>
    <col min="9738" max="9738" width="13.7109375" style="175" customWidth="1"/>
    <col min="9739" max="9739" width="21.28515625" style="175" customWidth="1"/>
    <col min="9740" max="9740" width="19.42578125" style="175" customWidth="1"/>
    <col min="9741" max="9741" width="17.140625" style="175" customWidth="1"/>
    <col min="9742" max="9985" width="11.42578125" style="175"/>
    <col min="9986" max="9986" width="19.7109375" style="175" customWidth="1"/>
    <col min="9987" max="9987" width="56" style="175" customWidth="1"/>
    <col min="9988" max="9988" width="8.28515625" style="175" customWidth="1"/>
    <col min="9989" max="9989" width="12.7109375" style="175" customWidth="1"/>
    <col min="9990" max="9990" width="13.7109375" style="175" customWidth="1"/>
    <col min="9991" max="9991" width="21.28515625" style="175" customWidth="1"/>
    <col min="9992" max="9992" width="15.28515625" style="175" customWidth="1"/>
    <col min="9993" max="9993" width="16.42578125" style="175" customWidth="1"/>
    <col min="9994" max="9994" width="13.7109375" style="175" customWidth="1"/>
    <col min="9995" max="9995" width="21.28515625" style="175" customWidth="1"/>
    <col min="9996" max="9996" width="19.42578125" style="175" customWidth="1"/>
    <col min="9997" max="9997" width="17.140625" style="175" customWidth="1"/>
    <col min="9998" max="10241" width="11.42578125" style="175"/>
    <col min="10242" max="10242" width="19.7109375" style="175" customWidth="1"/>
    <col min="10243" max="10243" width="56" style="175" customWidth="1"/>
    <col min="10244" max="10244" width="8.28515625" style="175" customWidth="1"/>
    <col min="10245" max="10245" width="12.7109375" style="175" customWidth="1"/>
    <col min="10246" max="10246" width="13.7109375" style="175" customWidth="1"/>
    <col min="10247" max="10247" width="21.28515625" style="175" customWidth="1"/>
    <col min="10248" max="10248" width="15.28515625" style="175" customWidth="1"/>
    <col min="10249" max="10249" width="16.42578125" style="175" customWidth="1"/>
    <col min="10250" max="10250" width="13.7109375" style="175" customWidth="1"/>
    <col min="10251" max="10251" width="21.28515625" style="175" customWidth="1"/>
    <col min="10252" max="10252" width="19.42578125" style="175" customWidth="1"/>
    <col min="10253" max="10253" width="17.140625" style="175" customWidth="1"/>
    <col min="10254" max="10497" width="11.42578125" style="175"/>
    <col min="10498" max="10498" width="19.7109375" style="175" customWidth="1"/>
    <col min="10499" max="10499" width="56" style="175" customWidth="1"/>
    <col min="10500" max="10500" width="8.28515625" style="175" customWidth="1"/>
    <col min="10501" max="10501" width="12.7109375" style="175" customWidth="1"/>
    <col min="10502" max="10502" width="13.7109375" style="175" customWidth="1"/>
    <col min="10503" max="10503" width="21.28515625" style="175" customWidth="1"/>
    <col min="10504" max="10504" width="15.28515625" style="175" customWidth="1"/>
    <col min="10505" max="10505" width="16.42578125" style="175" customWidth="1"/>
    <col min="10506" max="10506" width="13.7109375" style="175" customWidth="1"/>
    <col min="10507" max="10507" width="21.28515625" style="175" customWidth="1"/>
    <col min="10508" max="10508" width="19.42578125" style="175" customWidth="1"/>
    <col min="10509" max="10509" width="17.140625" style="175" customWidth="1"/>
    <col min="10510" max="10753" width="11.42578125" style="175"/>
    <col min="10754" max="10754" width="19.7109375" style="175" customWidth="1"/>
    <col min="10755" max="10755" width="56" style="175" customWidth="1"/>
    <col min="10756" max="10756" width="8.28515625" style="175" customWidth="1"/>
    <col min="10757" max="10757" width="12.7109375" style="175" customWidth="1"/>
    <col min="10758" max="10758" width="13.7109375" style="175" customWidth="1"/>
    <col min="10759" max="10759" width="21.28515625" style="175" customWidth="1"/>
    <col min="10760" max="10760" width="15.28515625" style="175" customWidth="1"/>
    <col min="10761" max="10761" width="16.42578125" style="175" customWidth="1"/>
    <col min="10762" max="10762" width="13.7109375" style="175" customWidth="1"/>
    <col min="10763" max="10763" width="21.28515625" style="175" customWidth="1"/>
    <col min="10764" max="10764" width="19.42578125" style="175" customWidth="1"/>
    <col min="10765" max="10765" width="17.140625" style="175" customWidth="1"/>
    <col min="10766" max="11009" width="11.42578125" style="175"/>
    <col min="11010" max="11010" width="19.7109375" style="175" customWidth="1"/>
    <col min="11011" max="11011" width="56" style="175" customWidth="1"/>
    <col min="11012" max="11012" width="8.28515625" style="175" customWidth="1"/>
    <col min="11013" max="11013" width="12.7109375" style="175" customWidth="1"/>
    <col min="11014" max="11014" width="13.7109375" style="175" customWidth="1"/>
    <col min="11015" max="11015" width="21.28515625" style="175" customWidth="1"/>
    <col min="11016" max="11016" width="15.28515625" style="175" customWidth="1"/>
    <col min="11017" max="11017" width="16.42578125" style="175" customWidth="1"/>
    <col min="11018" max="11018" width="13.7109375" style="175" customWidth="1"/>
    <col min="11019" max="11019" width="21.28515625" style="175" customWidth="1"/>
    <col min="11020" max="11020" width="19.42578125" style="175" customWidth="1"/>
    <col min="11021" max="11021" width="17.140625" style="175" customWidth="1"/>
    <col min="11022" max="11265" width="11.42578125" style="175"/>
    <col min="11266" max="11266" width="19.7109375" style="175" customWidth="1"/>
    <col min="11267" max="11267" width="56" style="175" customWidth="1"/>
    <col min="11268" max="11268" width="8.28515625" style="175" customWidth="1"/>
    <col min="11269" max="11269" width="12.7109375" style="175" customWidth="1"/>
    <col min="11270" max="11270" width="13.7109375" style="175" customWidth="1"/>
    <col min="11271" max="11271" width="21.28515625" style="175" customWidth="1"/>
    <col min="11272" max="11272" width="15.28515625" style="175" customWidth="1"/>
    <col min="11273" max="11273" width="16.42578125" style="175" customWidth="1"/>
    <col min="11274" max="11274" width="13.7109375" style="175" customWidth="1"/>
    <col min="11275" max="11275" width="21.28515625" style="175" customWidth="1"/>
    <col min="11276" max="11276" width="19.42578125" style="175" customWidth="1"/>
    <col min="11277" max="11277" width="17.140625" style="175" customWidth="1"/>
    <col min="11278" max="11521" width="11.42578125" style="175"/>
    <col min="11522" max="11522" width="19.7109375" style="175" customWidth="1"/>
    <col min="11523" max="11523" width="56" style="175" customWidth="1"/>
    <col min="11524" max="11524" width="8.28515625" style="175" customWidth="1"/>
    <col min="11525" max="11525" width="12.7109375" style="175" customWidth="1"/>
    <col min="11526" max="11526" width="13.7109375" style="175" customWidth="1"/>
    <col min="11527" max="11527" width="21.28515625" style="175" customWidth="1"/>
    <col min="11528" max="11528" width="15.28515625" style="175" customWidth="1"/>
    <col min="11529" max="11529" width="16.42578125" style="175" customWidth="1"/>
    <col min="11530" max="11530" width="13.7109375" style="175" customWidth="1"/>
    <col min="11531" max="11531" width="21.28515625" style="175" customWidth="1"/>
    <col min="11532" max="11532" width="19.42578125" style="175" customWidth="1"/>
    <col min="11533" max="11533" width="17.140625" style="175" customWidth="1"/>
    <col min="11534" max="11777" width="11.42578125" style="175"/>
    <col min="11778" max="11778" width="19.7109375" style="175" customWidth="1"/>
    <col min="11779" max="11779" width="56" style="175" customWidth="1"/>
    <col min="11780" max="11780" width="8.28515625" style="175" customWidth="1"/>
    <col min="11781" max="11781" width="12.7109375" style="175" customWidth="1"/>
    <col min="11782" max="11782" width="13.7109375" style="175" customWidth="1"/>
    <col min="11783" max="11783" width="21.28515625" style="175" customWidth="1"/>
    <col min="11784" max="11784" width="15.28515625" style="175" customWidth="1"/>
    <col min="11785" max="11785" width="16.42578125" style="175" customWidth="1"/>
    <col min="11786" max="11786" width="13.7109375" style="175" customWidth="1"/>
    <col min="11787" max="11787" width="21.28515625" style="175" customWidth="1"/>
    <col min="11788" max="11788" width="19.42578125" style="175" customWidth="1"/>
    <col min="11789" max="11789" width="17.140625" style="175" customWidth="1"/>
    <col min="11790" max="12033" width="11.42578125" style="175"/>
    <col min="12034" max="12034" width="19.7109375" style="175" customWidth="1"/>
    <col min="12035" max="12035" width="56" style="175" customWidth="1"/>
    <col min="12036" max="12036" width="8.28515625" style="175" customWidth="1"/>
    <col min="12037" max="12037" width="12.7109375" style="175" customWidth="1"/>
    <col min="12038" max="12038" width="13.7109375" style="175" customWidth="1"/>
    <col min="12039" max="12039" width="21.28515625" style="175" customWidth="1"/>
    <col min="12040" max="12040" width="15.28515625" style="175" customWidth="1"/>
    <col min="12041" max="12041" width="16.42578125" style="175" customWidth="1"/>
    <col min="12042" max="12042" width="13.7109375" style="175" customWidth="1"/>
    <col min="12043" max="12043" width="21.28515625" style="175" customWidth="1"/>
    <col min="12044" max="12044" width="19.42578125" style="175" customWidth="1"/>
    <col min="12045" max="12045" width="17.140625" style="175" customWidth="1"/>
    <col min="12046" max="12289" width="11.42578125" style="175"/>
    <col min="12290" max="12290" width="19.7109375" style="175" customWidth="1"/>
    <col min="12291" max="12291" width="56" style="175" customWidth="1"/>
    <col min="12292" max="12292" width="8.28515625" style="175" customWidth="1"/>
    <col min="12293" max="12293" width="12.7109375" style="175" customWidth="1"/>
    <col min="12294" max="12294" width="13.7109375" style="175" customWidth="1"/>
    <col min="12295" max="12295" width="21.28515625" style="175" customWidth="1"/>
    <col min="12296" max="12296" width="15.28515625" style="175" customWidth="1"/>
    <col min="12297" max="12297" width="16.42578125" style="175" customWidth="1"/>
    <col min="12298" max="12298" width="13.7109375" style="175" customWidth="1"/>
    <col min="12299" max="12299" width="21.28515625" style="175" customWidth="1"/>
    <col min="12300" max="12300" width="19.42578125" style="175" customWidth="1"/>
    <col min="12301" max="12301" width="17.140625" style="175" customWidth="1"/>
    <col min="12302" max="12545" width="11.42578125" style="175"/>
    <col min="12546" max="12546" width="19.7109375" style="175" customWidth="1"/>
    <col min="12547" max="12547" width="56" style="175" customWidth="1"/>
    <col min="12548" max="12548" width="8.28515625" style="175" customWidth="1"/>
    <col min="12549" max="12549" width="12.7109375" style="175" customWidth="1"/>
    <col min="12550" max="12550" width="13.7109375" style="175" customWidth="1"/>
    <col min="12551" max="12551" width="21.28515625" style="175" customWidth="1"/>
    <col min="12552" max="12552" width="15.28515625" style="175" customWidth="1"/>
    <col min="12553" max="12553" width="16.42578125" style="175" customWidth="1"/>
    <col min="12554" max="12554" width="13.7109375" style="175" customWidth="1"/>
    <col min="12555" max="12555" width="21.28515625" style="175" customWidth="1"/>
    <col min="12556" max="12556" width="19.42578125" style="175" customWidth="1"/>
    <col min="12557" max="12557" width="17.140625" style="175" customWidth="1"/>
    <col min="12558" max="12801" width="11.42578125" style="175"/>
    <col min="12802" max="12802" width="19.7109375" style="175" customWidth="1"/>
    <col min="12803" max="12803" width="56" style="175" customWidth="1"/>
    <col min="12804" max="12804" width="8.28515625" style="175" customWidth="1"/>
    <col min="12805" max="12805" width="12.7109375" style="175" customWidth="1"/>
    <col min="12806" max="12806" width="13.7109375" style="175" customWidth="1"/>
    <col min="12807" max="12807" width="21.28515625" style="175" customWidth="1"/>
    <col min="12808" max="12808" width="15.28515625" style="175" customWidth="1"/>
    <col min="12809" max="12809" width="16.42578125" style="175" customWidth="1"/>
    <col min="12810" max="12810" width="13.7109375" style="175" customWidth="1"/>
    <col min="12811" max="12811" width="21.28515625" style="175" customWidth="1"/>
    <col min="12812" max="12812" width="19.42578125" style="175" customWidth="1"/>
    <col min="12813" max="12813" width="17.140625" style="175" customWidth="1"/>
    <col min="12814" max="13057" width="11.42578125" style="175"/>
    <col min="13058" max="13058" width="19.7109375" style="175" customWidth="1"/>
    <col min="13059" max="13059" width="56" style="175" customWidth="1"/>
    <col min="13060" max="13060" width="8.28515625" style="175" customWidth="1"/>
    <col min="13061" max="13061" width="12.7109375" style="175" customWidth="1"/>
    <col min="13062" max="13062" width="13.7109375" style="175" customWidth="1"/>
    <col min="13063" max="13063" width="21.28515625" style="175" customWidth="1"/>
    <col min="13064" max="13064" width="15.28515625" style="175" customWidth="1"/>
    <col min="13065" max="13065" width="16.42578125" style="175" customWidth="1"/>
    <col min="13066" max="13066" width="13.7109375" style="175" customWidth="1"/>
    <col min="13067" max="13067" width="21.28515625" style="175" customWidth="1"/>
    <col min="13068" max="13068" width="19.42578125" style="175" customWidth="1"/>
    <col min="13069" max="13069" width="17.140625" style="175" customWidth="1"/>
    <col min="13070" max="13313" width="11.42578125" style="175"/>
    <col min="13314" max="13314" width="19.7109375" style="175" customWidth="1"/>
    <col min="13315" max="13315" width="56" style="175" customWidth="1"/>
    <col min="13316" max="13316" width="8.28515625" style="175" customWidth="1"/>
    <col min="13317" max="13317" width="12.7109375" style="175" customWidth="1"/>
    <col min="13318" max="13318" width="13.7109375" style="175" customWidth="1"/>
    <col min="13319" max="13319" width="21.28515625" style="175" customWidth="1"/>
    <col min="13320" max="13320" width="15.28515625" style="175" customWidth="1"/>
    <col min="13321" max="13321" width="16.42578125" style="175" customWidth="1"/>
    <col min="13322" max="13322" width="13.7109375" style="175" customWidth="1"/>
    <col min="13323" max="13323" width="21.28515625" style="175" customWidth="1"/>
    <col min="13324" max="13324" width="19.42578125" style="175" customWidth="1"/>
    <col min="13325" max="13325" width="17.140625" style="175" customWidth="1"/>
    <col min="13326" max="13569" width="11.42578125" style="175"/>
    <col min="13570" max="13570" width="19.7109375" style="175" customWidth="1"/>
    <col min="13571" max="13571" width="56" style="175" customWidth="1"/>
    <col min="13572" max="13572" width="8.28515625" style="175" customWidth="1"/>
    <col min="13573" max="13573" width="12.7109375" style="175" customWidth="1"/>
    <col min="13574" max="13574" width="13.7109375" style="175" customWidth="1"/>
    <col min="13575" max="13575" width="21.28515625" style="175" customWidth="1"/>
    <col min="13576" max="13576" width="15.28515625" style="175" customWidth="1"/>
    <col min="13577" max="13577" width="16.42578125" style="175" customWidth="1"/>
    <col min="13578" max="13578" width="13.7109375" style="175" customWidth="1"/>
    <col min="13579" max="13579" width="21.28515625" style="175" customWidth="1"/>
    <col min="13580" max="13580" width="19.42578125" style="175" customWidth="1"/>
    <col min="13581" max="13581" width="17.140625" style="175" customWidth="1"/>
    <col min="13582" max="13825" width="11.42578125" style="175"/>
    <col min="13826" max="13826" width="19.7109375" style="175" customWidth="1"/>
    <col min="13827" max="13827" width="56" style="175" customWidth="1"/>
    <col min="13828" max="13828" width="8.28515625" style="175" customWidth="1"/>
    <col min="13829" max="13829" width="12.7109375" style="175" customWidth="1"/>
    <col min="13830" max="13830" width="13.7109375" style="175" customWidth="1"/>
    <col min="13831" max="13831" width="21.28515625" style="175" customWidth="1"/>
    <col min="13832" max="13832" width="15.28515625" style="175" customWidth="1"/>
    <col min="13833" max="13833" width="16.42578125" style="175" customWidth="1"/>
    <col min="13834" max="13834" width="13.7109375" style="175" customWidth="1"/>
    <col min="13835" max="13835" width="21.28515625" style="175" customWidth="1"/>
    <col min="13836" max="13836" width="19.42578125" style="175" customWidth="1"/>
    <col min="13837" max="13837" width="17.140625" style="175" customWidth="1"/>
    <col min="13838" max="14081" width="11.42578125" style="175"/>
    <col min="14082" max="14082" width="19.7109375" style="175" customWidth="1"/>
    <col min="14083" max="14083" width="56" style="175" customWidth="1"/>
    <col min="14084" max="14084" width="8.28515625" style="175" customWidth="1"/>
    <col min="14085" max="14085" width="12.7109375" style="175" customWidth="1"/>
    <col min="14086" max="14086" width="13.7109375" style="175" customWidth="1"/>
    <col min="14087" max="14087" width="21.28515625" style="175" customWidth="1"/>
    <col min="14088" max="14088" width="15.28515625" style="175" customWidth="1"/>
    <col min="14089" max="14089" width="16.42578125" style="175" customWidth="1"/>
    <col min="14090" max="14090" width="13.7109375" style="175" customWidth="1"/>
    <col min="14091" max="14091" width="21.28515625" style="175" customWidth="1"/>
    <col min="14092" max="14092" width="19.42578125" style="175" customWidth="1"/>
    <col min="14093" max="14093" width="17.140625" style="175" customWidth="1"/>
    <col min="14094" max="14337" width="11.42578125" style="175"/>
    <col min="14338" max="14338" width="19.7109375" style="175" customWidth="1"/>
    <col min="14339" max="14339" width="56" style="175" customWidth="1"/>
    <col min="14340" max="14340" width="8.28515625" style="175" customWidth="1"/>
    <col min="14341" max="14341" width="12.7109375" style="175" customWidth="1"/>
    <col min="14342" max="14342" width="13.7109375" style="175" customWidth="1"/>
    <col min="14343" max="14343" width="21.28515625" style="175" customWidth="1"/>
    <col min="14344" max="14344" width="15.28515625" style="175" customWidth="1"/>
    <col min="14345" max="14345" width="16.42578125" style="175" customWidth="1"/>
    <col min="14346" max="14346" width="13.7109375" style="175" customWidth="1"/>
    <col min="14347" max="14347" width="21.28515625" style="175" customWidth="1"/>
    <col min="14348" max="14348" width="19.42578125" style="175" customWidth="1"/>
    <col min="14349" max="14349" width="17.140625" style="175" customWidth="1"/>
    <col min="14350" max="14593" width="11.42578125" style="175"/>
    <col min="14594" max="14594" width="19.7109375" style="175" customWidth="1"/>
    <col min="14595" max="14595" width="56" style="175" customWidth="1"/>
    <col min="14596" max="14596" width="8.28515625" style="175" customWidth="1"/>
    <col min="14597" max="14597" width="12.7109375" style="175" customWidth="1"/>
    <col min="14598" max="14598" width="13.7109375" style="175" customWidth="1"/>
    <col min="14599" max="14599" width="21.28515625" style="175" customWidth="1"/>
    <col min="14600" max="14600" width="15.28515625" style="175" customWidth="1"/>
    <col min="14601" max="14601" width="16.42578125" style="175" customWidth="1"/>
    <col min="14602" max="14602" width="13.7109375" style="175" customWidth="1"/>
    <col min="14603" max="14603" width="21.28515625" style="175" customWidth="1"/>
    <col min="14604" max="14604" width="19.42578125" style="175" customWidth="1"/>
    <col min="14605" max="14605" width="17.140625" style="175" customWidth="1"/>
    <col min="14606" max="14849" width="11.42578125" style="175"/>
    <col min="14850" max="14850" width="19.7109375" style="175" customWidth="1"/>
    <col min="14851" max="14851" width="56" style="175" customWidth="1"/>
    <col min="14852" max="14852" width="8.28515625" style="175" customWidth="1"/>
    <col min="14853" max="14853" width="12.7109375" style="175" customWidth="1"/>
    <col min="14854" max="14854" width="13.7109375" style="175" customWidth="1"/>
    <col min="14855" max="14855" width="21.28515625" style="175" customWidth="1"/>
    <col min="14856" max="14856" width="15.28515625" style="175" customWidth="1"/>
    <col min="14857" max="14857" width="16.42578125" style="175" customWidth="1"/>
    <col min="14858" max="14858" width="13.7109375" style="175" customWidth="1"/>
    <col min="14859" max="14859" width="21.28515625" style="175" customWidth="1"/>
    <col min="14860" max="14860" width="19.42578125" style="175" customWidth="1"/>
    <col min="14861" max="14861" width="17.140625" style="175" customWidth="1"/>
    <col min="14862" max="15105" width="11.42578125" style="175"/>
    <col min="15106" max="15106" width="19.7109375" style="175" customWidth="1"/>
    <col min="15107" max="15107" width="56" style="175" customWidth="1"/>
    <col min="15108" max="15108" width="8.28515625" style="175" customWidth="1"/>
    <col min="15109" max="15109" width="12.7109375" style="175" customWidth="1"/>
    <col min="15110" max="15110" width="13.7109375" style="175" customWidth="1"/>
    <col min="15111" max="15111" width="21.28515625" style="175" customWidth="1"/>
    <col min="15112" max="15112" width="15.28515625" style="175" customWidth="1"/>
    <col min="15113" max="15113" width="16.42578125" style="175" customWidth="1"/>
    <col min="15114" max="15114" width="13.7109375" style="175" customWidth="1"/>
    <col min="15115" max="15115" width="21.28515625" style="175" customWidth="1"/>
    <col min="15116" max="15116" width="19.42578125" style="175" customWidth="1"/>
    <col min="15117" max="15117" width="17.140625" style="175" customWidth="1"/>
    <col min="15118" max="15361" width="11.42578125" style="175"/>
    <col min="15362" max="15362" width="19.7109375" style="175" customWidth="1"/>
    <col min="15363" max="15363" width="56" style="175" customWidth="1"/>
    <col min="15364" max="15364" width="8.28515625" style="175" customWidth="1"/>
    <col min="15365" max="15365" width="12.7109375" style="175" customWidth="1"/>
    <col min="15366" max="15366" width="13.7109375" style="175" customWidth="1"/>
    <col min="15367" max="15367" width="21.28515625" style="175" customWidth="1"/>
    <col min="15368" max="15368" width="15.28515625" style="175" customWidth="1"/>
    <col min="15369" max="15369" width="16.42578125" style="175" customWidth="1"/>
    <col min="15370" max="15370" width="13.7109375" style="175" customWidth="1"/>
    <col min="15371" max="15371" width="21.28515625" style="175" customWidth="1"/>
    <col min="15372" max="15372" width="19.42578125" style="175" customWidth="1"/>
    <col min="15373" max="15373" width="17.140625" style="175" customWidth="1"/>
    <col min="15374" max="15617" width="11.42578125" style="175"/>
    <col min="15618" max="15618" width="19.7109375" style="175" customWidth="1"/>
    <col min="15619" max="15619" width="56" style="175" customWidth="1"/>
    <col min="15620" max="15620" width="8.28515625" style="175" customWidth="1"/>
    <col min="15621" max="15621" width="12.7109375" style="175" customWidth="1"/>
    <col min="15622" max="15622" width="13.7109375" style="175" customWidth="1"/>
    <col min="15623" max="15623" width="21.28515625" style="175" customWidth="1"/>
    <col min="15624" max="15624" width="15.28515625" style="175" customWidth="1"/>
    <col min="15625" max="15625" width="16.42578125" style="175" customWidth="1"/>
    <col min="15626" max="15626" width="13.7109375" style="175" customWidth="1"/>
    <col min="15627" max="15627" width="21.28515625" style="175" customWidth="1"/>
    <col min="15628" max="15628" width="19.42578125" style="175" customWidth="1"/>
    <col min="15629" max="15629" width="17.140625" style="175" customWidth="1"/>
    <col min="15630" max="15873" width="11.42578125" style="175"/>
    <col min="15874" max="15874" width="19.7109375" style="175" customWidth="1"/>
    <col min="15875" max="15875" width="56" style="175" customWidth="1"/>
    <col min="15876" max="15876" width="8.28515625" style="175" customWidth="1"/>
    <col min="15877" max="15877" width="12.7109375" style="175" customWidth="1"/>
    <col min="15878" max="15878" width="13.7109375" style="175" customWidth="1"/>
    <col min="15879" max="15879" width="21.28515625" style="175" customWidth="1"/>
    <col min="15880" max="15880" width="15.28515625" style="175" customWidth="1"/>
    <col min="15881" max="15881" width="16.42578125" style="175" customWidth="1"/>
    <col min="15882" max="15882" width="13.7109375" style="175" customWidth="1"/>
    <col min="15883" max="15883" width="21.28515625" style="175" customWidth="1"/>
    <col min="15884" max="15884" width="19.42578125" style="175" customWidth="1"/>
    <col min="15885" max="15885" width="17.140625" style="175" customWidth="1"/>
    <col min="15886" max="16129" width="11.42578125" style="175"/>
    <col min="16130" max="16130" width="19.7109375" style="175" customWidth="1"/>
    <col min="16131" max="16131" width="56" style="175" customWidth="1"/>
    <col min="16132" max="16132" width="8.28515625" style="175" customWidth="1"/>
    <col min="16133" max="16133" width="12.7109375" style="175" customWidth="1"/>
    <col min="16134" max="16134" width="13.7109375" style="175" customWidth="1"/>
    <col min="16135" max="16135" width="21.28515625" style="175" customWidth="1"/>
    <col min="16136" max="16136" width="15.28515625" style="175" customWidth="1"/>
    <col min="16137" max="16137" width="16.42578125" style="175" customWidth="1"/>
    <col min="16138" max="16138" width="13.7109375" style="175" customWidth="1"/>
    <col min="16139" max="16139" width="21.28515625" style="175" customWidth="1"/>
    <col min="16140" max="16140" width="19.42578125" style="175" customWidth="1"/>
    <col min="16141" max="16141" width="17.140625" style="175" customWidth="1"/>
    <col min="16142" max="16384" width="11.42578125" style="175"/>
  </cols>
  <sheetData>
    <row r="1" spans="1:15">
      <c r="B1" s="278"/>
      <c r="C1" s="279"/>
      <c r="D1" s="280"/>
      <c r="E1" s="281"/>
      <c r="F1" s="282"/>
      <c r="G1" s="279"/>
      <c r="H1" s="283"/>
    </row>
    <row r="2" spans="1:15">
      <c r="B2" s="285"/>
      <c r="C2" s="11"/>
      <c r="D2" s="12"/>
      <c r="E2" s="13"/>
      <c r="F2" s="14"/>
      <c r="G2" s="11"/>
      <c r="H2" s="286"/>
    </row>
    <row r="3" spans="1:15" ht="18">
      <c r="B3" s="287"/>
      <c r="C3" s="288" t="s">
        <v>272</v>
      </c>
      <c r="D3" s="12"/>
      <c r="E3" s="18"/>
      <c r="F3" s="14"/>
      <c r="G3" s="19"/>
      <c r="H3" s="289"/>
    </row>
    <row r="4" spans="1:15">
      <c r="B4" s="287"/>
      <c r="C4" s="17"/>
      <c r="D4" s="12"/>
      <c r="E4" s="13"/>
      <c r="F4" s="14"/>
      <c r="G4" s="11"/>
      <c r="H4" s="286"/>
      <c r="J4" s="290" t="e">
        <f>#REF!+#REF!+#REF!+#REF!+#REF!+#REF!+#REF!</f>
        <v>#REF!</v>
      </c>
    </row>
    <row r="5" spans="1:15">
      <c r="B5" s="285" t="s">
        <v>5</v>
      </c>
      <c r="C5" s="17" t="s">
        <v>273</v>
      </c>
      <c r="D5" s="12"/>
      <c r="E5" s="13"/>
      <c r="F5" s="14"/>
      <c r="G5" s="11"/>
      <c r="H5" s="286"/>
      <c r="K5" s="291"/>
    </row>
    <row r="6" spans="1:15">
      <c r="B6" s="285" t="s">
        <v>7</v>
      </c>
      <c r="C6" s="17" t="s">
        <v>8</v>
      </c>
      <c r="D6" s="12"/>
      <c r="E6" s="13"/>
      <c r="F6" s="14"/>
      <c r="G6" s="11"/>
      <c r="H6" s="286"/>
      <c r="L6" s="291"/>
    </row>
    <row r="7" spans="1:15">
      <c r="B7" s="285" t="s">
        <v>9</v>
      </c>
      <c r="C7" s="17" t="s">
        <v>10</v>
      </c>
      <c r="D7" s="12"/>
      <c r="E7" s="13"/>
      <c r="F7" s="180"/>
      <c r="G7" s="23" t="s">
        <v>11</v>
      </c>
      <c r="H7" s="292"/>
      <c r="O7" s="290"/>
    </row>
    <row r="8" spans="1:15">
      <c r="B8" s="285" t="s">
        <v>12</v>
      </c>
      <c r="C8" s="17" t="s">
        <v>13</v>
      </c>
      <c r="D8" s="12"/>
      <c r="E8" s="13"/>
      <c r="F8" s="180"/>
      <c r="G8" s="23" t="s">
        <v>14</v>
      </c>
      <c r="H8" s="292"/>
      <c r="J8" s="293"/>
      <c r="K8" s="293"/>
      <c r="L8" s="294"/>
    </row>
    <row r="9" spans="1:15">
      <c r="B9" s="285" t="s">
        <v>15</v>
      </c>
      <c r="C9" s="28">
        <v>41044</v>
      </c>
      <c r="D9" s="12"/>
      <c r="E9" s="13"/>
      <c r="F9" s="180"/>
      <c r="G9" s="23" t="s">
        <v>16</v>
      </c>
      <c r="H9" s="292"/>
      <c r="J9" s="271"/>
      <c r="L9" s="291"/>
    </row>
    <row r="10" spans="1:15">
      <c r="B10" s="285"/>
      <c r="C10" s="11"/>
      <c r="D10" s="12"/>
      <c r="E10" s="13"/>
      <c r="F10" s="180"/>
      <c r="G10" s="30" t="s">
        <v>17</v>
      </c>
      <c r="H10" s="292"/>
      <c r="I10" s="295" t="s">
        <v>18</v>
      </c>
      <c r="J10" s="290"/>
      <c r="K10" s="290"/>
      <c r="L10" s="296" t="s">
        <v>19</v>
      </c>
    </row>
    <row r="11" spans="1:15" ht="15.75">
      <c r="B11" s="285"/>
      <c r="C11" s="11"/>
      <c r="D11" s="12"/>
      <c r="E11" s="13"/>
      <c r="F11" s="32"/>
      <c r="G11" s="11"/>
      <c r="H11" s="286"/>
      <c r="I11" s="33">
        <v>1.05</v>
      </c>
      <c r="J11" s="290"/>
      <c r="K11" s="290"/>
      <c r="L11" s="297">
        <v>2.7</v>
      </c>
    </row>
    <row r="12" spans="1:15">
      <c r="B12" s="285"/>
      <c r="C12" s="11"/>
      <c r="D12" s="12"/>
      <c r="E12" s="13"/>
      <c r="F12" s="32"/>
      <c r="G12" s="11"/>
      <c r="H12" s="286"/>
    </row>
    <row r="13" spans="1:15" ht="30" customHeight="1">
      <c r="A13" s="494" t="s">
        <v>314</v>
      </c>
      <c r="B13" s="298" t="s">
        <v>20</v>
      </c>
      <c r="C13" s="35" t="s">
        <v>21</v>
      </c>
      <c r="D13" s="35" t="s">
        <v>22</v>
      </c>
      <c r="E13" s="36" t="s">
        <v>23</v>
      </c>
      <c r="F13" s="36" t="s">
        <v>24</v>
      </c>
      <c r="G13" s="35" t="s">
        <v>25</v>
      </c>
      <c r="H13" s="299" t="s">
        <v>26</v>
      </c>
      <c r="J13" s="36" t="s">
        <v>24</v>
      </c>
      <c r="K13" s="35" t="s">
        <v>25</v>
      </c>
      <c r="L13" s="36" t="s">
        <v>26</v>
      </c>
    </row>
    <row r="14" spans="1:15" s="240" customFormat="1" ht="15" customHeight="1">
      <c r="B14" s="300"/>
      <c r="C14" s="301"/>
      <c r="D14" s="39"/>
      <c r="E14" s="40"/>
      <c r="F14" s="41"/>
      <c r="G14" s="42"/>
      <c r="H14" s="302"/>
      <c r="I14" s="44"/>
      <c r="J14" s="45"/>
      <c r="K14" s="45"/>
      <c r="L14" s="45"/>
      <c r="M14" s="303"/>
    </row>
    <row r="15" spans="1:15" s="198" customFormat="1" ht="15" customHeight="1">
      <c r="A15" s="198">
        <v>1</v>
      </c>
      <c r="B15" s="493" t="s">
        <v>310</v>
      </c>
      <c r="C15" s="82" t="s">
        <v>3</v>
      </c>
      <c r="D15" s="62"/>
      <c r="E15" s="63"/>
      <c r="F15" s="64"/>
      <c r="G15" s="61"/>
      <c r="H15" s="305"/>
      <c r="I15" s="197"/>
      <c r="J15" s="220"/>
      <c r="K15" s="220"/>
      <c r="L15" s="197"/>
      <c r="M15" s="306"/>
    </row>
    <row r="16" spans="1:15" s="479" customFormat="1" ht="15" customHeight="1">
      <c r="A16" s="479">
        <v>4</v>
      </c>
      <c r="B16" s="475">
        <v>1</v>
      </c>
      <c r="C16" s="82" t="s">
        <v>92</v>
      </c>
      <c r="D16" s="62"/>
      <c r="E16" s="64"/>
      <c r="F16" s="307"/>
      <c r="G16" s="64"/>
      <c r="H16" s="305">
        <f>SUM(G17:G19)</f>
        <v>2451.0913981999997</v>
      </c>
      <c r="I16" s="476"/>
      <c r="J16" s="199"/>
      <c r="K16" s="308">
        <f t="shared" ref="K16:K24" si="0">+J16*E16</f>
        <v>0</v>
      </c>
      <c r="L16" s="477" t="e">
        <f>SUM(#REF!)</f>
        <v>#REF!</v>
      </c>
      <c r="M16" s="478"/>
    </row>
    <row r="17" spans="1:16" s="479" customFormat="1" ht="15" customHeight="1">
      <c r="A17" s="479">
        <v>4.04</v>
      </c>
      <c r="B17" s="304">
        <v>1.01</v>
      </c>
      <c r="C17" s="78" t="s">
        <v>289</v>
      </c>
      <c r="D17" s="62" t="s">
        <v>36</v>
      </c>
      <c r="E17" s="64">
        <v>-10</v>
      </c>
      <c r="F17" s="64">
        <f>J17*I17</f>
        <v>30.901500000000002</v>
      </c>
      <c r="G17" s="64">
        <f>F17*E17</f>
        <v>-309.01500000000004</v>
      </c>
      <c r="H17" s="525"/>
      <c r="I17" s="526">
        <f>+$I$11</f>
        <v>1.05</v>
      </c>
      <c r="J17" s="527">
        <v>29.43</v>
      </c>
      <c r="K17" s="63">
        <f>+E17*J17</f>
        <v>-294.3</v>
      </c>
      <c r="M17" s="478"/>
    </row>
    <row r="18" spans="1:16" s="479" customFormat="1" ht="14.25">
      <c r="A18" s="479">
        <v>4.05</v>
      </c>
      <c r="B18" s="538">
        <v>1.02</v>
      </c>
      <c r="C18" s="487" t="s">
        <v>274</v>
      </c>
      <c r="D18" s="351" t="s">
        <v>85</v>
      </c>
      <c r="E18" s="370">
        <f>[2]CONCRETO!G56</f>
        <v>3.6654</v>
      </c>
      <c r="F18" s="309">
        <f>J18*1.15</f>
        <v>268.43299999999999</v>
      </c>
      <c r="G18" s="360">
        <f>E18*F18</f>
        <v>983.91431820000003</v>
      </c>
      <c r="H18" s="481"/>
      <c r="I18" s="476"/>
      <c r="J18" s="199">
        <v>233.42</v>
      </c>
      <c r="K18" s="308">
        <f t="shared" si="0"/>
        <v>855.5776679999999</v>
      </c>
      <c r="M18" s="482"/>
    </row>
    <row r="19" spans="1:16" s="479" customFormat="1" ht="15" customHeight="1">
      <c r="A19" s="479">
        <v>4.0599999999999996</v>
      </c>
      <c r="B19" s="538">
        <v>1.03</v>
      </c>
      <c r="C19" s="369" t="s">
        <v>275</v>
      </c>
      <c r="D19" s="351" t="s">
        <v>36</v>
      </c>
      <c r="E19" s="370">
        <f>[2]CONCRETO!J56</f>
        <v>44.875999999999998</v>
      </c>
      <c r="F19" s="309">
        <v>39.58</v>
      </c>
      <c r="G19" s="360">
        <f>E19*F19</f>
        <v>1776.1920799999998</v>
      </c>
      <c r="H19" s="481"/>
      <c r="I19" s="476"/>
      <c r="J19" s="484">
        <v>39.58</v>
      </c>
      <c r="K19" s="308">
        <f t="shared" si="0"/>
        <v>1776.1920799999998</v>
      </c>
      <c r="M19" s="478"/>
    </row>
    <row r="20" spans="1:16" s="355" customFormat="1" ht="15" customHeight="1">
      <c r="A20" s="355">
        <v>2</v>
      </c>
      <c r="B20" s="495" t="s">
        <v>315</v>
      </c>
      <c r="C20" s="496" t="s">
        <v>316</v>
      </c>
      <c r="D20" s="351"/>
      <c r="E20" s="370"/>
      <c r="F20" s="309"/>
      <c r="G20" s="360"/>
      <c r="H20" s="371"/>
      <c r="I20" s="497"/>
      <c r="J20" s="498"/>
      <c r="K20" s="489"/>
      <c r="M20" s="499"/>
    </row>
    <row r="21" spans="1:16" s="355" customFormat="1" ht="15" customHeight="1">
      <c r="A21" s="355">
        <v>1</v>
      </c>
      <c r="B21" s="485">
        <v>2</v>
      </c>
      <c r="C21" s="486" t="s">
        <v>276</v>
      </c>
      <c r="D21" s="351"/>
      <c r="E21" s="487"/>
      <c r="F21" s="309"/>
      <c r="G21" s="309"/>
      <c r="H21" s="488">
        <f>SUM(G22:G24)</f>
        <v>25305.239999999998</v>
      </c>
      <c r="I21" s="489"/>
      <c r="J21" s="489"/>
      <c r="K21" s="489">
        <f t="shared" si="0"/>
        <v>0</v>
      </c>
      <c r="M21" s="490"/>
      <c r="O21" s="491"/>
      <c r="P21" s="354"/>
    </row>
    <row r="22" spans="1:16" s="355" customFormat="1" ht="14.25">
      <c r="A22" s="355">
        <f t="shared" ref="A22:A24" si="1">+A21+0.01</f>
        <v>1.01</v>
      </c>
      <c r="B22" s="349">
        <f>+B21+0.01</f>
        <v>2.0099999999999998</v>
      </c>
      <c r="C22" s="350" t="s">
        <v>277</v>
      </c>
      <c r="D22" s="351" t="s">
        <v>278</v>
      </c>
      <c r="E22" s="352">
        <v>165.92500000000001</v>
      </c>
      <c r="F22" s="309">
        <v>59.02</v>
      </c>
      <c r="G22" s="309">
        <f>ROUND(E22*F22,2)</f>
        <v>9792.89</v>
      </c>
      <c r="H22" s="353"/>
      <c r="I22" s="489">
        <f>+I$11</f>
        <v>1.05</v>
      </c>
      <c r="J22" s="492">
        <v>49.08</v>
      </c>
      <c r="K22" s="489">
        <f t="shared" si="0"/>
        <v>8143.5990000000002</v>
      </c>
      <c r="M22" s="490"/>
      <c r="O22" s="491"/>
      <c r="P22" s="354"/>
    </row>
    <row r="23" spans="1:16" s="355" customFormat="1" ht="14.25">
      <c r="A23" s="355">
        <f t="shared" si="1"/>
        <v>1.02</v>
      </c>
      <c r="B23" s="349">
        <f>+B22+0.01</f>
        <v>2.0199999999999996</v>
      </c>
      <c r="C23" s="350" t="s">
        <v>279</v>
      </c>
      <c r="D23" s="351" t="s">
        <v>278</v>
      </c>
      <c r="E23" s="352">
        <v>16.95</v>
      </c>
      <c r="F23" s="309">
        <v>89</v>
      </c>
      <c r="G23" s="309">
        <f>ROUND(E23*F23,2)</f>
        <v>1508.55</v>
      </c>
      <c r="H23" s="353"/>
      <c r="I23" s="489">
        <f>+I$11</f>
        <v>1.05</v>
      </c>
      <c r="J23" s="492">
        <v>85.82</v>
      </c>
      <c r="K23" s="489">
        <f t="shared" si="0"/>
        <v>1454.6489999999999</v>
      </c>
      <c r="M23" s="490"/>
      <c r="O23" s="491"/>
      <c r="P23" s="354"/>
    </row>
    <row r="24" spans="1:16" s="355" customFormat="1" thickBot="1">
      <c r="A24" s="355">
        <f t="shared" si="1"/>
        <v>1.03</v>
      </c>
      <c r="B24" s="349">
        <f>+B23+0.01</f>
        <v>2.0299999999999994</v>
      </c>
      <c r="C24" s="350" t="s">
        <v>280</v>
      </c>
      <c r="D24" s="351" t="s">
        <v>278</v>
      </c>
      <c r="E24" s="352">
        <v>350.0950000000002</v>
      </c>
      <c r="F24" s="309">
        <v>40</v>
      </c>
      <c r="G24" s="309">
        <f>ROUND(E24*F24,2)</f>
        <v>14003.8</v>
      </c>
      <c r="H24" s="353"/>
      <c r="I24" s="489">
        <f>+I$11</f>
        <v>1.05</v>
      </c>
      <c r="J24" s="492">
        <v>42.96</v>
      </c>
      <c r="K24" s="489">
        <f t="shared" si="0"/>
        <v>15040.08120000001</v>
      </c>
      <c r="M24" s="490"/>
      <c r="O24" s="491"/>
      <c r="P24" s="354"/>
    </row>
    <row r="25" spans="1:16" s="240" customFormat="1" ht="15" customHeight="1">
      <c r="B25" s="316"/>
      <c r="C25" s="317"/>
      <c r="D25" s="318"/>
      <c r="E25" s="319"/>
      <c r="F25" s="320" t="s">
        <v>188</v>
      </c>
      <c r="G25" s="321"/>
      <c r="H25" s="322">
        <f>SUM(H16:H24)</f>
        <v>27756.331398199996</v>
      </c>
      <c r="I25" s="105"/>
      <c r="J25" s="107" t="s">
        <v>190</v>
      </c>
      <c r="K25" s="108">
        <f>SUM(K16:K24)</f>
        <v>26975.798948000011</v>
      </c>
    </row>
    <row r="26" spans="1:16" s="240" customFormat="1" ht="15" customHeight="1" thickBot="1">
      <c r="B26" s="234"/>
      <c r="C26" s="236"/>
      <c r="D26" s="257"/>
      <c r="E26" s="258"/>
      <c r="F26" s="102" t="s">
        <v>191</v>
      </c>
      <c r="G26" s="103" t="s">
        <v>189</v>
      </c>
      <c r="H26" s="243">
        <v>0</v>
      </c>
      <c r="I26" s="105"/>
      <c r="J26" s="106"/>
      <c r="K26" s="111">
        <f>+H29/K25</f>
        <v>1.1009599624212763</v>
      </c>
      <c r="L26" s="112"/>
      <c r="M26" s="303"/>
    </row>
    <row r="27" spans="1:16" s="240" customFormat="1" ht="15" customHeight="1">
      <c r="B27" s="234"/>
      <c r="C27" s="236"/>
      <c r="D27" s="257"/>
      <c r="E27" s="258"/>
      <c r="F27" s="102" t="s">
        <v>281</v>
      </c>
      <c r="G27" s="103"/>
      <c r="H27" s="237">
        <f>+H25+H26</f>
        <v>27756.331398199996</v>
      </c>
      <c r="I27" s="105"/>
      <c r="J27" s="106"/>
      <c r="K27" s="111"/>
      <c r="L27" s="112"/>
      <c r="M27" s="303"/>
    </row>
    <row r="28" spans="1:16" s="240" customFormat="1" ht="15" customHeight="1" thickBot="1">
      <c r="B28" s="234"/>
      <c r="C28" s="236"/>
      <c r="D28" s="257"/>
      <c r="E28" s="258"/>
      <c r="F28" s="102" t="s">
        <v>193</v>
      </c>
      <c r="G28" s="103" t="s">
        <v>189</v>
      </c>
      <c r="H28" s="243">
        <f>+H27*0.07</f>
        <v>1942.9431978739999</v>
      </c>
      <c r="I28" s="105"/>
      <c r="J28" s="106"/>
      <c r="K28" s="111"/>
      <c r="L28" s="112"/>
      <c r="M28" s="303"/>
    </row>
    <row r="29" spans="1:16" s="240" customFormat="1" ht="15" customHeight="1">
      <c r="B29" s="234"/>
      <c r="C29" s="236"/>
      <c r="D29" s="257"/>
      <c r="E29" s="258"/>
      <c r="F29" s="102" t="s">
        <v>194</v>
      </c>
      <c r="G29" s="103" t="s">
        <v>189</v>
      </c>
      <c r="H29" s="237">
        <f>+H27+H28</f>
        <v>29699.274596073996</v>
      </c>
      <c r="I29" s="105"/>
      <c r="J29" s="106"/>
      <c r="K29" s="111"/>
      <c r="L29" s="112"/>
      <c r="M29" s="303"/>
      <c r="N29" s="113"/>
    </row>
    <row r="30" spans="1:16" s="240" customFormat="1" ht="15" customHeight="1">
      <c r="B30" s="234"/>
      <c r="C30" s="236"/>
      <c r="D30" s="257"/>
      <c r="E30" s="258"/>
      <c r="F30" s="103" t="s">
        <v>195</v>
      </c>
      <c r="G30" s="103" t="s">
        <v>189</v>
      </c>
      <c r="H30" s="237">
        <f>0.18*H29</f>
        <v>5345.8694272933189</v>
      </c>
      <c r="I30" s="111"/>
      <c r="J30" s="115"/>
      <c r="K30" s="116"/>
      <c r="L30" s="117"/>
      <c r="M30" s="323"/>
    </row>
    <row r="31" spans="1:16" s="240" customFormat="1" ht="15" customHeight="1">
      <c r="B31" s="234"/>
      <c r="C31" s="236"/>
      <c r="D31" s="257"/>
      <c r="E31" s="258"/>
      <c r="F31" s="103" t="s">
        <v>197</v>
      </c>
      <c r="G31" s="103" t="s">
        <v>189</v>
      </c>
      <c r="H31" s="237">
        <f>SUM(H29:H30)</f>
        <v>35045.144023367313</v>
      </c>
      <c r="I31" s="111"/>
      <c r="J31" s="115"/>
      <c r="K31" s="116"/>
      <c r="L31" s="117"/>
      <c r="M31" s="323"/>
    </row>
    <row r="32" spans="1:16" s="240" customFormat="1" ht="15" customHeight="1" thickBot="1">
      <c r="B32" s="248"/>
      <c r="C32" s="253"/>
      <c r="D32" s="250"/>
      <c r="E32" s="251"/>
      <c r="F32" s="253" t="s">
        <v>327</v>
      </c>
      <c r="G32" s="253"/>
      <c r="H32" s="586">
        <f>+H31*0.3</f>
        <v>10513.543207010194</v>
      </c>
      <c r="I32" s="111"/>
      <c r="K32" s="116"/>
      <c r="L32" s="117"/>
      <c r="M32" s="303"/>
    </row>
    <row r="33" spans="2:13" s="240" customFormat="1" ht="15" customHeight="1">
      <c r="B33" s="234"/>
      <c r="C33" s="236"/>
      <c r="D33" s="257"/>
      <c r="E33" s="258"/>
      <c r="F33" s="103"/>
      <c r="G33" s="103"/>
      <c r="H33" s="237"/>
      <c r="I33" s="111"/>
      <c r="K33" s="116"/>
      <c r="L33" s="117"/>
      <c r="M33" s="303"/>
    </row>
    <row r="34" spans="2:13" s="240" customFormat="1" ht="15" customHeight="1">
      <c r="B34" s="234"/>
      <c r="C34" s="256" t="s">
        <v>200</v>
      </c>
      <c r="D34" s="257"/>
      <c r="E34" s="258"/>
      <c r="F34" s="258"/>
      <c r="G34" s="258"/>
      <c r="H34" s="242"/>
    </row>
    <row r="35" spans="2:13" s="240" customFormat="1" ht="15" customHeight="1">
      <c r="B35" s="234"/>
      <c r="C35" s="260" t="s">
        <v>282</v>
      </c>
      <c r="D35" s="257"/>
      <c r="E35" s="258"/>
      <c r="F35" s="258"/>
      <c r="G35" s="258"/>
      <c r="H35" s="242"/>
      <c r="M35" s="303"/>
    </row>
    <row r="36" spans="2:13" s="240" customFormat="1" ht="15" customHeight="1">
      <c r="B36" s="234"/>
      <c r="C36" s="261"/>
      <c r="D36" s="257"/>
      <c r="E36" s="258"/>
      <c r="F36" s="258"/>
      <c r="G36" s="258"/>
      <c r="H36" s="242"/>
      <c r="M36" s="303"/>
    </row>
    <row r="37" spans="2:13" s="240" customFormat="1" ht="15" customHeight="1">
      <c r="B37" s="234"/>
      <c r="C37" s="256" t="s">
        <v>202</v>
      </c>
      <c r="D37" s="257"/>
      <c r="E37" s="258"/>
      <c r="F37" s="258"/>
      <c r="G37" s="258"/>
      <c r="H37" s="242"/>
      <c r="M37" s="303"/>
    </row>
    <row r="38" spans="2:13" s="240" customFormat="1" ht="15" customHeight="1">
      <c r="B38" s="234"/>
      <c r="C38" s="262" t="s">
        <v>203</v>
      </c>
      <c r="D38" s="257"/>
      <c r="E38" s="258"/>
      <c r="F38" s="258"/>
      <c r="G38" s="258"/>
      <c r="H38" s="242"/>
      <c r="M38" s="303"/>
    </row>
    <row r="39" spans="2:13" s="240" customFormat="1" ht="15" customHeight="1">
      <c r="B39" s="234"/>
      <c r="C39" s="262"/>
      <c r="D39" s="257"/>
      <c r="E39" s="258"/>
      <c r="F39" s="258"/>
      <c r="G39" s="258"/>
      <c r="H39" s="242"/>
      <c r="M39" s="303"/>
    </row>
    <row r="40" spans="2:13" s="240" customFormat="1" ht="15" customHeight="1">
      <c r="B40" s="234"/>
      <c r="C40" s="256" t="s">
        <v>283</v>
      </c>
      <c r="D40" s="257"/>
      <c r="E40" s="258"/>
      <c r="F40" s="258"/>
      <c r="G40" s="258"/>
      <c r="H40" s="242"/>
      <c r="M40" s="303"/>
    </row>
    <row r="41" spans="2:13" s="240" customFormat="1" ht="15" customHeight="1">
      <c r="B41" s="234"/>
      <c r="C41" s="324" t="s">
        <v>284</v>
      </c>
      <c r="D41" s="257"/>
      <c r="E41" s="258"/>
      <c r="F41" s="258"/>
      <c r="G41" s="258"/>
      <c r="H41" s="242"/>
      <c r="M41" s="303"/>
    </row>
    <row r="42" spans="2:13" s="240" customFormat="1" ht="15" customHeight="1">
      <c r="B42" s="325"/>
      <c r="C42" s="326"/>
      <c r="D42" s="327"/>
      <c r="E42" s="328"/>
      <c r="F42" s="328"/>
      <c r="G42" s="328"/>
      <c r="H42" s="329"/>
      <c r="M42" s="303"/>
    </row>
    <row r="43" spans="2:13" s="240" customFormat="1" ht="15" customHeight="1">
      <c r="B43" s="234"/>
      <c r="C43" s="236"/>
      <c r="D43" s="257"/>
      <c r="E43" s="258"/>
      <c r="F43" s="258"/>
      <c r="G43" s="258"/>
      <c r="H43" s="242"/>
      <c r="M43" s="303"/>
    </row>
    <row r="44" spans="2:13" s="240" customFormat="1" ht="15" customHeight="1">
      <c r="B44" s="234"/>
      <c r="C44" s="236"/>
      <c r="D44" s="257"/>
      <c r="E44" s="258"/>
      <c r="F44" s="258"/>
      <c r="G44" s="258"/>
      <c r="H44" s="242"/>
      <c r="M44" s="303"/>
    </row>
    <row r="45" spans="2:13" s="240" customFormat="1" ht="15" customHeight="1">
      <c r="B45" s="330"/>
      <c r="C45" s="331"/>
      <c r="D45" s="332"/>
      <c r="E45" s="333"/>
      <c r="F45" s="333"/>
      <c r="G45" s="333"/>
      <c r="H45" s="334"/>
      <c r="M45" s="303"/>
    </row>
    <row r="46" spans="2:13" s="240" customFormat="1" ht="15" customHeight="1">
      <c r="B46" s="234"/>
      <c r="C46" s="236"/>
      <c r="D46" s="257"/>
      <c r="E46" s="258"/>
      <c r="F46" s="163"/>
      <c r="G46" s="163"/>
      <c r="H46" s="242"/>
      <c r="M46" s="303"/>
    </row>
    <row r="47" spans="2:13" s="240" customFormat="1" ht="15" customHeight="1">
      <c r="B47" s="335" t="s">
        <v>231</v>
      </c>
      <c r="C47" s="44"/>
      <c r="D47" s="146"/>
      <c r="E47" s="157"/>
      <c r="F47" s="589" t="s">
        <v>233</v>
      </c>
      <c r="G47" s="589"/>
      <c r="H47" s="242"/>
      <c r="M47" s="303"/>
    </row>
    <row r="48" spans="2:13" s="240" customFormat="1" ht="15" customHeight="1">
      <c r="B48" s="335"/>
      <c r="C48" s="44"/>
      <c r="D48" s="146"/>
      <c r="E48" s="159"/>
      <c r="F48" s="589" t="s">
        <v>235</v>
      </c>
      <c r="G48" s="589"/>
      <c r="H48" s="242"/>
      <c r="M48" s="303"/>
    </row>
    <row r="49" spans="2:13" s="240" customFormat="1" ht="15" customHeight="1">
      <c r="B49" s="335"/>
      <c r="C49" s="44"/>
      <c r="D49" s="146"/>
      <c r="E49" s="159"/>
      <c r="F49" s="160"/>
      <c r="G49" s="160"/>
      <c r="H49" s="242"/>
      <c r="M49" s="303"/>
    </row>
    <row r="50" spans="2:13" s="240" customFormat="1" ht="15" customHeight="1">
      <c r="B50" s="335"/>
      <c r="C50" s="161"/>
      <c r="D50" s="147"/>
      <c r="E50" s="162"/>
      <c r="F50" s="163"/>
      <c r="G50" s="163"/>
      <c r="H50" s="242"/>
      <c r="M50" s="303"/>
    </row>
    <row r="51" spans="2:13" s="240" customFormat="1" ht="15" customHeight="1">
      <c r="B51" s="335"/>
      <c r="C51" s="164" t="s">
        <v>232</v>
      </c>
      <c r="D51" s="146"/>
      <c r="E51" s="159"/>
      <c r="F51" s="589" t="s">
        <v>233</v>
      </c>
      <c r="G51" s="589"/>
      <c r="H51" s="242"/>
      <c r="M51" s="303"/>
    </row>
    <row r="52" spans="2:13" s="240" customFormat="1" ht="15" customHeight="1">
      <c r="B52" s="336"/>
      <c r="C52" s="164" t="s">
        <v>234</v>
      </c>
      <c r="D52" s="146"/>
      <c r="E52" s="157"/>
      <c r="F52" s="589" t="s">
        <v>235</v>
      </c>
      <c r="G52" s="589"/>
      <c r="H52" s="242"/>
      <c r="M52" s="303"/>
    </row>
    <row r="53" spans="2:13" s="240" customFormat="1" ht="15" customHeight="1">
      <c r="B53" s="336"/>
      <c r="C53" s="164" t="s">
        <v>236</v>
      </c>
      <c r="D53" s="161"/>
      <c r="E53" s="167"/>
      <c r="F53" s="168"/>
      <c r="G53" s="168"/>
      <c r="H53" s="242"/>
      <c r="M53" s="303"/>
    </row>
    <row r="54" spans="2:13" s="240" customFormat="1" ht="15" customHeight="1" thickBot="1">
      <c r="B54" s="248"/>
      <c r="C54" s="253"/>
      <c r="D54" s="250"/>
      <c r="E54" s="251"/>
      <c r="F54" s="251"/>
      <c r="G54" s="251"/>
      <c r="H54" s="252"/>
      <c r="I54" s="236"/>
      <c r="M54" s="303"/>
    </row>
  </sheetData>
  <sheetProtection selectLockedCells="1" selectUnlockedCells="1"/>
  <mergeCells count="4">
    <mergeCell ref="F47:G47"/>
    <mergeCell ref="F48:G48"/>
    <mergeCell ref="F51:G51"/>
    <mergeCell ref="F52:G52"/>
  </mergeCells>
  <hyperlinks>
    <hyperlink ref="G10" r:id="rId1"/>
  </hyperlinks>
  <printOptions horizontalCentered="1" verticalCentered="1"/>
  <pageMargins left="0.19652777777777777" right="0.19652777777777777" top="0.78749999999999998" bottom="0.78749999999999998" header="0.78749999999999998" footer="0.78749999999999998"/>
  <pageSetup paperSize="9" scale="60" firstPageNumber="0" orientation="portrait" horizontalDpi="300" verticalDpi="300" r:id="rId2"/>
  <headerFooter alignWithMargins="0">
    <oddHeader>&amp;C&amp;"Times New Roman,Normal"&amp;12&amp;A</oddHeader>
    <oddFooter>&amp;C&amp;"Times New Roman,Normal"&amp;12Página &amp;P</oddFooter>
  </headerFooter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2"/>
  <sheetViews>
    <sheetView topLeftCell="A2" zoomScale="70" zoomScaleNormal="70" workbookViewId="0">
      <selection activeCell="B16" sqref="B16"/>
    </sheetView>
  </sheetViews>
  <sheetFormatPr baseColWidth="10" defaultRowHeight="15"/>
  <cols>
    <col min="1" max="1" width="19.7109375" style="8" customWidth="1"/>
    <col min="2" max="2" width="78.28515625" style="8" customWidth="1"/>
    <col min="3" max="3" width="8.28515625" style="29" customWidth="1"/>
    <col min="4" max="4" width="12.7109375" style="8" customWidth="1"/>
    <col min="5" max="5" width="13.7109375" style="8" customWidth="1"/>
    <col min="6" max="6" width="21.28515625" style="8" customWidth="1"/>
    <col min="7" max="7" width="19.42578125" style="8" customWidth="1"/>
    <col min="8" max="8" width="13.42578125" style="8" customWidth="1"/>
    <col min="9" max="9" width="8.85546875" style="8" customWidth="1"/>
    <col min="10" max="10" width="21.28515625" style="8" customWidth="1"/>
    <col min="11" max="11" width="19.42578125" style="8" customWidth="1"/>
    <col min="12" max="12" width="17.140625" style="9" customWidth="1"/>
    <col min="13" max="13" width="16.28515625" style="8" customWidth="1"/>
    <col min="14" max="256" width="11.42578125" style="8"/>
    <col min="257" max="257" width="19.7109375" style="8" customWidth="1"/>
    <col min="258" max="258" width="78.28515625" style="8" customWidth="1"/>
    <col min="259" max="259" width="8.28515625" style="8" customWidth="1"/>
    <col min="260" max="260" width="12.7109375" style="8" customWidth="1"/>
    <col min="261" max="261" width="13.7109375" style="8" customWidth="1"/>
    <col min="262" max="262" width="21.28515625" style="8" customWidth="1"/>
    <col min="263" max="263" width="19.42578125" style="8" customWidth="1"/>
    <col min="264" max="264" width="9.28515625" style="8" customWidth="1"/>
    <col min="265" max="265" width="8.85546875" style="8" customWidth="1"/>
    <col min="266" max="266" width="21.28515625" style="8" customWidth="1"/>
    <col min="267" max="267" width="19.42578125" style="8" customWidth="1"/>
    <col min="268" max="268" width="17.140625" style="8" customWidth="1"/>
    <col min="269" max="269" width="16.28515625" style="8" customWidth="1"/>
    <col min="270" max="512" width="11.42578125" style="8"/>
    <col min="513" max="513" width="19.7109375" style="8" customWidth="1"/>
    <col min="514" max="514" width="78.28515625" style="8" customWidth="1"/>
    <col min="515" max="515" width="8.28515625" style="8" customWidth="1"/>
    <col min="516" max="516" width="12.7109375" style="8" customWidth="1"/>
    <col min="517" max="517" width="13.7109375" style="8" customWidth="1"/>
    <col min="518" max="518" width="21.28515625" style="8" customWidth="1"/>
    <col min="519" max="519" width="19.42578125" style="8" customWidth="1"/>
    <col min="520" max="520" width="9.28515625" style="8" customWidth="1"/>
    <col min="521" max="521" width="8.85546875" style="8" customWidth="1"/>
    <col min="522" max="522" width="21.28515625" style="8" customWidth="1"/>
    <col min="523" max="523" width="19.42578125" style="8" customWidth="1"/>
    <col min="524" max="524" width="17.140625" style="8" customWidth="1"/>
    <col min="525" max="525" width="16.28515625" style="8" customWidth="1"/>
    <col min="526" max="768" width="11.42578125" style="8"/>
    <col min="769" max="769" width="19.7109375" style="8" customWidth="1"/>
    <col min="770" max="770" width="78.28515625" style="8" customWidth="1"/>
    <col min="771" max="771" width="8.28515625" style="8" customWidth="1"/>
    <col min="772" max="772" width="12.7109375" style="8" customWidth="1"/>
    <col min="773" max="773" width="13.7109375" style="8" customWidth="1"/>
    <col min="774" max="774" width="21.28515625" style="8" customWidth="1"/>
    <col min="775" max="775" width="19.42578125" style="8" customWidth="1"/>
    <col min="776" max="776" width="9.28515625" style="8" customWidth="1"/>
    <col min="777" max="777" width="8.85546875" style="8" customWidth="1"/>
    <col min="778" max="778" width="21.28515625" style="8" customWidth="1"/>
    <col min="779" max="779" width="19.42578125" style="8" customWidth="1"/>
    <col min="780" max="780" width="17.140625" style="8" customWidth="1"/>
    <col min="781" max="781" width="16.28515625" style="8" customWidth="1"/>
    <col min="782" max="1024" width="11.42578125" style="8"/>
    <col min="1025" max="1025" width="19.7109375" style="8" customWidth="1"/>
    <col min="1026" max="1026" width="78.28515625" style="8" customWidth="1"/>
    <col min="1027" max="1027" width="8.28515625" style="8" customWidth="1"/>
    <col min="1028" max="1028" width="12.7109375" style="8" customWidth="1"/>
    <col min="1029" max="1029" width="13.7109375" style="8" customWidth="1"/>
    <col min="1030" max="1030" width="21.28515625" style="8" customWidth="1"/>
    <col min="1031" max="1031" width="19.42578125" style="8" customWidth="1"/>
    <col min="1032" max="1032" width="9.28515625" style="8" customWidth="1"/>
    <col min="1033" max="1033" width="8.85546875" style="8" customWidth="1"/>
    <col min="1034" max="1034" width="21.28515625" style="8" customWidth="1"/>
    <col min="1035" max="1035" width="19.42578125" style="8" customWidth="1"/>
    <col min="1036" max="1036" width="17.140625" style="8" customWidth="1"/>
    <col min="1037" max="1037" width="16.28515625" style="8" customWidth="1"/>
    <col min="1038" max="1280" width="11.42578125" style="8"/>
    <col min="1281" max="1281" width="19.7109375" style="8" customWidth="1"/>
    <col min="1282" max="1282" width="78.28515625" style="8" customWidth="1"/>
    <col min="1283" max="1283" width="8.28515625" style="8" customWidth="1"/>
    <col min="1284" max="1284" width="12.7109375" style="8" customWidth="1"/>
    <col min="1285" max="1285" width="13.7109375" style="8" customWidth="1"/>
    <col min="1286" max="1286" width="21.28515625" style="8" customWidth="1"/>
    <col min="1287" max="1287" width="19.42578125" style="8" customWidth="1"/>
    <col min="1288" max="1288" width="9.28515625" style="8" customWidth="1"/>
    <col min="1289" max="1289" width="8.85546875" style="8" customWidth="1"/>
    <col min="1290" max="1290" width="21.28515625" style="8" customWidth="1"/>
    <col min="1291" max="1291" width="19.42578125" style="8" customWidth="1"/>
    <col min="1292" max="1292" width="17.140625" style="8" customWidth="1"/>
    <col min="1293" max="1293" width="16.28515625" style="8" customWidth="1"/>
    <col min="1294" max="1536" width="11.42578125" style="8"/>
    <col min="1537" max="1537" width="19.7109375" style="8" customWidth="1"/>
    <col min="1538" max="1538" width="78.28515625" style="8" customWidth="1"/>
    <col min="1539" max="1539" width="8.28515625" style="8" customWidth="1"/>
    <col min="1540" max="1540" width="12.7109375" style="8" customWidth="1"/>
    <col min="1541" max="1541" width="13.7109375" style="8" customWidth="1"/>
    <col min="1542" max="1542" width="21.28515625" style="8" customWidth="1"/>
    <col min="1543" max="1543" width="19.42578125" style="8" customWidth="1"/>
    <col min="1544" max="1544" width="9.28515625" style="8" customWidth="1"/>
    <col min="1545" max="1545" width="8.85546875" style="8" customWidth="1"/>
    <col min="1546" max="1546" width="21.28515625" style="8" customWidth="1"/>
    <col min="1547" max="1547" width="19.42578125" style="8" customWidth="1"/>
    <col min="1548" max="1548" width="17.140625" style="8" customWidth="1"/>
    <col min="1549" max="1549" width="16.28515625" style="8" customWidth="1"/>
    <col min="1550" max="1792" width="11.42578125" style="8"/>
    <col min="1793" max="1793" width="19.7109375" style="8" customWidth="1"/>
    <col min="1794" max="1794" width="78.28515625" style="8" customWidth="1"/>
    <col min="1795" max="1795" width="8.28515625" style="8" customWidth="1"/>
    <col min="1796" max="1796" width="12.7109375" style="8" customWidth="1"/>
    <col min="1797" max="1797" width="13.7109375" style="8" customWidth="1"/>
    <col min="1798" max="1798" width="21.28515625" style="8" customWidth="1"/>
    <col min="1799" max="1799" width="19.42578125" style="8" customWidth="1"/>
    <col min="1800" max="1800" width="9.28515625" style="8" customWidth="1"/>
    <col min="1801" max="1801" width="8.85546875" style="8" customWidth="1"/>
    <col min="1802" max="1802" width="21.28515625" style="8" customWidth="1"/>
    <col min="1803" max="1803" width="19.42578125" style="8" customWidth="1"/>
    <col min="1804" max="1804" width="17.140625" style="8" customWidth="1"/>
    <col min="1805" max="1805" width="16.28515625" style="8" customWidth="1"/>
    <col min="1806" max="2048" width="11.42578125" style="8"/>
    <col min="2049" max="2049" width="19.7109375" style="8" customWidth="1"/>
    <col min="2050" max="2050" width="78.28515625" style="8" customWidth="1"/>
    <col min="2051" max="2051" width="8.28515625" style="8" customWidth="1"/>
    <col min="2052" max="2052" width="12.7109375" style="8" customWidth="1"/>
    <col min="2053" max="2053" width="13.7109375" style="8" customWidth="1"/>
    <col min="2054" max="2054" width="21.28515625" style="8" customWidth="1"/>
    <col min="2055" max="2055" width="19.42578125" style="8" customWidth="1"/>
    <col min="2056" max="2056" width="9.28515625" style="8" customWidth="1"/>
    <col min="2057" max="2057" width="8.85546875" style="8" customWidth="1"/>
    <col min="2058" max="2058" width="21.28515625" style="8" customWidth="1"/>
    <col min="2059" max="2059" width="19.42578125" style="8" customWidth="1"/>
    <col min="2060" max="2060" width="17.140625" style="8" customWidth="1"/>
    <col min="2061" max="2061" width="16.28515625" style="8" customWidth="1"/>
    <col min="2062" max="2304" width="11.42578125" style="8"/>
    <col min="2305" max="2305" width="19.7109375" style="8" customWidth="1"/>
    <col min="2306" max="2306" width="78.28515625" style="8" customWidth="1"/>
    <col min="2307" max="2307" width="8.28515625" style="8" customWidth="1"/>
    <col min="2308" max="2308" width="12.7109375" style="8" customWidth="1"/>
    <col min="2309" max="2309" width="13.7109375" style="8" customWidth="1"/>
    <col min="2310" max="2310" width="21.28515625" style="8" customWidth="1"/>
    <col min="2311" max="2311" width="19.42578125" style="8" customWidth="1"/>
    <col min="2312" max="2312" width="9.28515625" style="8" customWidth="1"/>
    <col min="2313" max="2313" width="8.85546875" style="8" customWidth="1"/>
    <col min="2314" max="2314" width="21.28515625" style="8" customWidth="1"/>
    <col min="2315" max="2315" width="19.42578125" style="8" customWidth="1"/>
    <col min="2316" max="2316" width="17.140625" style="8" customWidth="1"/>
    <col min="2317" max="2317" width="16.28515625" style="8" customWidth="1"/>
    <col min="2318" max="2560" width="11.42578125" style="8"/>
    <col min="2561" max="2561" width="19.7109375" style="8" customWidth="1"/>
    <col min="2562" max="2562" width="78.28515625" style="8" customWidth="1"/>
    <col min="2563" max="2563" width="8.28515625" style="8" customWidth="1"/>
    <col min="2564" max="2564" width="12.7109375" style="8" customWidth="1"/>
    <col min="2565" max="2565" width="13.7109375" style="8" customWidth="1"/>
    <col min="2566" max="2566" width="21.28515625" style="8" customWidth="1"/>
    <col min="2567" max="2567" width="19.42578125" style="8" customWidth="1"/>
    <col min="2568" max="2568" width="9.28515625" style="8" customWidth="1"/>
    <col min="2569" max="2569" width="8.85546875" style="8" customWidth="1"/>
    <col min="2570" max="2570" width="21.28515625" style="8" customWidth="1"/>
    <col min="2571" max="2571" width="19.42578125" style="8" customWidth="1"/>
    <col min="2572" max="2572" width="17.140625" style="8" customWidth="1"/>
    <col min="2573" max="2573" width="16.28515625" style="8" customWidth="1"/>
    <col min="2574" max="2816" width="11.42578125" style="8"/>
    <col min="2817" max="2817" width="19.7109375" style="8" customWidth="1"/>
    <col min="2818" max="2818" width="78.28515625" style="8" customWidth="1"/>
    <col min="2819" max="2819" width="8.28515625" style="8" customWidth="1"/>
    <col min="2820" max="2820" width="12.7109375" style="8" customWidth="1"/>
    <col min="2821" max="2821" width="13.7109375" style="8" customWidth="1"/>
    <col min="2822" max="2822" width="21.28515625" style="8" customWidth="1"/>
    <col min="2823" max="2823" width="19.42578125" style="8" customWidth="1"/>
    <col min="2824" max="2824" width="9.28515625" style="8" customWidth="1"/>
    <col min="2825" max="2825" width="8.85546875" style="8" customWidth="1"/>
    <col min="2826" max="2826" width="21.28515625" style="8" customWidth="1"/>
    <col min="2827" max="2827" width="19.42578125" style="8" customWidth="1"/>
    <col min="2828" max="2828" width="17.140625" style="8" customWidth="1"/>
    <col min="2829" max="2829" width="16.28515625" style="8" customWidth="1"/>
    <col min="2830" max="3072" width="11.42578125" style="8"/>
    <col min="3073" max="3073" width="19.7109375" style="8" customWidth="1"/>
    <col min="3074" max="3074" width="78.28515625" style="8" customWidth="1"/>
    <col min="3075" max="3075" width="8.28515625" style="8" customWidth="1"/>
    <col min="3076" max="3076" width="12.7109375" style="8" customWidth="1"/>
    <col min="3077" max="3077" width="13.7109375" style="8" customWidth="1"/>
    <col min="3078" max="3078" width="21.28515625" style="8" customWidth="1"/>
    <col min="3079" max="3079" width="19.42578125" style="8" customWidth="1"/>
    <col min="3080" max="3080" width="9.28515625" style="8" customWidth="1"/>
    <col min="3081" max="3081" width="8.85546875" style="8" customWidth="1"/>
    <col min="3082" max="3082" width="21.28515625" style="8" customWidth="1"/>
    <col min="3083" max="3083" width="19.42578125" style="8" customWidth="1"/>
    <col min="3084" max="3084" width="17.140625" style="8" customWidth="1"/>
    <col min="3085" max="3085" width="16.28515625" style="8" customWidth="1"/>
    <col min="3086" max="3328" width="11.42578125" style="8"/>
    <col min="3329" max="3329" width="19.7109375" style="8" customWidth="1"/>
    <col min="3330" max="3330" width="78.28515625" style="8" customWidth="1"/>
    <col min="3331" max="3331" width="8.28515625" style="8" customWidth="1"/>
    <col min="3332" max="3332" width="12.7109375" style="8" customWidth="1"/>
    <col min="3333" max="3333" width="13.7109375" style="8" customWidth="1"/>
    <col min="3334" max="3334" width="21.28515625" style="8" customWidth="1"/>
    <col min="3335" max="3335" width="19.42578125" style="8" customWidth="1"/>
    <col min="3336" max="3336" width="9.28515625" style="8" customWidth="1"/>
    <col min="3337" max="3337" width="8.85546875" style="8" customWidth="1"/>
    <col min="3338" max="3338" width="21.28515625" style="8" customWidth="1"/>
    <col min="3339" max="3339" width="19.42578125" style="8" customWidth="1"/>
    <col min="3340" max="3340" width="17.140625" style="8" customWidth="1"/>
    <col min="3341" max="3341" width="16.28515625" style="8" customWidth="1"/>
    <col min="3342" max="3584" width="11.42578125" style="8"/>
    <col min="3585" max="3585" width="19.7109375" style="8" customWidth="1"/>
    <col min="3586" max="3586" width="78.28515625" style="8" customWidth="1"/>
    <col min="3587" max="3587" width="8.28515625" style="8" customWidth="1"/>
    <col min="3588" max="3588" width="12.7109375" style="8" customWidth="1"/>
    <col min="3589" max="3589" width="13.7109375" style="8" customWidth="1"/>
    <col min="3590" max="3590" width="21.28515625" style="8" customWidth="1"/>
    <col min="3591" max="3591" width="19.42578125" style="8" customWidth="1"/>
    <col min="3592" max="3592" width="9.28515625" style="8" customWidth="1"/>
    <col min="3593" max="3593" width="8.85546875" style="8" customWidth="1"/>
    <col min="3594" max="3594" width="21.28515625" style="8" customWidth="1"/>
    <col min="3595" max="3595" width="19.42578125" style="8" customWidth="1"/>
    <col min="3596" max="3596" width="17.140625" style="8" customWidth="1"/>
    <col min="3597" max="3597" width="16.28515625" style="8" customWidth="1"/>
    <col min="3598" max="3840" width="11.42578125" style="8"/>
    <col min="3841" max="3841" width="19.7109375" style="8" customWidth="1"/>
    <col min="3842" max="3842" width="78.28515625" style="8" customWidth="1"/>
    <col min="3843" max="3843" width="8.28515625" style="8" customWidth="1"/>
    <col min="3844" max="3844" width="12.7109375" style="8" customWidth="1"/>
    <col min="3845" max="3845" width="13.7109375" style="8" customWidth="1"/>
    <col min="3846" max="3846" width="21.28515625" style="8" customWidth="1"/>
    <col min="3847" max="3847" width="19.42578125" style="8" customWidth="1"/>
    <col min="3848" max="3848" width="9.28515625" style="8" customWidth="1"/>
    <col min="3849" max="3849" width="8.85546875" style="8" customWidth="1"/>
    <col min="3850" max="3850" width="21.28515625" style="8" customWidth="1"/>
    <col min="3851" max="3851" width="19.42578125" style="8" customWidth="1"/>
    <col min="3852" max="3852" width="17.140625" style="8" customWidth="1"/>
    <col min="3853" max="3853" width="16.28515625" style="8" customWidth="1"/>
    <col min="3854" max="4096" width="11.42578125" style="8"/>
    <col min="4097" max="4097" width="19.7109375" style="8" customWidth="1"/>
    <col min="4098" max="4098" width="78.28515625" style="8" customWidth="1"/>
    <col min="4099" max="4099" width="8.28515625" style="8" customWidth="1"/>
    <col min="4100" max="4100" width="12.7109375" style="8" customWidth="1"/>
    <col min="4101" max="4101" width="13.7109375" style="8" customWidth="1"/>
    <col min="4102" max="4102" width="21.28515625" style="8" customWidth="1"/>
    <col min="4103" max="4103" width="19.42578125" style="8" customWidth="1"/>
    <col min="4104" max="4104" width="9.28515625" style="8" customWidth="1"/>
    <col min="4105" max="4105" width="8.85546875" style="8" customWidth="1"/>
    <col min="4106" max="4106" width="21.28515625" style="8" customWidth="1"/>
    <col min="4107" max="4107" width="19.42578125" style="8" customWidth="1"/>
    <col min="4108" max="4108" width="17.140625" style="8" customWidth="1"/>
    <col min="4109" max="4109" width="16.28515625" style="8" customWidth="1"/>
    <col min="4110" max="4352" width="11.42578125" style="8"/>
    <col min="4353" max="4353" width="19.7109375" style="8" customWidth="1"/>
    <col min="4354" max="4354" width="78.28515625" style="8" customWidth="1"/>
    <col min="4355" max="4355" width="8.28515625" style="8" customWidth="1"/>
    <col min="4356" max="4356" width="12.7109375" style="8" customWidth="1"/>
    <col min="4357" max="4357" width="13.7109375" style="8" customWidth="1"/>
    <col min="4358" max="4358" width="21.28515625" style="8" customWidth="1"/>
    <col min="4359" max="4359" width="19.42578125" style="8" customWidth="1"/>
    <col min="4360" max="4360" width="9.28515625" style="8" customWidth="1"/>
    <col min="4361" max="4361" width="8.85546875" style="8" customWidth="1"/>
    <col min="4362" max="4362" width="21.28515625" style="8" customWidth="1"/>
    <col min="4363" max="4363" width="19.42578125" style="8" customWidth="1"/>
    <col min="4364" max="4364" width="17.140625" style="8" customWidth="1"/>
    <col min="4365" max="4365" width="16.28515625" style="8" customWidth="1"/>
    <col min="4366" max="4608" width="11.42578125" style="8"/>
    <col min="4609" max="4609" width="19.7109375" style="8" customWidth="1"/>
    <col min="4610" max="4610" width="78.28515625" style="8" customWidth="1"/>
    <col min="4611" max="4611" width="8.28515625" style="8" customWidth="1"/>
    <col min="4612" max="4612" width="12.7109375" style="8" customWidth="1"/>
    <col min="4613" max="4613" width="13.7109375" style="8" customWidth="1"/>
    <col min="4614" max="4614" width="21.28515625" style="8" customWidth="1"/>
    <col min="4615" max="4615" width="19.42578125" style="8" customWidth="1"/>
    <col min="4616" max="4616" width="9.28515625" style="8" customWidth="1"/>
    <col min="4617" max="4617" width="8.85546875" style="8" customWidth="1"/>
    <col min="4618" max="4618" width="21.28515625" style="8" customWidth="1"/>
    <col min="4619" max="4619" width="19.42578125" style="8" customWidth="1"/>
    <col min="4620" max="4620" width="17.140625" style="8" customWidth="1"/>
    <col min="4621" max="4621" width="16.28515625" style="8" customWidth="1"/>
    <col min="4622" max="4864" width="11.42578125" style="8"/>
    <col min="4865" max="4865" width="19.7109375" style="8" customWidth="1"/>
    <col min="4866" max="4866" width="78.28515625" style="8" customWidth="1"/>
    <col min="4867" max="4867" width="8.28515625" style="8" customWidth="1"/>
    <col min="4868" max="4868" width="12.7109375" style="8" customWidth="1"/>
    <col min="4869" max="4869" width="13.7109375" style="8" customWidth="1"/>
    <col min="4870" max="4870" width="21.28515625" style="8" customWidth="1"/>
    <col min="4871" max="4871" width="19.42578125" style="8" customWidth="1"/>
    <col min="4872" max="4872" width="9.28515625" style="8" customWidth="1"/>
    <col min="4873" max="4873" width="8.85546875" style="8" customWidth="1"/>
    <col min="4874" max="4874" width="21.28515625" style="8" customWidth="1"/>
    <col min="4875" max="4875" width="19.42578125" style="8" customWidth="1"/>
    <col min="4876" max="4876" width="17.140625" style="8" customWidth="1"/>
    <col min="4877" max="4877" width="16.28515625" style="8" customWidth="1"/>
    <col min="4878" max="5120" width="11.42578125" style="8"/>
    <col min="5121" max="5121" width="19.7109375" style="8" customWidth="1"/>
    <col min="5122" max="5122" width="78.28515625" style="8" customWidth="1"/>
    <col min="5123" max="5123" width="8.28515625" style="8" customWidth="1"/>
    <col min="5124" max="5124" width="12.7109375" style="8" customWidth="1"/>
    <col min="5125" max="5125" width="13.7109375" style="8" customWidth="1"/>
    <col min="5126" max="5126" width="21.28515625" style="8" customWidth="1"/>
    <col min="5127" max="5127" width="19.42578125" style="8" customWidth="1"/>
    <col min="5128" max="5128" width="9.28515625" style="8" customWidth="1"/>
    <col min="5129" max="5129" width="8.85546875" style="8" customWidth="1"/>
    <col min="5130" max="5130" width="21.28515625" style="8" customWidth="1"/>
    <col min="5131" max="5131" width="19.42578125" style="8" customWidth="1"/>
    <col min="5132" max="5132" width="17.140625" style="8" customWidth="1"/>
    <col min="5133" max="5133" width="16.28515625" style="8" customWidth="1"/>
    <col min="5134" max="5376" width="11.42578125" style="8"/>
    <col min="5377" max="5377" width="19.7109375" style="8" customWidth="1"/>
    <col min="5378" max="5378" width="78.28515625" style="8" customWidth="1"/>
    <col min="5379" max="5379" width="8.28515625" style="8" customWidth="1"/>
    <col min="5380" max="5380" width="12.7109375" style="8" customWidth="1"/>
    <col min="5381" max="5381" width="13.7109375" style="8" customWidth="1"/>
    <col min="5382" max="5382" width="21.28515625" style="8" customWidth="1"/>
    <col min="5383" max="5383" width="19.42578125" style="8" customWidth="1"/>
    <col min="5384" max="5384" width="9.28515625" style="8" customWidth="1"/>
    <col min="5385" max="5385" width="8.85546875" style="8" customWidth="1"/>
    <col min="5386" max="5386" width="21.28515625" style="8" customWidth="1"/>
    <col min="5387" max="5387" width="19.42578125" style="8" customWidth="1"/>
    <col min="5388" max="5388" width="17.140625" style="8" customWidth="1"/>
    <col min="5389" max="5389" width="16.28515625" style="8" customWidth="1"/>
    <col min="5390" max="5632" width="11.42578125" style="8"/>
    <col min="5633" max="5633" width="19.7109375" style="8" customWidth="1"/>
    <col min="5634" max="5634" width="78.28515625" style="8" customWidth="1"/>
    <col min="5635" max="5635" width="8.28515625" style="8" customWidth="1"/>
    <col min="5636" max="5636" width="12.7109375" style="8" customWidth="1"/>
    <col min="5637" max="5637" width="13.7109375" style="8" customWidth="1"/>
    <col min="5638" max="5638" width="21.28515625" style="8" customWidth="1"/>
    <col min="5639" max="5639" width="19.42578125" style="8" customWidth="1"/>
    <col min="5640" max="5640" width="9.28515625" style="8" customWidth="1"/>
    <col min="5641" max="5641" width="8.85546875" style="8" customWidth="1"/>
    <col min="5642" max="5642" width="21.28515625" style="8" customWidth="1"/>
    <col min="5643" max="5643" width="19.42578125" style="8" customWidth="1"/>
    <col min="5644" max="5644" width="17.140625" style="8" customWidth="1"/>
    <col min="5645" max="5645" width="16.28515625" style="8" customWidth="1"/>
    <col min="5646" max="5888" width="11.42578125" style="8"/>
    <col min="5889" max="5889" width="19.7109375" style="8" customWidth="1"/>
    <col min="5890" max="5890" width="78.28515625" style="8" customWidth="1"/>
    <col min="5891" max="5891" width="8.28515625" style="8" customWidth="1"/>
    <col min="5892" max="5892" width="12.7109375" style="8" customWidth="1"/>
    <col min="5893" max="5893" width="13.7109375" style="8" customWidth="1"/>
    <col min="5894" max="5894" width="21.28515625" style="8" customWidth="1"/>
    <col min="5895" max="5895" width="19.42578125" style="8" customWidth="1"/>
    <col min="5896" max="5896" width="9.28515625" style="8" customWidth="1"/>
    <col min="5897" max="5897" width="8.85546875" style="8" customWidth="1"/>
    <col min="5898" max="5898" width="21.28515625" style="8" customWidth="1"/>
    <col min="5899" max="5899" width="19.42578125" style="8" customWidth="1"/>
    <col min="5900" max="5900" width="17.140625" style="8" customWidth="1"/>
    <col min="5901" max="5901" width="16.28515625" style="8" customWidth="1"/>
    <col min="5902" max="6144" width="11.42578125" style="8"/>
    <col min="6145" max="6145" width="19.7109375" style="8" customWidth="1"/>
    <col min="6146" max="6146" width="78.28515625" style="8" customWidth="1"/>
    <col min="6147" max="6147" width="8.28515625" style="8" customWidth="1"/>
    <col min="6148" max="6148" width="12.7109375" style="8" customWidth="1"/>
    <col min="6149" max="6149" width="13.7109375" style="8" customWidth="1"/>
    <col min="6150" max="6150" width="21.28515625" style="8" customWidth="1"/>
    <col min="6151" max="6151" width="19.42578125" style="8" customWidth="1"/>
    <col min="6152" max="6152" width="9.28515625" style="8" customWidth="1"/>
    <col min="6153" max="6153" width="8.85546875" style="8" customWidth="1"/>
    <col min="6154" max="6154" width="21.28515625" style="8" customWidth="1"/>
    <col min="6155" max="6155" width="19.42578125" style="8" customWidth="1"/>
    <col min="6156" max="6156" width="17.140625" style="8" customWidth="1"/>
    <col min="6157" max="6157" width="16.28515625" style="8" customWidth="1"/>
    <col min="6158" max="6400" width="11.42578125" style="8"/>
    <col min="6401" max="6401" width="19.7109375" style="8" customWidth="1"/>
    <col min="6402" max="6402" width="78.28515625" style="8" customWidth="1"/>
    <col min="6403" max="6403" width="8.28515625" style="8" customWidth="1"/>
    <col min="6404" max="6404" width="12.7109375" style="8" customWidth="1"/>
    <col min="6405" max="6405" width="13.7109375" style="8" customWidth="1"/>
    <col min="6406" max="6406" width="21.28515625" style="8" customWidth="1"/>
    <col min="6407" max="6407" width="19.42578125" style="8" customWidth="1"/>
    <col min="6408" max="6408" width="9.28515625" style="8" customWidth="1"/>
    <col min="6409" max="6409" width="8.85546875" style="8" customWidth="1"/>
    <col min="6410" max="6410" width="21.28515625" style="8" customWidth="1"/>
    <col min="6411" max="6411" width="19.42578125" style="8" customWidth="1"/>
    <col min="6412" max="6412" width="17.140625" style="8" customWidth="1"/>
    <col min="6413" max="6413" width="16.28515625" style="8" customWidth="1"/>
    <col min="6414" max="6656" width="11.42578125" style="8"/>
    <col min="6657" max="6657" width="19.7109375" style="8" customWidth="1"/>
    <col min="6658" max="6658" width="78.28515625" style="8" customWidth="1"/>
    <col min="6659" max="6659" width="8.28515625" style="8" customWidth="1"/>
    <col min="6660" max="6660" width="12.7109375" style="8" customWidth="1"/>
    <col min="6661" max="6661" width="13.7109375" style="8" customWidth="1"/>
    <col min="6662" max="6662" width="21.28515625" style="8" customWidth="1"/>
    <col min="6663" max="6663" width="19.42578125" style="8" customWidth="1"/>
    <col min="6664" max="6664" width="9.28515625" style="8" customWidth="1"/>
    <col min="6665" max="6665" width="8.85546875" style="8" customWidth="1"/>
    <col min="6666" max="6666" width="21.28515625" style="8" customWidth="1"/>
    <col min="6667" max="6667" width="19.42578125" style="8" customWidth="1"/>
    <col min="6668" max="6668" width="17.140625" style="8" customWidth="1"/>
    <col min="6669" max="6669" width="16.28515625" style="8" customWidth="1"/>
    <col min="6670" max="6912" width="11.42578125" style="8"/>
    <col min="6913" max="6913" width="19.7109375" style="8" customWidth="1"/>
    <col min="6914" max="6914" width="78.28515625" style="8" customWidth="1"/>
    <col min="6915" max="6915" width="8.28515625" style="8" customWidth="1"/>
    <col min="6916" max="6916" width="12.7109375" style="8" customWidth="1"/>
    <col min="6917" max="6917" width="13.7109375" style="8" customWidth="1"/>
    <col min="6918" max="6918" width="21.28515625" style="8" customWidth="1"/>
    <col min="6919" max="6919" width="19.42578125" style="8" customWidth="1"/>
    <col min="6920" max="6920" width="9.28515625" style="8" customWidth="1"/>
    <col min="6921" max="6921" width="8.85546875" style="8" customWidth="1"/>
    <col min="6922" max="6922" width="21.28515625" style="8" customWidth="1"/>
    <col min="6923" max="6923" width="19.42578125" style="8" customWidth="1"/>
    <col min="6924" max="6924" width="17.140625" style="8" customWidth="1"/>
    <col min="6925" max="6925" width="16.28515625" style="8" customWidth="1"/>
    <col min="6926" max="7168" width="11.42578125" style="8"/>
    <col min="7169" max="7169" width="19.7109375" style="8" customWidth="1"/>
    <col min="7170" max="7170" width="78.28515625" style="8" customWidth="1"/>
    <col min="7171" max="7171" width="8.28515625" style="8" customWidth="1"/>
    <col min="7172" max="7172" width="12.7109375" style="8" customWidth="1"/>
    <col min="7173" max="7173" width="13.7109375" style="8" customWidth="1"/>
    <col min="7174" max="7174" width="21.28515625" style="8" customWidth="1"/>
    <col min="7175" max="7175" width="19.42578125" style="8" customWidth="1"/>
    <col min="7176" max="7176" width="9.28515625" style="8" customWidth="1"/>
    <col min="7177" max="7177" width="8.85546875" style="8" customWidth="1"/>
    <col min="7178" max="7178" width="21.28515625" style="8" customWidth="1"/>
    <col min="7179" max="7179" width="19.42578125" style="8" customWidth="1"/>
    <col min="7180" max="7180" width="17.140625" style="8" customWidth="1"/>
    <col min="7181" max="7181" width="16.28515625" style="8" customWidth="1"/>
    <col min="7182" max="7424" width="11.42578125" style="8"/>
    <col min="7425" max="7425" width="19.7109375" style="8" customWidth="1"/>
    <col min="7426" max="7426" width="78.28515625" style="8" customWidth="1"/>
    <col min="7427" max="7427" width="8.28515625" style="8" customWidth="1"/>
    <col min="7428" max="7428" width="12.7109375" style="8" customWidth="1"/>
    <col min="7429" max="7429" width="13.7109375" style="8" customWidth="1"/>
    <col min="7430" max="7430" width="21.28515625" style="8" customWidth="1"/>
    <col min="7431" max="7431" width="19.42578125" style="8" customWidth="1"/>
    <col min="7432" max="7432" width="9.28515625" style="8" customWidth="1"/>
    <col min="7433" max="7433" width="8.85546875" style="8" customWidth="1"/>
    <col min="7434" max="7434" width="21.28515625" style="8" customWidth="1"/>
    <col min="7435" max="7435" width="19.42578125" style="8" customWidth="1"/>
    <col min="7436" max="7436" width="17.140625" style="8" customWidth="1"/>
    <col min="7437" max="7437" width="16.28515625" style="8" customWidth="1"/>
    <col min="7438" max="7680" width="11.42578125" style="8"/>
    <col min="7681" max="7681" width="19.7109375" style="8" customWidth="1"/>
    <col min="7682" max="7682" width="78.28515625" style="8" customWidth="1"/>
    <col min="7683" max="7683" width="8.28515625" style="8" customWidth="1"/>
    <col min="7684" max="7684" width="12.7109375" style="8" customWidth="1"/>
    <col min="7685" max="7685" width="13.7109375" style="8" customWidth="1"/>
    <col min="7686" max="7686" width="21.28515625" style="8" customWidth="1"/>
    <col min="7687" max="7687" width="19.42578125" style="8" customWidth="1"/>
    <col min="7688" max="7688" width="9.28515625" style="8" customWidth="1"/>
    <col min="7689" max="7689" width="8.85546875" style="8" customWidth="1"/>
    <col min="7690" max="7690" width="21.28515625" style="8" customWidth="1"/>
    <col min="7691" max="7691" width="19.42578125" style="8" customWidth="1"/>
    <col min="7692" max="7692" width="17.140625" style="8" customWidth="1"/>
    <col min="7693" max="7693" width="16.28515625" style="8" customWidth="1"/>
    <col min="7694" max="7936" width="11.42578125" style="8"/>
    <col min="7937" max="7937" width="19.7109375" style="8" customWidth="1"/>
    <col min="7938" max="7938" width="78.28515625" style="8" customWidth="1"/>
    <col min="7939" max="7939" width="8.28515625" style="8" customWidth="1"/>
    <col min="7940" max="7940" width="12.7109375" style="8" customWidth="1"/>
    <col min="7941" max="7941" width="13.7109375" style="8" customWidth="1"/>
    <col min="7942" max="7942" width="21.28515625" style="8" customWidth="1"/>
    <col min="7943" max="7943" width="19.42578125" style="8" customWidth="1"/>
    <col min="7944" max="7944" width="9.28515625" style="8" customWidth="1"/>
    <col min="7945" max="7945" width="8.85546875" style="8" customWidth="1"/>
    <col min="7946" max="7946" width="21.28515625" style="8" customWidth="1"/>
    <col min="7947" max="7947" width="19.42578125" style="8" customWidth="1"/>
    <col min="7948" max="7948" width="17.140625" style="8" customWidth="1"/>
    <col min="7949" max="7949" width="16.28515625" style="8" customWidth="1"/>
    <col min="7950" max="8192" width="11.42578125" style="8"/>
    <col min="8193" max="8193" width="19.7109375" style="8" customWidth="1"/>
    <col min="8194" max="8194" width="78.28515625" style="8" customWidth="1"/>
    <col min="8195" max="8195" width="8.28515625" style="8" customWidth="1"/>
    <col min="8196" max="8196" width="12.7109375" style="8" customWidth="1"/>
    <col min="8197" max="8197" width="13.7109375" style="8" customWidth="1"/>
    <col min="8198" max="8198" width="21.28515625" style="8" customWidth="1"/>
    <col min="8199" max="8199" width="19.42578125" style="8" customWidth="1"/>
    <col min="8200" max="8200" width="9.28515625" style="8" customWidth="1"/>
    <col min="8201" max="8201" width="8.85546875" style="8" customWidth="1"/>
    <col min="8202" max="8202" width="21.28515625" style="8" customWidth="1"/>
    <col min="8203" max="8203" width="19.42578125" style="8" customWidth="1"/>
    <col min="8204" max="8204" width="17.140625" style="8" customWidth="1"/>
    <col min="8205" max="8205" width="16.28515625" style="8" customWidth="1"/>
    <col min="8206" max="8448" width="11.42578125" style="8"/>
    <col min="8449" max="8449" width="19.7109375" style="8" customWidth="1"/>
    <col min="8450" max="8450" width="78.28515625" style="8" customWidth="1"/>
    <col min="8451" max="8451" width="8.28515625" style="8" customWidth="1"/>
    <col min="8452" max="8452" width="12.7109375" style="8" customWidth="1"/>
    <col min="8453" max="8453" width="13.7109375" style="8" customWidth="1"/>
    <col min="8454" max="8454" width="21.28515625" style="8" customWidth="1"/>
    <col min="8455" max="8455" width="19.42578125" style="8" customWidth="1"/>
    <col min="8456" max="8456" width="9.28515625" style="8" customWidth="1"/>
    <col min="8457" max="8457" width="8.85546875" style="8" customWidth="1"/>
    <col min="8458" max="8458" width="21.28515625" style="8" customWidth="1"/>
    <col min="8459" max="8459" width="19.42578125" style="8" customWidth="1"/>
    <col min="8460" max="8460" width="17.140625" style="8" customWidth="1"/>
    <col min="8461" max="8461" width="16.28515625" style="8" customWidth="1"/>
    <col min="8462" max="8704" width="11.42578125" style="8"/>
    <col min="8705" max="8705" width="19.7109375" style="8" customWidth="1"/>
    <col min="8706" max="8706" width="78.28515625" style="8" customWidth="1"/>
    <col min="8707" max="8707" width="8.28515625" style="8" customWidth="1"/>
    <col min="8708" max="8708" width="12.7109375" style="8" customWidth="1"/>
    <col min="8709" max="8709" width="13.7109375" style="8" customWidth="1"/>
    <col min="8710" max="8710" width="21.28515625" style="8" customWidth="1"/>
    <col min="8711" max="8711" width="19.42578125" style="8" customWidth="1"/>
    <col min="8712" max="8712" width="9.28515625" style="8" customWidth="1"/>
    <col min="8713" max="8713" width="8.85546875" style="8" customWidth="1"/>
    <col min="8714" max="8714" width="21.28515625" style="8" customWidth="1"/>
    <col min="8715" max="8715" width="19.42578125" style="8" customWidth="1"/>
    <col min="8716" max="8716" width="17.140625" style="8" customWidth="1"/>
    <col min="8717" max="8717" width="16.28515625" style="8" customWidth="1"/>
    <col min="8718" max="8960" width="11.42578125" style="8"/>
    <col min="8961" max="8961" width="19.7109375" style="8" customWidth="1"/>
    <col min="8962" max="8962" width="78.28515625" style="8" customWidth="1"/>
    <col min="8963" max="8963" width="8.28515625" style="8" customWidth="1"/>
    <col min="8964" max="8964" width="12.7109375" style="8" customWidth="1"/>
    <col min="8965" max="8965" width="13.7109375" style="8" customWidth="1"/>
    <col min="8966" max="8966" width="21.28515625" style="8" customWidth="1"/>
    <col min="8967" max="8967" width="19.42578125" style="8" customWidth="1"/>
    <col min="8968" max="8968" width="9.28515625" style="8" customWidth="1"/>
    <col min="8969" max="8969" width="8.85546875" style="8" customWidth="1"/>
    <col min="8970" max="8970" width="21.28515625" style="8" customWidth="1"/>
    <col min="8971" max="8971" width="19.42578125" style="8" customWidth="1"/>
    <col min="8972" max="8972" width="17.140625" style="8" customWidth="1"/>
    <col min="8973" max="8973" width="16.28515625" style="8" customWidth="1"/>
    <col min="8974" max="9216" width="11.42578125" style="8"/>
    <col min="9217" max="9217" width="19.7109375" style="8" customWidth="1"/>
    <col min="9218" max="9218" width="78.28515625" style="8" customWidth="1"/>
    <col min="9219" max="9219" width="8.28515625" style="8" customWidth="1"/>
    <col min="9220" max="9220" width="12.7109375" style="8" customWidth="1"/>
    <col min="9221" max="9221" width="13.7109375" style="8" customWidth="1"/>
    <col min="9222" max="9222" width="21.28515625" style="8" customWidth="1"/>
    <col min="9223" max="9223" width="19.42578125" style="8" customWidth="1"/>
    <col min="9224" max="9224" width="9.28515625" style="8" customWidth="1"/>
    <col min="9225" max="9225" width="8.85546875" style="8" customWidth="1"/>
    <col min="9226" max="9226" width="21.28515625" style="8" customWidth="1"/>
    <col min="9227" max="9227" width="19.42578125" style="8" customWidth="1"/>
    <col min="9228" max="9228" width="17.140625" style="8" customWidth="1"/>
    <col min="9229" max="9229" width="16.28515625" style="8" customWidth="1"/>
    <col min="9230" max="9472" width="11.42578125" style="8"/>
    <col min="9473" max="9473" width="19.7109375" style="8" customWidth="1"/>
    <col min="9474" max="9474" width="78.28515625" style="8" customWidth="1"/>
    <col min="9475" max="9475" width="8.28515625" style="8" customWidth="1"/>
    <col min="9476" max="9476" width="12.7109375" style="8" customWidth="1"/>
    <col min="9477" max="9477" width="13.7109375" style="8" customWidth="1"/>
    <col min="9478" max="9478" width="21.28515625" style="8" customWidth="1"/>
    <col min="9479" max="9479" width="19.42578125" style="8" customWidth="1"/>
    <col min="9480" max="9480" width="9.28515625" style="8" customWidth="1"/>
    <col min="9481" max="9481" width="8.85546875" style="8" customWidth="1"/>
    <col min="9482" max="9482" width="21.28515625" style="8" customWidth="1"/>
    <col min="9483" max="9483" width="19.42578125" style="8" customWidth="1"/>
    <col min="9484" max="9484" width="17.140625" style="8" customWidth="1"/>
    <col min="9485" max="9485" width="16.28515625" style="8" customWidth="1"/>
    <col min="9486" max="9728" width="11.42578125" style="8"/>
    <col min="9729" max="9729" width="19.7109375" style="8" customWidth="1"/>
    <col min="9730" max="9730" width="78.28515625" style="8" customWidth="1"/>
    <col min="9731" max="9731" width="8.28515625" style="8" customWidth="1"/>
    <col min="9732" max="9732" width="12.7109375" style="8" customWidth="1"/>
    <col min="9733" max="9733" width="13.7109375" style="8" customWidth="1"/>
    <col min="9734" max="9734" width="21.28515625" style="8" customWidth="1"/>
    <col min="9735" max="9735" width="19.42578125" style="8" customWidth="1"/>
    <col min="9736" max="9736" width="9.28515625" style="8" customWidth="1"/>
    <col min="9737" max="9737" width="8.85546875" style="8" customWidth="1"/>
    <col min="9738" max="9738" width="21.28515625" style="8" customWidth="1"/>
    <col min="9739" max="9739" width="19.42578125" style="8" customWidth="1"/>
    <col min="9740" max="9740" width="17.140625" style="8" customWidth="1"/>
    <col min="9741" max="9741" width="16.28515625" style="8" customWidth="1"/>
    <col min="9742" max="9984" width="11.42578125" style="8"/>
    <col min="9985" max="9985" width="19.7109375" style="8" customWidth="1"/>
    <col min="9986" max="9986" width="78.28515625" style="8" customWidth="1"/>
    <col min="9987" max="9987" width="8.28515625" style="8" customWidth="1"/>
    <col min="9988" max="9988" width="12.7109375" style="8" customWidth="1"/>
    <col min="9989" max="9989" width="13.7109375" style="8" customWidth="1"/>
    <col min="9990" max="9990" width="21.28515625" style="8" customWidth="1"/>
    <col min="9991" max="9991" width="19.42578125" style="8" customWidth="1"/>
    <col min="9992" max="9992" width="9.28515625" style="8" customWidth="1"/>
    <col min="9993" max="9993" width="8.85546875" style="8" customWidth="1"/>
    <col min="9994" max="9994" width="21.28515625" style="8" customWidth="1"/>
    <col min="9995" max="9995" width="19.42578125" style="8" customWidth="1"/>
    <col min="9996" max="9996" width="17.140625" style="8" customWidth="1"/>
    <col min="9997" max="9997" width="16.28515625" style="8" customWidth="1"/>
    <col min="9998" max="10240" width="11.42578125" style="8"/>
    <col min="10241" max="10241" width="19.7109375" style="8" customWidth="1"/>
    <col min="10242" max="10242" width="78.28515625" style="8" customWidth="1"/>
    <col min="10243" max="10243" width="8.28515625" style="8" customWidth="1"/>
    <col min="10244" max="10244" width="12.7109375" style="8" customWidth="1"/>
    <col min="10245" max="10245" width="13.7109375" style="8" customWidth="1"/>
    <col min="10246" max="10246" width="21.28515625" style="8" customWidth="1"/>
    <col min="10247" max="10247" width="19.42578125" style="8" customWidth="1"/>
    <col min="10248" max="10248" width="9.28515625" style="8" customWidth="1"/>
    <col min="10249" max="10249" width="8.85546875" style="8" customWidth="1"/>
    <col min="10250" max="10250" width="21.28515625" style="8" customWidth="1"/>
    <col min="10251" max="10251" width="19.42578125" style="8" customWidth="1"/>
    <col min="10252" max="10252" width="17.140625" style="8" customWidth="1"/>
    <col min="10253" max="10253" width="16.28515625" style="8" customWidth="1"/>
    <col min="10254" max="10496" width="11.42578125" style="8"/>
    <col min="10497" max="10497" width="19.7109375" style="8" customWidth="1"/>
    <col min="10498" max="10498" width="78.28515625" style="8" customWidth="1"/>
    <col min="10499" max="10499" width="8.28515625" style="8" customWidth="1"/>
    <col min="10500" max="10500" width="12.7109375" style="8" customWidth="1"/>
    <col min="10501" max="10501" width="13.7109375" style="8" customWidth="1"/>
    <col min="10502" max="10502" width="21.28515625" style="8" customWidth="1"/>
    <col min="10503" max="10503" width="19.42578125" style="8" customWidth="1"/>
    <col min="10504" max="10504" width="9.28515625" style="8" customWidth="1"/>
    <col min="10505" max="10505" width="8.85546875" style="8" customWidth="1"/>
    <col min="10506" max="10506" width="21.28515625" style="8" customWidth="1"/>
    <col min="10507" max="10507" width="19.42578125" style="8" customWidth="1"/>
    <col min="10508" max="10508" width="17.140625" style="8" customWidth="1"/>
    <col min="10509" max="10509" width="16.28515625" style="8" customWidth="1"/>
    <col min="10510" max="10752" width="11.42578125" style="8"/>
    <col min="10753" max="10753" width="19.7109375" style="8" customWidth="1"/>
    <col min="10754" max="10754" width="78.28515625" style="8" customWidth="1"/>
    <col min="10755" max="10755" width="8.28515625" style="8" customWidth="1"/>
    <col min="10756" max="10756" width="12.7109375" style="8" customWidth="1"/>
    <col min="10757" max="10757" width="13.7109375" style="8" customWidth="1"/>
    <col min="10758" max="10758" width="21.28515625" style="8" customWidth="1"/>
    <col min="10759" max="10759" width="19.42578125" style="8" customWidth="1"/>
    <col min="10760" max="10760" width="9.28515625" style="8" customWidth="1"/>
    <col min="10761" max="10761" width="8.85546875" style="8" customWidth="1"/>
    <col min="10762" max="10762" width="21.28515625" style="8" customWidth="1"/>
    <col min="10763" max="10763" width="19.42578125" style="8" customWidth="1"/>
    <col min="10764" max="10764" width="17.140625" style="8" customWidth="1"/>
    <col min="10765" max="10765" width="16.28515625" style="8" customWidth="1"/>
    <col min="10766" max="11008" width="11.42578125" style="8"/>
    <col min="11009" max="11009" width="19.7109375" style="8" customWidth="1"/>
    <col min="11010" max="11010" width="78.28515625" style="8" customWidth="1"/>
    <col min="11011" max="11011" width="8.28515625" style="8" customWidth="1"/>
    <col min="11012" max="11012" width="12.7109375" style="8" customWidth="1"/>
    <col min="11013" max="11013" width="13.7109375" style="8" customWidth="1"/>
    <col min="11014" max="11014" width="21.28515625" style="8" customWidth="1"/>
    <col min="11015" max="11015" width="19.42578125" style="8" customWidth="1"/>
    <col min="11016" max="11016" width="9.28515625" style="8" customWidth="1"/>
    <col min="11017" max="11017" width="8.85546875" style="8" customWidth="1"/>
    <col min="11018" max="11018" width="21.28515625" style="8" customWidth="1"/>
    <col min="11019" max="11019" width="19.42578125" style="8" customWidth="1"/>
    <col min="11020" max="11020" width="17.140625" style="8" customWidth="1"/>
    <col min="11021" max="11021" width="16.28515625" style="8" customWidth="1"/>
    <col min="11022" max="11264" width="11.42578125" style="8"/>
    <col min="11265" max="11265" width="19.7109375" style="8" customWidth="1"/>
    <col min="11266" max="11266" width="78.28515625" style="8" customWidth="1"/>
    <col min="11267" max="11267" width="8.28515625" style="8" customWidth="1"/>
    <col min="11268" max="11268" width="12.7109375" style="8" customWidth="1"/>
    <col min="11269" max="11269" width="13.7109375" style="8" customWidth="1"/>
    <col min="11270" max="11270" width="21.28515625" style="8" customWidth="1"/>
    <col min="11271" max="11271" width="19.42578125" style="8" customWidth="1"/>
    <col min="11272" max="11272" width="9.28515625" style="8" customWidth="1"/>
    <col min="11273" max="11273" width="8.85546875" style="8" customWidth="1"/>
    <col min="11274" max="11274" width="21.28515625" style="8" customWidth="1"/>
    <col min="11275" max="11275" width="19.42578125" style="8" customWidth="1"/>
    <col min="11276" max="11276" width="17.140625" style="8" customWidth="1"/>
    <col min="11277" max="11277" width="16.28515625" style="8" customWidth="1"/>
    <col min="11278" max="11520" width="11.42578125" style="8"/>
    <col min="11521" max="11521" width="19.7109375" style="8" customWidth="1"/>
    <col min="11522" max="11522" width="78.28515625" style="8" customWidth="1"/>
    <col min="11523" max="11523" width="8.28515625" style="8" customWidth="1"/>
    <col min="11524" max="11524" width="12.7109375" style="8" customWidth="1"/>
    <col min="11525" max="11525" width="13.7109375" style="8" customWidth="1"/>
    <col min="11526" max="11526" width="21.28515625" style="8" customWidth="1"/>
    <col min="11527" max="11527" width="19.42578125" style="8" customWidth="1"/>
    <col min="11528" max="11528" width="9.28515625" style="8" customWidth="1"/>
    <col min="11529" max="11529" width="8.85546875" style="8" customWidth="1"/>
    <col min="11530" max="11530" width="21.28515625" style="8" customWidth="1"/>
    <col min="11531" max="11531" width="19.42578125" style="8" customWidth="1"/>
    <col min="11532" max="11532" width="17.140625" style="8" customWidth="1"/>
    <col min="11533" max="11533" width="16.28515625" style="8" customWidth="1"/>
    <col min="11534" max="11776" width="11.42578125" style="8"/>
    <col min="11777" max="11777" width="19.7109375" style="8" customWidth="1"/>
    <col min="11778" max="11778" width="78.28515625" style="8" customWidth="1"/>
    <col min="11779" max="11779" width="8.28515625" style="8" customWidth="1"/>
    <col min="11780" max="11780" width="12.7109375" style="8" customWidth="1"/>
    <col min="11781" max="11781" width="13.7109375" style="8" customWidth="1"/>
    <col min="11782" max="11782" width="21.28515625" style="8" customWidth="1"/>
    <col min="11783" max="11783" width="19.42578125" style="8" customWidth="1"/>
    <col min="11784" max="11784" width="9.28515625" style="8" customWidth="1"/>
    <col min="11785" max="11785" width="8.85546875" style="8" customWidth="1"/>
    <col min="11786" max="11786" width="21.28515625" style="8" customWidth="1"/>
    <col min="11787" max="11787" width="19.42578125" style="8" customWidth="1"/>
    <col min="11788" max="11788" width="17.140625" style="8" customWidth="1"/>
    <col min="11789" max="11789" width="16.28515625" style="8" customWidth="1"/>
    <col min="11790" max="12032" width="11.42578125" style="8"/>
    <col min="12033" max="12033" width="19.7109375" style="8" customWidth="1"/>
    <col min="12034" max="12034" width="78.28515625" style="8" customWidth="1"/>
    <col min="12035" max="12035" width="8.28515625" style="8" customWidth="1"/>
    <col min="12036" max="12036" width="12.7109375" style="8" customWidth="1"/>
    <col min="12037" max="12037" width="13.7109375" style="8" customWidth="1"/>
    <col min="12038" max="12038" width="21.28515625" style="8" customWidth="1"/>
    <col min="12039" max="12039" width="19.42578125" style="8" customWidth="1"/>
    <col min="12040" max="12040" width="9.28515625" style="8" customWidth="1"/>
    <col min="12041" max="12041" width="8.85546875" style="8" customWidth="1"/>
    <col min="12042" max="12042" width="21.28515625" style="8" customWidth="1"/>
    <col min="12043" max="12043" width="19.42578125" style="8" customWidth="1"/>
    <col min="12044" max="12044" width="17.140625" style="8" customWidth="1"/>
    <col min="12045" max="12045" width="16.28515625" style="8" customWidth="1"/>
    <col min="12046" max="12288" width="11.42578125" style="8"/>
    <col min="12289" max="12289" width="19.7109375" style="8" customWidth="1"/>
    <col min="12290" max="12290" width="78.28515625" style="8" customWidth="1"/>
    <col min="12291" max="12291" width="8.28515625" style="8" customWidth="1"/>
    <col min="12292" max="12292" width="12.7109375" style="8" customWidth="1"/>
    <col min="12293" max="12293" width="13.7109375" style="8" customWidth="1"/>
    <col min="12294" max="12294" width="21.28515625" style="8" customWidth="1"/>
    <col min="12295" max="12295" width="19.42578125" style="8" customWidth="1"/>
    <col min="12296" max="12296" width="9.28515625" style="8" customWidth="1"/>
    <col min="12297" max="12297" width="8.85546875" style="8" customWidth="1"/>
    <col min="12298" max="12298" width="21.28515625" style="8" customWidth="1"/>
    <col min="12299" max="12299" width="19.42578125" style="8" customWidth="1"/>
    <col min="12300" max="12300" width="17.140625" style="8" customWidth="1"/>
    <col min="12301" max="12301" width="16.28515625" style="8" customWidth="1"/>
    <col min="12302" max="12544" width="11.42578125" style="8"/>
    <col min="12545" max="12545" width="19.7109375" style="8" customWidth="1"/>
    <col min="12546" max="12546" width="78.28515625" style="8" customWidth="1"/>
    <col min="12547" max="12547" width="8.28515625" style="8" customWidth="1"/>
    <col min="12548" max="12548" width="12.7109375" style="8" customWidth="1"/>
    <col min="12549" max="12549" width="13.7109375" style="8" customWidth="1"/>
    <col min="12550" max="12550" width="21.28515625" style="8" customWidth="1"/>
    <col min="12551" max="12551" width="19.42578125" style="8" customWidth="1"/>
    <col min="12552" max="12552" width="9.28515625" style="8" customWidth="1"/>
    <col min="12553" max="12553" width="8.85546875" style="8" customWidth="1"/>
    <col min="12554" max="12554" width="21.28515625" style="8" customWidth="1"/>
    <col min="12555" max="12555" width="19.42578125" style="8" customWidth="1"/>
    <col min="12556" max="12556" width="17.140625" style="8" customWidth="1"/>
    <col min="12557" max="12557" width="16.28515625" style="8" customWidth="1"/>
    <col min="12558" max="12800" width="11.42578125" style="8"/>
    <col min="12801" max="12801" width="19.7109375" style="8" customWidth="1"/>
    <col min="12802" max="12802" width="78.28515625" style="8" customWidth="1"/>
    <col min="12803" max="12803" width="8.28515625" style="8" customWidth="1"/>
    <col min="12804" max="12804" width="12.7109375" style="8" customWidth="1"/>
    <col min="12805" max="12805" width="13.7109375" style="8" customWidth="1"/>
    <col min="12806" max="12806" width="21.28515625" style="8" customWidth="1"/>
    <col min="12807" max="12807" width="19.42578125" style="8" customWidth="1"/>
    <col min="12808" max="12808" width="9.28515625" style="8" customWidth="1"/>
    <col min="12809" max="12809" width="8.85546875" style="8" customWidth="1"/>
    <col min="12810" max="12810" width="21.28515625" style="8" customWidth="1"/>
    <col min="12811" max="12811" width="19.42578125" style="8" customWidth="1"/>
    <col min="12812" max="12812" width="17.140625" style="8" customWidth="1"/>
    <col min="12813" max="12813" width="16.28515625" style="8" customWidth="1"/>
    <col min="12814" max="13056" width="11.42578125" style="8"/>
    <col min="13057" max="13057" width="19.7109375" style="8" customWidth="1"/>
    <col min="13058" max="13058" width="78.28515625" style="8" customWidth="1"/>
    <col min="13059" max="13059" width="8.28515625" style="8" customWidth="1"/>
    <col min="13060" max="13060" width="12.7109375" style="8" customWidth="1"/>
    <col min="13061" max="13061" width="13.7109375" style="8" customWidth="1"/>
    <col min="13062" max="13062" width="21.28515625" style="8" customWidth="1"/>
    <col min="13063" max="13063" width="19.42578125" style="8" customWidth="1"/>
    <col min="13064" max="13064" width="9.28515625" style="8" customWidth="1"/>
    <col min="13065" max="13065" width="8.85546875" style="8" customWidth="1"/>
    <col min="13066" max="13066" width="21.28515625" style="8" customWidth="1"/>
    <col min="13067" max="13067" width="19.42578125" style="8" customWidth="1"/>
    <col min="13068" max="13068" width="17.140625" style="8" customWidth="1"/>
    <col min="13069" max="13069" width="16.28515625" style="8" customWidth="1"/>
    <col min="13070" max="13312" width="11.42578125" style="8"/>
    <col min="13313" max="13313" width="19.7109375" style="8" customWidth="1"/>
    <col min="13314" max="13314" width="78.28515625" style="8" customWidth="1"/>
    <col min="13315" max="13315" width="8.28515625" style="8" customWidth="1"/>
    <col min="13316" max="13316" width="12.7109375" style="8" customWidth="1"/>
    <col min="13317" max="13317" width="13.7109375" style="8" customWidth="1"/>
    <col min="13318" max="13318" width="21.28515625" style="8" customWidth="1"/>
    <col min="13319" max="13319" width="19.42578125" style="8" customWidth="1"/>
    <col min="13320" max="13320" width="9.28515625" style="8" customWidth="1"/>
    <col min="13321" max="13321" width="8.85546875" style="8" customWidth="1"/>
    <col min="13322" max="13322" width="21.28515625" style="8" customWidth="1"/>
    <col min="13323" max="13323" width="19.42578125" style="8" customWidth="1"/>
    <col min="13324" max="13324" width="17.140625" style="8" customWidth="1"/>
    <col min="13325" max="13325" width="16.28515625" style="8" customWidth="1"/>
    <col min="13326" max="13568" width="11.42578125" style="8"/>
    <col min="13569" max="13569" width="19.7109375" style="8" customWidth="1"/>
    <col min="13570" max="13570" width="78.28515625" style="8" customWidth="1"/>
    <col min="13571" max="13571" width="8.28515625" style="8" customWidth="1"/>
    <col min="13572" max="13572" width="12.7109375" style="8" customWidth="1"/>
    <col min="13573" max="13573" width="13.7109375" style="8" customWidth="1"/>
    <col min="13574" max="13574" width="21.28515625" style="8" customWidth="1"/>
    <col min="13575" max="13575" width="19.42578125" style="8" customWidth="1"/>
    <col min="13576" max="13576" width="9.28515625" style="8" customWidth="1"/>
    <col min="13577" max="13577" width="8.85546875" style="8" customWidth="1"/>
    <col min="13578" max="13578" width="21.28515625" style="8" customWidth="1"/>
    <col min="13579" max="13579" width="19.42578125" style="8" customWidth="1"/>
    <col min="13580" max="13580" width="17.140625" style="8" customWidth="1"/>
    <col min="13581" max="13581" width="16.28515625" style="8" customWidth="1"/>
    <col min="13582" max="13824" width="11.42578125" style="8"/>
    <col min="13825" max="13825" width="19.7109375" style="8" customWidth="1"/>
    <col min="13826" max="13826" width="78.28515625" style="8" customWidth="1"/>
    <col min="13827" max="13827" width="8.28515625" style="8" customWidth="1"/>
    <col min="13828" max="13828" width="12.7109375" style="8" customWidth="1"/>
    <col min="13829" max="13829" width="13.7109375" style="8" customWidth="1"/>
    <col min="13830" max="13830" width="21.28515625" style="8" customWidth="1"/>
    <col min="13831" max="13831" width="19.42578125" style="8" customWidth="1"/>
    <col min="13832" max="13832" width="9.28515625" style="8" customWidth="1"/>
    <col min="13833" max="13833" width="8.85546875" style="8" customWidth="1"/>
    <col min="13834" max="13834" width="21.28515625" style="8" customWidth="1"/>
    <col min="13835" max="13835" width="19.42578125" style="8" customWidth="1"/>
    <col min="13836" max="13836" width="17.140625" style="8" customWidth="1"/>
    <col min="13837" max="13837" width="16.28515625" style="8" customWidth="1"/>
    <col min="13838" max="14080" width="11.42578125" style="8"/>
    <col min="14081" max="14081" width="19.7109375" style="8" customWidth="1"/>
    <col min="14082" max="14082" width="78.28515625" style="8" customWidth="1"/>
    <col min="14083" max="14083" width="8.28515625" style="8" customWidth="1"/>
    <col min="14084" max="14084" width="12.7109375" style="8" customWidth="1"/>
    <col min="14085" max="14085" width="13.7109375" style="8" customWidth="1"/>
    <col min="14086" max="14086" width="21.28515625" style="8" customWidth="1"/>
    <col min="14087" max="14087" width="19.42578125" style="8" customWidth="1"/>
    <col min="14088" max="14088" width="9.28515625" style="8" customWidth="1"/>
    <col min="14089" max="14089" width="8.85546875" style="8" customWidth="1"/>
    <col min="14090" max="14090" width="21.28515625" style="8" customWidth="1"/>
    <col min="14091" max="14091" width="19.42578125" style="8" customWidth="1"/>
    <col min="14092" max="14092" width="17.140625" style="8" customWidth="1"/>
    <col min="14093" max="14093" width="16.28515625" style="8" customWidth="1"/>
    <col min="14094" max="14336" width="11.42578125" style="8"/>
    <col min="14337" max="14337" width="19.7109375" style="8" customWidth="1"/>
    <col min="14338" max="14338" width="78.28515625" style="8" customWidth="1"/>
    <col min="14339" max="14339" width="8.28515625" style="8" customWidth="1"/>
    <col min="14340" max="14340" width="12.7109375" style="8" customWidth="1"/>
    <col min="14341" max="14341" width="13.7109375" style="8" customWidth="1"/>
    <col min="14342" max="14342" width="21.28515625" style="8" customWidth="1"/>
    <col min="14343" max="14343" width="19.42578125" style="8" customWidth="1"/>
    <col min="14344" max="14344" width="9.28515625" style="8" customWidth="1"/>
    <col min="14345" max="14345" width="8.85546875" style="8" customWidth="1"/>
    <col min="14346" max="14346" width="21.28515625" style="8" customWidth="1"/>
    <col min="14347" max="14347" width="19.42578125" style="8" customWidth="1"/>
    <col min="14348" max="14348" width="17.140625" style="8" customWidth="1"/>
    <col min="14349" max="14349" width="16.28515625" style="8" customWidth="1"/>
    <col min="14350" max="14592" width="11.42578125" style="8"/>
    <col min="14593" max="14593" width="19.7109375" style="8" customWidth="1"/>
    <col min="14594" max="14594" width="78.28515625" style="8" customWidth="1"/>
    <col min="14595" max="14595" width="8.28515625" style="8" customWidth="1"/>
    <col min="14596" max="14596" width="12.7109375" style="8" customWidth="1"/>
    <col min="14597" max="14597" width="13.7109375" style="8" customWidth="1"/>
    <col min="14598" max="14598" width="21.28515625" style="8" customWidth="1"/>
    <col min="14599" max="14599" width="19.42578125" style="8" customWidth="1"/>
    <col min="14600" max="14600" width="9.28515625" style="8" customWidth="1"/>
    <col min="14601" max="14601" width="8.85546875" style="8" customWidth="1"/>
    <col min="14602" max="14602" width="21.28515625" style="8" customWidth="1"/>
    <col min="14603" max="14603" width="19.42578125" style="8" customWidth="1"/>
    <col min="14604" max="14604" width="17.140625" style="8" customWidth="1"/>
    <col min="14605" max="14605" width="16.28515625" style="8" customWidth="1"/>
    <col min="14606" max="14848" width="11.42578125" style="8"/>
    <col min="14849" max="14849" width="19.7109375" style="8" customWidth="1"/>
    <col min="14850" max="14850" width="78.28515625" style="8" customWidth="1"/>
    <col min="14851" max="14851" width="8.28515625" style="8" customWidth="1"/>
    <col min="14852" max="14852" width="12.7109375" style="8" customWidth="1"/>
    <col min="14853" max="14853" width="13.7109375" style="8" customWidth="1"/>
    <col min="14854" max="14854" width="21.28515625" style="8" customWidth="1"/>
    <col min="14855" max="14855" width="19.42578125" style="8" customWidth="1"/>
    <col min="14856" max="14856" width="9.28515625" style="8" customWidth="1"/>
    <col min="14857" max="14857" width="8.85546875" style="8" customWidth="1"/>
    <col min="14858" max="14858" width="21.28515625" style="8" customWidth="1"/>
    <col min="14859" max="14859" width="19.42578125" style="8" customWidth="1"/>
    <col min="14860" max="14860" width="17.140625" style="8" customWidth="1"/>
    <col min="14861" max="14861" width="16.28515625" style="8" customWidth="1"/>
    <col min="14862" max="15104" width="11.42578125" style="8"/>
    <col min="15105" max="15105" width="19.7109375" style="8" customWidth="1"/>
    <col min="15106" max="15106" width="78.28515625" style="8" customWidth="1"/>
    <col min="15107" max="15107" width="8.28515625" style="8" customWidth="1"/>
    <col min="15108" max="15108" width="12.7109375" style="8" customWidth="1"/>
    <col min="15109" max="15109" width="13.7109375" style="8" customWidth="1"/>
    <col min="15110" max="15110" width="21.28515625" style="8" customWidth="1"/>
    <col min="15111" max="15111" width="19.42578125" style="8" customWidth="1"/>
    <col min="15112" max="15112" width="9.28515625" style="8" customWidth="1"/>
    <col min="15113" max="15113" width="8.85546875" style="8" customWidth="1"/>
    <col min="15114" max="15114" width="21.28515625" style="8" customWidth="1"/>
    <col min="15115" max="15115" width="19.42578125" style="8" customWidth="1"/>
    <col min="15116" max="15116" width="17.140625" style="8" customWidth="1"/>
    <col min="15117" max="15117" width="16.28515625" style="8" customWidth="1"/>
    <col min="15118" max="15360" width="11.42578125" style="8"/>
    <col min="15361" max="15361" width="19.7109375" style="8" customWidth="1"/>
    <col min="15362" max="15362" width="78.28515625" style="8" customWidth="1"/>
    <col min="15363" max="15363" width="8.28515625" style="8" customWidth="1"/>
    <col min="15364" max="15364" width="12.7109375" style="8" customWidth="1"/>
    <col min="15365" max="15365" width="13.7109375" style="8" customWidth="1"/>
    <col min="15366" max="15366" width="21.28515625" style="8" customWidth="1"/>
    <col min="15367" max="15367" width="19.42578125" style="8" customWidth="1"/>
    <col min="15368" max="15368" width="9.28515625" style="8" customWidth="1"/>
    <col min="15369" max="15369" width="8.85546875" style="8" customWidth="1"/>
    <col min="15370" max="15370" width="21.28515625" style="8" customWidth="1"/>
    <col min="15371" max="15371" width="19.42578125" style="8" customWidth="1"/>
    <col min="15372" max="15372" width="17.140625" style="8" customWidth="1"/>
    <col min="15373" max="15373" width="16.28515625" style="8" customWidth="1"/>
    <col min="15374" max="15616" width="11.42578125" style="8"/>
    <col min="15617" max="15617" width="19.7109375" style="8" customWidth="1"/>
    <col min="15618" max="15618" width="78.28515625" style="8" customWidth="1"/>
    <col min="15619" max="15619" width="8.28515625" style="8" customWidth="1"/>
    <col min="15620" max="15620" width="12.7109375" style="8" customWidth="1"/>
    <col min="15621" max="15621" width="13.7109375" style="8" customWidth="1"/>
    <col min="15622" max="15622" width="21.28515625" style="8" customWidth="1"/>
    <col min="15623" max="15623" width="19.42578125" style="8" customWidth="1"/>
    <col min="15624" max="15624" width="9.28515625" style="8" customWidth="1"/>
    <col min="15625" max="15625" width="8.85546875" style="8" customWidth="1"/>
    <col min="15626" max="15626" width="21.28515625" style="8" customWidth="1"/>
    <col min="15627" max="15627" width="19.42578125" style="8" customWidth="1"/>
    <col min="15628" max="15628" width="17.140625" style="8" customWidth="1"/>
    <col min="15629" max="15629" width="16.28515625" style="8" customWidth="1"/>
    <col min="15630" max="15872" width="11.42578125" style="8"/>
    <col min="15873" max="15873" width="19.7109375" style="8" customWidth="1"/>
    <col min="15874" max="15874" width="78.28515625" style="8" customWidth="1"/>
    <col min="15875" max="15875" width="8.28515625" style="8" customWidth="1"/>
    <col min="15876" max="15876" width="12.7109375" style="8" customWidth="1"/>
    <col min="15877" max="15877" width="13.7109375" style="8" customWidth="1"/>
    <col min="15878" max="15878" width="21.28515625" style="8" customWidth="1"/>
    <col min="15879" max="15879" width="19.42578125" style="8" customWidth="1"/>
    <col min="15880" max="15880" width="9.28515625" style="8" customWidth="1"/>
    <col min="15881" max="15881" width="8.85546875" style="8" customWidth="1"/>
    <col min="15882" max="15882" width="21.28515625" style="8" customWidth="1"/>
    <col min="15883" max="15883" width="19.42578125" style="8" customWidth="1"/>
    <col min="15884" max="15884" width="17.140625" style="8" customWidth="1"/>
    <col min="15885" max="15885" width="16.28515625" style="8" customWidth="1"/>
    <col min="15886" max="16128" width="11.42578125" style="8"/>
    <col min="16129" max="16129" width="19.7109375" style="8" customWidth="1"/>
    <col min="16130" max="16130" width="78.28515625" style="8" customWidth="1"/>
    <col min="16131" max="16131" width="8.28515625" style="8" customWidth="1"/>
    <col min="16132" max="16132" width="12.7109375" style="8" customWidth="1"/>
    <col min="16133" max="16133" width="13.7109375" style="8" customWidth="1"/>
    <col min="16134" max="16134" width="21.28515625" style="8" customWidth="1"/>
    <col min="16135" max="16135" width="19.42578125" style="8" customWidth="1"/>
    <col min="16136" max="16136" width="9.28515625" style="8" customWidth="1"/>
    <col min="16137" max="16137" width="8.85546875" style="8" customWidth="1"/>
    <col min="16138" max="16138" width="21.28515625" style="8" customWidth="1"/>
    <col min="16139" max="16139" width="19.42578125" style="8" customWidth="1"/>
    <col min="16140" max="16140" width="17.140625" style="8" customWidth="1"/>
    <col min="16141" max="16141" width="16.28515625" style="8" customWidth="1"/>
    <col min="16142" max="16384" width="11.42578125" style="8"/>
  </cols>
  <sheetData>
    <row r="1" spans="1:15" ht="20.25" customHeight="1">
      <c r="A1" s="2"/>
      <c r="B1" s="3"/>
      <c r="C1" s="4"/>
      <c r="D1" s="5"/>
      <c r="E1" s="6"/>
      <c r="F1" s="3"/>
      <c r="G1" s="7"/>
    </row>
    <row r="2" spans="1:15" ht="19.5" customHeight="1">
      <c r="A2" s="10"/>
      <c r="B2" s="11"/>
      <c r="C2" s="12"/>
      <c r="D2" s="13"/>
      <c r="E2" s="14"/>
      <c r="F2" s="11"/>
      <c r="G2" s="15"/>
    </row>
    <row r="3" spans="1:15" ht="20.25" customHeight="1">
      <c r="A3" s="16"/>
      <c r="B3" s="17"/>
      <c r="C3" s="12"/>
      <c r="D3" s="18"/>
      <c r="E3" s="14"/>
      <c r="F3" s="19"/>
      <c r="G3" s="20"/>
    </row>
    <row r="4" spans="1:15" ht="15" customHeight="1">
      <c r="A4" s="16"/>
      <c r="B4" s="17"/>
      <c r="C4" s="12"/>
      <c r="D4" s="13"/>
      <c r="E4" s="14"/>
      <c r="F4" s="11"/>
      <c r="G4" s="15"/>
    </row>
    <row r="5" spans="1:15" ht="18.75" customHeight="1">
      <c r="A5" s="10" t="s">
        <v>5</v>
      </c>
      <c r="B5" s="17" t="s">
        <v>6</v>
      </c>
      <c r="C5" s="12"/>
      <c r="D5" s="13"/>
      <c r="E5" s="14"/>
      <c r="F5" s="11"/>
      <c r="G5" s="15"/>
      <c r="J5" s="21"/>
    </row>
    <row r="6" spans="1:15" ht="15.75" customHeight="1">
      <c r="A6" s="10" t="s">
        <v>7</v>
      </c>
      <c r="B6" s="17" t="s">
        <v>8</v>
      </c>
      <c r="C6" s="12"/>
      <c r="D6" s="13"/>
      <c r="E6" s="14"/>
      <c r="F6" s="11"/>
      <c r="G6" s="15"/>
      <c r="K6" s="21"/>
    </row>
    <row r="7" spans="1:15" ht="21.75" customHeight="1">
      <c r="A7" s="10" t="s">
        <v>9</v>
      </c>
      <c r="B7" s="17" t="s">
        <v>10</v>
      </c>
      <c r="C7" s="12"/>
      <c r="D7" s="13"/>
      <c r="E7" s="22"/>
      <c r="F7" s="23" t="s">
        <v>11</v>
      </c>
      <c r="G7" s="24"/>
      <c r="N7" s="25"/>
    </row>
    <row r="8" spans="1:15" ht="12.75" customHeight="1">
      <c r="A8" s="10" t="s">
        <v>12</v>
      </c>
      <c r="B8" s="17" t="s">
        <v>13</v>
      </c>
      <c r="C8" s="12"/>
      <c r="D8" s="13"/>
      <c r="E8" s="22"/>
      <c r="F8" s="23" t="s">
        <v>14</v>
      </c>
      <c r="G8" s="24"/>
      <c r="I8" s="26"/>
      <c r="J8" s="26"/>
      <c r="K8" s="27"/>
    </row>
    <row r="9" spans="1:15" ht="24.75" customHeight="1">
      <c r="A9" s="10" t="s">
        <v>15</v>
      </c>
      <c r="B9" s="28">
        <v>40976</v>
      </c>
      <c r="C9" s="12"/>
      <c r="D9" s="13"/>
      <c r="E9" s="22"/>
      <c r="F9" s="23" t="s">
        <v>16</v>
      </c>
      <c r="G9" s="24"/>
      <c r="I9" s="29"/>
      <c r="K9" s="21"/>
    </row>
    <row r="10" spans="1:15" ht="17.25" customHeight="1">
      <c r="A10" s="10"/>
      <c r="B10" s="11"/>
      <c r="C10" s="12"/>
      <c r="D10" s="13"/>
      <c r="E10" s="22"/>
      <c r="F10" s="30" t="s">
        <v>17</v>
      </c>
      <c r="G10" s="24"/>
      <c r="H10" s="31" t="s">
        <v>18</v>
      </c>
      <c r="I10" s="25"/>
      <c r="J10" s="25"/>
      <c r="K10" s="31" t="s">
        <v>19</v>
      </c>
    </row>
    <row r="11" spans="1:15" ht="24.75" customHeight="1">
      <c r="A11" s="10"/>
      <c r="B11" s="11"/>
      <c r="C11" s="12"/>
      <c r="D11" s="13"/>
      <c r="E11" s="32"/>
      <c r="F11" s="11"/>
      <c r="G11" s="15"/>
      <c r="H11" s="33">
        <v>1.05</v>
      </c>
      <c r="I11" s="25"/>
      <c r="J11" s="25"/>
      <c r="K11" s="34">
        <v>2.7</v>
      </c>
    </row>
    <row r="12" spans="1:15">
      <c r="A12" s="10"/>
      <c r="B12" s="11"/>
      <c r="C12" s="12"/>
      <c r="D12" s="13"/>
      <c r="E12" s="32"/>
      <c r="F12" s="11"/>
      <c r="G12" s="15"/>
    </row>
    <row r="13" spans="1:15" ht="24.95" customHeight="1">
      <c r="A13" s="35" t="s">
        <v>20</v>
      </c>
      <c r="B13" s="35" t="s">
        <v>21</v>
      </c>
      <c r="C13" s="35" t="s">
        <v>22</v>
      </c>
      <c r="D13" s="36" t="s">
        <v>23</v>
      </c>
      <c r="E13" s="36" t="s">
        <v>24</v>
      </c>
      <c r="F13" s="35" t="s">
        <v>25</v>
      </c>
      <c r="G13" s="36" t="s">
        <v>26</v>
      </c>
      <c r="I13" s="36" t="s">
        <v>24</v>
      </c>
      <c r="J13" s="35" t="s">
        <v>25</v>
      </c>
      <c r="K13" s="36" t="s">
        <v>26</v>
      </c>
    </row>
    <row r="14" spans="1:15" s="47" customFormat="1" ht="38.25" customHeight="1">
      <c r="A14" s="37">
        <v>1</v>
      </c>
      <c r="B14" s="38" t="s">
        <v>3</v>
      </c>
      <c r="C14" s="39"/>
      <c r="D14" s="40"/>
      <c r="E14" s="41"/>
      <c r="F14" s="42"/>
      <c r="G14" s="43"/>
      <c r="H14" s="44"/>
      <c r="I14" s="45"/>
      <c r="J14" s="45"/>
      <c r="K14" s="45"/>
      <c r="L14" s="46"/>
      <c r="M14" s="47" t="s">
        <v>27</v>
      </c>
      <c r="N14" s="47" t="s">
        <v>28</v>
      </c>
      <c r="O14" s="47" t="s">
        <v>29</v>
      </c>
    </row>
    <row r="15" spans="1:15" s="55" customFormat="1" ht="20.100000000000001" customHeight="1">
      <c r="A15" s="48">
        <v>1</v>
      </c>
      <c r="B15" s="49" t="s">
        <v>4</v>
      </c>
      <c r="C15" s="50"/>
      <c r="D15" s="51"/>
      <c r="E15" s="52"/>
      <c r="F15" s="53"/>
      <c r="G15" s="54">
        <f>SUM(F17:F33)</f>
        <v>69124.377000000008</v>
      </c>
      <c r="I15" s="56"/>
      <c r="J15" s="56"/>
      <c r="K15" s="57">
        <f>SUM(J17:J33)</f>
        <v>65832.739999999991</v>
      </c>
      <c r="L15" s="58">
        <f>+G15/K15</f>
        <v>1.0500000000000003</v>
      </c>
      <c r="M15" s="59">
        <f>SUM(M17:M33)</f>
        <v>55332.739999999991</v>
      </c>
      <c r="N15" s="59">
        <f>SUM(N17:N33)</f>
        <v>10500</v>
      </c>
      <c r="O15" s="59">
        <f>SUM(O17:O33)</f>
        <v>65832.739999999991</v>
      </c>
    </row>
    <row r="16" spans="1:15" s="69" customFormat="1" ht="15" customHeight="1">
      <c r="A16" s="60"/>
      <c r="B16" s="61"/>
      <c r="C16" s="62"/>
      <c r="D16" s="63"/>
      <c r="E16" s="64"/>
      <c r="F16" s="61"/>
      <c r="G16" s="65"/>
      <c r="H16" s="66"/>
      <c r="I16" s="67"/>
      <c r="J16" s="67"/>
      <c r="K16" s="66"/>
      <c r="L16" s="68"/>
    </row>
    <row r="17" spans="1:15" s="69" customFormat="1" ht="15" customHeight="1">
      <c r="A17" s="60">
        <f>+A15+0.01</f>
        <v>1.01</v>
      </c>
      <c r="B17" s="61" t="s">
        <v>30</v>
      </c>
      <c r="C17" s="62" t="s">
        <v>31</v>
      </c>
      <c r="D17" s="64">
        <v>1</v>
      </c>
      <c r="E17" s="64">
        <f>+H17*I17</f>
        <v>3029.5335</v>
      </c>
      <c r="F17" s="64">
        <f t="shared" ref="F17:F33" si="0">+D17*E17</f>
        <v>3029.5335</v>
      </c>
      <c r="G17" s="65"/>
      <c r="H17" s="70">
        <f>+$H$11</f>
        <v>1.05</v>
      </c>
      <c r="I17" s="71">
        <v>2885.27</v>
      </c>
      <c r="J17" s="71">
        <f t="shared" ref="J17:J33" si="1">+I17*D17</f>
        <v>2885.27</v>
      </c>
      <c r="K17" s="66"/>
      <c r="L17" s="72" t="s">
        <v>32</v>
      </c>
      <c r="M17" s="73">
        <f>+J17</f>
        <v>2885.27</v>
      </c>
      <c r="O17" s="73">
        <f>+M17+N17</f>
        <v>2885.27</v>
      </c>
    </row>
    <row r="18" spans="1:15" s="69" customFormat="1" ht="15" customHeight="1">
      <c r="A18" s="60">
        <f>+A17+0.01</f>
        <v>1.02</v>
      </c>
      <c r="B18" s="66" t="s">
        <v>33</v>
      </c>
      <c r="C18" s="74" t="s">
        <v>34</v>
      </c>
      <c r="D18" s="64">
        <v>27</v>
      </c>
      <c r="E18" s="64">
        <f t="shared" ref="E18:E33" si="2">+H18*I18</f>
        <v>69.919500000000014</v>
      </c>
      <c r="F18" s="64">
        <f t="shared" si="0"/>
        <v>1887.8265000000004</v>
      </c>
      <c r="G18" s="75"/>
      <c r="H18" s="70">
        <f t="shared" ref="H18:H74" si="3">+$H$11</f>
        <v>1.05</v>
      </c>
      <c r="I18" s="76">
        <v>66.59</v>
      </c>
      <c r="J18" s="71">
        <f t="shared" si="1"/>
        <v>1797.93</v>
      </c>
      <c r="L18" s="72" t="s">
        <v>32</v>
      </c>
      <c r="M18" s="73">
        <f t="shared" ref="M18:M31" si="4">+J18</f>
        <v>1797.93</v>
      </c>
      <c r="O18" s="73">
        <f t="shared" ref="O18:O33" si="5">+M18+N18</f>
        <v>1797.93</v>
      </c>
    </row>
    <row r="19" spans="1:15" s="69" customFormat="1" ht="15" customHeight="1">
      <c r="A19" s="60">
        <f t="shared" ref="A19:A33" si="6">+A18+0.01</f>
        <v>1.03</v>
      </c>
      <c r="B19" s="66" t="s">
        <v>35</v>
      </c>
      <c r="C19" s="74" t="s">
        <v>36</v>
      </c>
      <c r="D19" s="64">
        <v>40</v>
      </c>
      <c r="E19" s="64">
        <f t="shared" si="2"/>
        <v>79.149000000000001</v>
      </c>
      <c r="F19" s="64">
        <f t="shared" si="0"/>
        <v>3165.96</v>
      </c>
      <c r="G19" s="75"/>
      <c r="H19" s="70">
        <f t="shared" si="3"/>
        <v>1.05</v>
      </c>
      <c r="I19" s="76">
        <v>75.38</v>
      </c>
      <c r="J19" s="71">
        <f t="shared" si="1"/>
        <v>3015.2</v>
      </c>
      <c r="L19" s="72" t="s">
        <v>32</v>
      </c>
      <c r="M19" s="73">
        <f t="shared" si="4"/>
        <v>3015.2</v>
      </c>
      <c r="O19" s="73">
        <f t="shared" si="5"/>
        <v>3015.2</v>
      </c>
    </row>
    <row r="20" spans="1:15" s="69" customFormat="1" ht="15" customHeight="1">
      <c r="A20" s="60">
        <f t="shared" si="6"/>
        <v>1.04</v>
      </c>
      <c r="B20" s="66" t="s">
        <v>37</v>
      </c>
      <c r="C20" s="74" t="s">
        <v>36</v>
      </c>
      <c r="D20" s="64">
        <v>2</v>
      </c>
      <c r="E20" s="64">
        <f t="shared" si="2"/>
        <v>1551.3120000000001</v>
      </c>
      <c r="F20" s="64">
        <f t="shared" si="0"/>
        <v>3102.6240000000003</v>
      </c>
      <c r="G20" s="75"/>
      <c r="H20" s="70">
        <f t="shared" si="3"/>
        <v>1.05</v>
      </c>
      <c r="I20" s="76">
        <v>1477.44</v>
      </c>
      <c r="J20" s="71">
        <f t="shared" si="1"/>
        <v>2954.88</v>
      </c>
      <c r="L20" s="72" t="s">
        <v>32</v>
      </c>
      <c r="M20" s="73">
        <f t="shared" si="4"/>
        <v>2954.88</v>
      </c>
      <c r="O20" s="73">
        <f t="shared" si="5"/>
        <v>2954.88</v>
      </c>
    </row>
    <row r="21" spans="1:15" s="69" customFormat="1" ht="15" customHeight="1">
      <c r="A21" s="60">
        <f t="shared" si="6"/>
        <v>1.05</v>
      </c>
      <c r="B21" s="66" t="s">
        <v>38</v>
      </c>
      <c r="C21" s="74" t="s">
        <v>39</v>
      </c>
      <c r="D21" s="64">
        <v>2</v>
      </c>
      <c r="E21" s="64">
        <f t="shared" si="2"/>
        <v>1984.5</v>
      </c>
      <c r="F21" s="64">
        <f t="shared" si="0"/>
        <v>3969</v>
      </c>
      <c r="G21" s="75"/>
      <c r="H21" s="70">
        <f t="shared" si="3"/>
        <v>1.05</v>
      </c>
      <c r="I21" s="76">
        <v>1890</v>
      </c>
      <c r="J21" s="71">
        <f t="shared" si="1"/>
        <v>3780</v>
      </c>
      <c r="L21" s="72" t="s">
        <v>32</v>
      </c>
      <c r="M21" s="73">
        <f t="shared" si="4"/>
        <v>3780</v>
      </c>
      <c r="O21" s="73">
        <f t="shared" si="5"/>
        <v>3780</v>
      </c>
    </row>
    <row r="22" spans="1:15" s="69" customFormat="1" ht="15" customHeight="1">
      <c r="A22" s="60">
        <f t="shared" si="6"/>
        <v>1.06</v>
      </c>
      <c r="B22" s="66" t="s">
        <v>40</v>
      </c>
      <c r="C22" s="74" t="s">
        <v>39</v>
      </c>
      <c r="D22" s="64">
        <v>2</v>
      </c>
      <c r="E22" s="64">
        <f t="shared" si="2"/>
        <v>3858.75</v>
      </c>
      <c r="F22" s="64">
        <f t="shared" si="0"/>
        <v>7717.5</v>
      </c>
      <c r="G22" s="75"/>
      <c r="H22" s="70">
        <f t="shared" si="3"/>
        <v>1.05</v>
      </c>
      <c r="I22" s="76">
        <v>3675</v>
      </c>
      <c r="J22" s="71">
        <f t="shared" si="1"/>
        <v>7350</v>
      </c>
      <c r="L22" s="72" t="s">
        <v>32</v>
      </c>
      <c r="M22" s="73">
        <f t="shared" si="4"/>
        <v>7350</v>
      </c>
      <c r="O22" s="73">
        <f t="shared" si="5"/>
        <v>7350</v>
      </c>
    </row>
    <row r="23" spans="1:15" s="69" customFormat="1" ht="15" customHeight="1">
      <c r="A23" s="60">
        <f t="shared" si="6"/>
        <v>1.07</v>
      </c>
      <c r="B23" s="66" t="s">
        <v>41</v>
      </c>
      <c r="C23" s="74" t="s">
        <v>39</v>
      </c>
      <c r="D23" s="64">
        <v>2</v>
      </c>
      <c r="E23" s="64">
        <f t="shared" si="2"/>
        <v>1256.0205000000001</v>
      </c>
      <c r="F23" s="64">
        <f t="shared" si="0"/>
        <v>2512.0410000000002</v>
      </c>
      <c r="G23" s="75"/>
      <c r="H23" s="70">
        <f t="shared" si="3"/>
        <v>1.05</v>
      </c>
      <c r="I23" s="76">
        <v>1196.21</v>
      </c>
      <c r="J23" s="71">
        <f t="shared" si="1"/>
        <v>2392.42</v>
      </c>
      <c r="L23" s="72" t="s">
        <v>32</v>
      </c>
      <c r="M23" s="73">
        <f t="shared" si="4"/>
        <v>2392.42</v>
      </c>
      <c r="O23" s="73">
        <f t="shared" si="5"/>
        <v>2392.42</v>
      </c>
    </row>
    <row r="24" spans="1:15" s="69" customFormat="1" ht="15" customHeight="1">
      <c r="A24" s="60">
        <f t="shared" si="6"/>
        <v>1.08</v>
      </c>
      <c r="B24" s="66" t="s">
        <v>42</v>
      </c>
      <c r="C24" s="74" t="s">
        <v>31</v>
      </c>
      <c r="D24" s="64">
        <v>1</v>
      </c>
      <c r="E24" s="64">
        <f t="shared" si="2"/>
        <v>6300</v>
      </c>
      <c r="F24" s="64">
        <f t="shared" si="0"/>
        <v>6300</v>
      </c>
      <c r="G24" s="75"/>
      <c r="H24" s="70">
        <f t="shared" si="3"/>
        <v>1.05</v>
      </c>
      <c r="I24" s="76">
        <v>6000</v>
      </c>
      <c r="J24" s="71">
        <f t="shared" si="1"/>
        <v>6000</v>
      </c>
      <c r="L24" s="72" t="s">
        <v>32</v>
      </c>
      <c r="M24" s="73">
        <f t="shared" si="4"/>
        <v>6000</v>
      </c>
      <c r="O24" s="73">
        <f t="shared" si="5"/>
        <v>6000</v>
      </c>
    </row>
    <row r="25" spans="1:15" s="69" customFormat="1" ht="15" customHeight="1">
      <c r="A25" s="60">
        <f t="shared" si="6"/>
        <v>1.0900000000000001</v>
      </c>
      <c r="B25" s="66" t="s">
        <v>43</v>
      </c>
      <c r="C25" s="74" t="s">
        <v>44</v>
      </c>
      <c r="D25" s="64">
        <f>60*8</f>
        <v>480</v>
      </c>
      <c r="E25" s="64">
        <f t="shared" si="2"/>
        <v>15.897000000000002</v>
      </c>
      <c r="F25" s="64">
        <f t="shared" si="0"/>
        <v>7630.5600000000013</v>
      </c>
      <c r="G25" s="75"/>
      <c r="H25" s="70">
        <f t="shared" si="3"/>
        <v>1.05</v>
      </c>
      <c r="I25" s="76">
        <v>15.14</v>
      </c>
      <c r="J25" s="71">
        <f t="shared" si="1"/>
        <v>7267.2000000000007</v>
      </c>
      <c r="L25" s="72" t="s">
        <v>32</v>
      </c>
      <c r="M25" s="73">
        <f t="shared" si="4"/>
        <v>7267.2000000000007</v>
      </c>
      <c r="O25" s="73">
        <f t="shared" si="5"/>
        <v>7267.2000000000007</v>
      </c>
    </row>
    <row r="26" spans="1:15" s="69" customFormat="1" ht="15" customHeight="1">
      <c r="A26" s="60">
        <f t="shared" si="6"/>
        <v>1.1000000000000001</v>
      </c>
      <c r="B26" s="66" t="s">
        <v>45</v>
      </c>
      <c r="C26" s="74" t="s">
        <v>46</v>
      </c>
      <c r="D26" s="64">
        <v>4</v>
      </c>
      <c r="E26" s="64">
        <f t="shared" si="2"/>
        <v>367.5</v>
      </c>
      <c r="F26" s="64">
        <f t="shared" si="0"/>
        <v>1470</v>
      </c>
      <c r="G26" s="75"/>
      <c r="H26" s="70">
        <f t="shared" si="3"/>
        <v>1.05</v>
      </c>
      <c r="I26" s="76">
        <v>350</v>
      </c>
      <c r="J26" s="71">
        <f t="shared" si="1"/>
        <v>1400</v>
      </c>
      <c r="L26" s="72" t="s">
        <v>32</v>
      </c>
      <c r="M26" s="73">
        <f t="shared" si="4"/>
        <v>1400</v>
      </c>
      <c r="O26" s="73">
        <f t="shared" si="5"/>
        <v>1400</v>
      </c>
    </row>
    <row r="27" spans="1:15" s="69" customFormat="1" ht="15" customHeight="1">
      <c r="A27" s="60">
        <f t="shared" si="6"/>
        <v>1.1100000000000001</v>
      </c>
      <c r="B27" s="66" t="s">
        <v>47</v>
      </c>
      <c r="C27" s="74" t="s">
        <v>46</v>
      </c>
      <c r="D27" s="64">
        <v>4</v>
      </c>
      <c r="E27" s="64">
        <f t="shared" si="2"/>
        <v>233.58300000000003</v>
      </c>
      <c r="F27" s="64">
        <f t="shared" si="0"/>
        <v>934.33200000000011</v>
      </c>
      <c r="G27" s="75"/>
      <c r="H27" s="70">
        <f t="shared" si="3"/>
        <v>1.05</v>
      </c>
      <c r="I27" s="76">
        <v>222.46</v>
      </c>
      <c r="J27" s="71">
        <f t="shared" si="1"/>
        <v>889.84</v>
      </c>
      <c r="L27" s="72" t="s">
        <v>32</v>
      </c>
      <c r="M27" s="73">
        <f t="shared" si="4"/>
        <v>889.84</v>
      </c>
      <c r="O27" s="73">
        <f t="shared" si="5"/>
        <v>889.84</v>
      </c>
    </row>
    <row r="28" spans="1:15" s="69" customFormat="1" ht="29.45" customHeight="1">
      <c r="A28" s="60">
        <f t="shared" si="6"/>
        <v>1.1200000000000001</v>
      </c>
      <c r="B28" s="77" t="s">
        <v>48</v>
      </c>
      <c r="C28" s="74" t="s">
        <v>31</v>
      </c>
      <c r="D28" s="64">
        <v>1</v>
      </c>
      <c r="E28" s="64">
        <f t="shared" si="2"/>
        <v>5775</v>
      </c>
      <c r="F28" s="64">
        <f t="shared" si="0"/>
        <v>5775</v>
      </c>
      <c r="G28" s="75"/>
      <c r="H28" s="70">
        <f t="shared" si="3"/>
        <v>1.05</v>
      </c>
      <c r="I28" s="76">
        <v>5500</v>
      </c>
      <c r="J28" s="71">
        <f t="shared" si="1"/>
        <v>5500</v>
      </c>
      <c r="L28" s="72" t="s">
        <v>49</v>
      </c>
      <c r="M28" s="73"/>
      <c r="N28" s="73">
        <f>+J28</f>
        <v>5500</v>
      </c>
      <c r="O28" s="73">
        <f t="shared" si="5"/>
        <v>5500</v>
      </c>
    </row>
    <row r="29" spans="1:15" s="69" customFormat="1" ht="15" customHeight="1">
      <c r="A29" s="60">
        <f t="shared" si="6"/>
        <v>1.1300000000000001</v>
      </c>
      <c r="B29" s="66" t="s">
        <v>50</v>
      </c>
      <c r="C29" s="74" t="s">
        <v>31</v>
      </c>
      <c r="D29" s="64">
        <v>1</v>
      </c>
      <c r="E29" s="64">
        <f t="shared" si="2"/>
        <v>1260</v>
      </c>
      <c r="F29" s="64">
        <f t="shared" si="0"/>
        <v>1260</v>
      </c>
      <c r="G29" s="75"/>
      <c r="H29" s="70">
        <f t="shared" si="3"/>
        <v>1.05</v>
      </c>
      <c r="I29" s="76">
        <v>1200</v>
      </c>
      <c r="J29" s="71">
        <f t="shared" si="1"/>
        <v>1200</v>
      </c>
      <c r="L29" s="72" t="s">
        <v>49</v>
      </c>
      <c r="M29" s="73"/>
      <c r="N29" s="73">
        <f>+J29</f>
        <v>1200</v>
      </c>
      <c r="O29" s="73">
        <f t="shared" si="5"/>
        <v>1200</v>
      </c>
    </row>
    <row r="30" spans="1:15" s="69" customFormat="1" ht="15" customHeight="1">
      <c r="A30" s="60">
        <f t="shared" si="6"/>
        <v>1.1400000000000001</v>
      </c>
      <c r="B30" s="66" t="s">
        <v>51</v>
      </c>
      <c r="C30" s="74" t="s">
        <v>39</v>
      </c>
      <c r="D30" s="64">
        <v>2</v>
      </c>
      <c r="E30" s="64">
        <f t="shared" si="2"/>
        <v>7875</v>
      </c>
      <c r="F30" s="64">
        <f t="shared" si="0"/>
        <v>15750</v>
      </c>
      <c r="G30" s="75"/>
      <c r="H30" s="70">
        <f t="shared" si="3"/>
        <v>1.05</v>
      </c>
      <c r="I30" s="76">
        <v>7500</v>
      </c>
      <c r="J30" s="71">
        <f t="shared" si="1"/>
        <v>15000</v>
      </c>
      <c r="L30" s="72" t="s">
        <v>52</v>
      </c>
      <c r="M30" s="73">
        <f>+J30</f>
        <v>15000</v>
      </c>
      <c r="O30" s="73">
        <f t="shared" si="5"/>
        <v>15000</v>
      </c>
    </row>
    <row r="31" spans="1:15" s="69" customFormat="1" ht="15" customHeight="1">
      <c r="A31" s="60">
        <f t="shared" si="6"/>
        <v>1.1500000000000001</v>
      </c>
      <c r="B31" s="66" t="s">
        <v>53</v>
      </c>
      <c r="C31" s="74" t="s">
        <v>39</v>
      </c>
      <c r="D31" s="64">
        <v>2</v>
      </c>
      <c r="E31" s="64">
        <f t="shared" si="2"/>
        <v>315</v>
      </c>
      <c r="F31" s="64">
        <f t="shared" si="0"/>
        <v>630</v>
      </c>
      <c r="G31" s="75"/>
      <c r="H31" s="70">
        <f t="shared" si="3"/>
        <v>1.05</v>
      </c>
      <c r="I31" s="76">
        <v>300</v>
      </c>
      <c r="J31" s="71">
        <f t="shared" si="1"/>
        <v>600</v>
      </c>
      <c r="L31" s="72" t="s">
        <v>54</v>
      </c>
      <c r="M31" s="73">
        <f t="shared" si="4"/>
        <v>600</v>
      </c>
      <c r="O31" s="73">
        <f t="shared" si="5"/>
        <v>600</v>
      </c>
    </row>
    <row r="32" spans="1:15" s="69" customFormat="1" ht="15" customHeight="1">
      <c r="A32" s="60">
        <f t="shared" si="6"/>
        <v>1.1600000000000001</v>
      </c>
      <c r="B32" s="66" t="s">
        <v>55</v>
      </c>
      <c r="C32" s="74" t="s">
        <v>31</v>
      </c>
      <c r="D32" s="64">
        <v>1</v>
      </c>
      <c r="E32" s="64">
        <f t="shared" si="2"/>
        <v>2730</v>
      </c>
      <c r="F32" s="64">
        <f t="shared" si="0"/>
        <v>2730</v>
      </c>
      <c r="G32" s="75"/>
      <c r="H32" s="70">
        <f t="shared" si="3"/>
        <v>1.05</v>
      </c>
      <c r="I32" s="76">
        <f>2000+600</f>
        <v>2600</v>
      </c>
      <c r="J32" s="71">
        <f t="shared" si="1"/>
        <v>2600</v>
      </c>
      <c r="L32" s="72" t="s">
        <v>49</v>
      </c>
      <c r="M32" s="73"/>
      <c r="N32" s="73">
        <f>+J32</f>
        <v>2600</v>
      </c>
      <c r="O32" s="73">
        <f t="shared" si="5"/>
        <v>2600</v>
      </c>
    </row>
    <row r="33" spans="1:15" s="69" customFormat="1" ht="15" customHeight="1">
      <c r="A33" s="60">
        <f t="shared" si="6"/>
        <v>1.1700000000000002</v>
      </c>
      <c r="B33" s="66" t="s">
        <v>56</v>
      </c>
      <c r="C33" s="74" t="s">
        <v>31</v>
      </c>
      <c r="D33" s="64">
        <v>1</v>
      </c>
      <c r="E33" s="64">
        <f t="shared" si="2"/>
        <v>1260</v>
      </c>
      <c r="F33" s="64">
        <f t="shared" si="0"/>
        <v>1260</v>
      </c>
      <c r="G33" s="75"/>
      <c r="H33" s="70">
        <f t="shared" si="3"/>
        <v>1.05</v>
      </c>
      <c r="I33" s="76">
        <v>1200</v>
      </c>
      <c r="J33" s="71">
        <f t="shared" si="1"/>
        <v>1200</v>
      </c>
      <c r="L33" s="72"/>
      <c r="N33" s="73">
        <f>+J33</f>
        <v>1200</v>
      </c>
      <c r="O33" s="73">
        <f t="shared" si="5"/>
        <v>1200</v>
      </c>
    </row>
    <row r="34" spans="1:15" s="69" customFormat="1" ht="15" customHeight="1">
      <c r="A34" s="60"/>
      <c r="B34" s="66"/>
      <c r="C34" s="74"/>
      <c r="D34" s="64"/>
      <c r="E34" s="64"/>
      <c r="F34" s="64"/>
      <c r="G34" s="75"/>
      <c r="H34" s="70"/>
      <c r="I34" s="76"/>
      <c r="J34" s="71"/>
      <c r="L34" s="72"/>
    </row>
    <row r="35" spans="1:15" s="55" customFormat="1" ht="20.100000000000001" customHeight="1">
      <c r="A35" s="48">
        <v>2</v>
      </c>
      <c r="B35" s="49" t="s">
        <v>57</v>
      </c>
      <c r="C35" s="50"/>
      <c r="D35" s="51"/>
      <c r="E35" s="52"/>
      <c r="F35" s="53"/>
      <c r="G35" s="54">
        <f>SUM(F37:F61)</f>
        <v>37923.875822700007</v>
      </c>
      <c r="H35" s="70"/>
      <c r="I35" s="56"/>
      <c r="J35" s="56"/>
      <c r="K35" s="57">
        <f>SUM(J37:J61)</f>
        <v>36146.176973999995</v>
      </c>
      <c r="L35" s="58">
        <f>+G35/K35</f>
        <v>1.0491808262317399</v>
      </c>
      <c r="M35" s="59">
        <f>SUM(M37:M61)</f>
        <v>5753.6428999999998</v>
      </c>
      <c r="N35" s="59">
        <f>SUM(N37:N61)</f>
        <v>30392.534073999999</v>
      </c>
      <c r="O35" s="59">
        <f>+M35+N35</f>
        <v>36146.176974000002</v>
      </c>
    </row>
    <row r="36" spans="1:15" s="69" customFormat="1" ht="15" customHeight="1">
      <c r="A36" s="60"/>
      <c r="B36" s="61"/>
      <c r="C36" s="62"/>
      <c r="D36" s="63"/>
      <c r="E36" s="64"/>
      <c r="F36" s="61"/>
      <c r="G36" s="65"/>
      <c r="H36" s="70"/>
      <c r="I36" s="67"/>
      <c r="J36" s="67"/>
      <c r="K36" s="66"/>
      <c r="L36" s="68"/>
    </row>
    <row r="37" spans="1:15" s="69" customFormat="1" ht="15" customHeight="1">
      <c r="A37" s="60">
        <f>+A35+0.01</f>
        <v>2.0099999999999998</v>
      </c>
      <c r="B37" s="61" t="s">
        <v>58</v>
      </c>
      <c r="C37" s="62" t="s">
        <v>36</v>
      </c>
      <c r="D37" s="64">
        <v>210.09</v>
      </c>
      <c r="E37" s="64">
        <f>+H37*I37</f>
        <v>2.1734999999999998</v>
      </c>
      <c r="F37" s="64">
        <f>+D37*E37</f>
        <v>456.63061499999998</v>
      </c>
      <c r="G37" s="65"/>
      <c r="H37" s="70">
        <f t="shared" si="3"/>
        <v>1.05</v>
      </c>
      <c r="I37" s="67">
        <v>2.0699999999999998</v>
      </c>
      <c r="J37" s="67">
        <f>+D37*I37</f>
        <v>434.88629999999995</v>
      </c>
      <c r="K37" s="66"/>
      <c r="L37" s="72" t="s">
        <v>32</v>
      </c>
      <c r="M37" s="73">
        <f>+J37</f>
        <v>434.88629999999995</v>
      </c>
      <c r="O37" s="73">
        <f>+M37+N37</f>
        <v>434.88629999999995</v>
      </c>
    </row>
    <row r="38" spans="1:15" s="69" customFormat="1" ht="15" customHeight="1">
      <c r="A38" s="60">
        <f t="shared" ref="A38:A61" si="7">+A37+0.01</f>
        <v>2.0199999999999996</v>
      </c>
      <c r="B38" s="61" t="s">
        <v>59</v>
      </c>
      <c r="C38" s="62" t="s">
        <v>36</v>
      </c>
      <c r="D38" s="64">
        <v>394.39</v>
      </c>
      <c r="E38" s="64">
        <f t="shared" ref="E38:E61" si="8">+H38*I38</f>
        <v>0.98699999999999999</v>
      </c>
      <c r="F38" s="64">
        <f t="shared" ref="F38:F61" si="9">+D38*E38</f>
        <v>389.26292999999998</v>
      </c>
      <c r="G38" s="65"/>
      <c r="H38" s="70">
        <f t="shared" si="3"/>
        <v>1.05</v>
      </c>
      <c r="I38" s="67">
        <v>0.94</v>
      </c>
      <c r="J38" s="67">
        <f t="shared" ref="J38:J61" si="10">+D38*I38</f>
        <v>370.72659999999996</v>
      </c>
      <c r="K38" s="66"/>
      <c r="L38" s="72" t="s">
        <v>32</v>
      </c>
      <c r="M38" s="73">
        <f>+J38</f>
        <v>370.72659999999996</v>
      </c>
      <c r="O38" s="73">
        <f t="shared" ref="O38:O101" si="11">+M38+N38</f>
        <v>370.72659999999996</v>
      </c>
    </row>
    <row r="39" spans="1:15" s="69" customFormat="1" ht="28.35" customHeight="1">
      <c r="A39" s="60">
        <f t="shared" si="7"/>
        <v>2.0299999999999994</v>
      </c>
      <c r="B39" s="77" t="s">
        <v>60</v>
      </c>
      <c r="C39" s="74" t="s">
        <v>39</v>
      </c>
      <c r="D39" s="64">
        <v>2</v>
      </c>
      <c r="E39" s="64">
        <f t="shared" si="8"/>
        <v>6273.75</v>
      </c>
      <c r="F39" s="64">
        <f t="shared" si="9"/>
        <v>12547.5</v>
      </c>
      <c r="G39" s="75"/>
      <c r="H39" s="70">
        <f t="shared" si="3"/>
        <v>1.05</v>
      </c>
      <c r="I39" s="76">
        <f>5775+200</f>
        <v>5975</v>
      </c>
      <c r="J39" s="67">
        <f t="shared" si="10"/>
        <v>11950</v>
      </c>
      <c r="L39" s="72" t="s">
        <v>52</v>
      </c>
      <c r="N39" s="73">
        <f>+J39</f>
        <v>11950</v>
      </c>
      <c r="O39" s="73">
        <f t="shared" si="11"/>
        <v>11950</v>
      </c>
    </row>
    <row r="40" spans="1:15" s="69" customFormat="1" ht="15" customHeight="1">
      <c r="A40" s="60">
        <f t="shared" si="7"/>
        <v>2.0399999999999991</v>
      </c>
      <c r="B40" s="66" t="s">
        <v>61</v>
      </c>
      <c r="C40" s="74" t="s">
        <v>36</v>
      </c>
      <c r="D40" s="64">
        <f>+'[1]TR PRELIMINARES Y MOV TIE'!H15</f>
        <v>320.25</v>
      </c>
      <c r="E40" s="64">
        <f t="shared" si="8"/>
        <v>10.5</v>
      </c>
      <c r="F40" s="64">
        <f t="shared" si="9"/>
        <v>3362.625</v>
      </c>
      <c r="G40" s="75"/>
      <c r="H40" s="70">
        <f t="shared" si="3"/>
        <v>1.05</v>
      </c>
      <c r="I40" s="73">
        <v>10</v>
      </c>
      <c r="J40" s="67">
        <f t="shared" si="10"/>
        <v>3202.5</v>
      </c>
      <c r="L40" s="72" t="s">
        <v>62</v>
      </c>
      <c r="N40" s="73">
        <f t="shared" ref="N40:N61" si="12">+J40</f>
        <v>3202.5</v>
      </c>
      <c r="O40" s="73">
        <f t="shared" si="11"/>
        <v>3202.5</v>
      </c>
    </row>
    <row r="41" spans="1:15" s="69" customFormat="1" ht="15" customHeight="1">
      <c r="A41" s="60">
        <f t="shared" si="7"/>
        <v>2.0499999999999989</v>
      </c>
      <c r="B41" s="66" t="s">
        <v>63</v>
      </c>
      <c r="C41" s="74" t="s">
        <v>46</v>
      </c>
      <c r="D41" s="64">
        <f>+'[1]TR PRELIMINARES Y MOV TIE'!H16</f>
        <v>3</v>
      </c>
      <c r="E41" s="64">
        <f t="shared" si="8"/>
        <v>136.5</v>
      </c>
      <c r="F41" s="64">
        <f t="shared" si="9"/>
        <v>409.5</v>
      </c>
      <c r="G41" s="75"/>
      <c r="H41" s="70">
        <f t="shared" si="3"/>
        <v>1.05</v>
      </c>
      <c r="I41" s="73">
        <v>130</v>
      </c>
      <c r="J41" s="67">
        <f t="shared" si="10"/>
        <v>390</v>
      </c>
      <c r="L41" s="72" t="s">
        <v>62</v>
      </c>
      <c r="N41" s="73">
        <f t="shared" si="12"/>
        <v>390</v>
      </c>
      <c r="O41" s="73">
        <f t="shared" si="11"/>
        <v>390</v>
      </c>
    </row>
    <row r="42" spans="1:15" s="69" customFormat="1" ht="15" customHeight="1">
      <c r="A42" s="60">
        <f t="shared" si="7"/>
        <v>2.0599999999999987</v>
      </c>
      <c r="B42" s="66" t="s">
        <v>64</v>
      </c>
      <c r="C42" s="74" t="s">
        <v>46</v>
      </c>
      <c r="D42" s="64">
        <f>+'[1]TR PRELIMINARES Y MOV TIE'!H17</f>
        <v>5</v>
      </c>
      <c r="E42" s="64">
        <f t="shared" si="8"/>
        <v>126</v>
      </c>
      <c r="F42" s="64">
        <f t="shared" si="9"/>
        <v>630</v>
      </c>
      <c r="G42" s="75"/>
      <c r="H42" s="70">
        <f t="shared" si="3"/>
        <v>1.05</v>
      </c>
      <c r="I42" s="73">
        <v>120</v>
      </c>
      <c r="J42" s="67">
        <f t="shared" si="10"/>
        <v>600</v>
      </c>
      <c r="L42" s="72" t="s">
        <v>62</v>
      </c>
      <c r="N42" s="73">
        <f t="shared" si="12"/>
        <v>600</v>
      </c>
      <c r="O42" s="73">
        <f t="shared" si="11"/>
        <v>600</v>
      </c>
    </row>
    <row r="43" spans="1:15" s="69" customFormat="1" ht="15" customHeight="1">
      <c r="A43" s="60">
        <f t="shared" si="7"/>
        <v>2.0699999999999985</v>
      </c>
      <c r="B43" s="66" t="s">
        <v>65</v>
      </c>
      <c r="C43" s="74" t="s">
        <v>46</v>
      </c>
      <c r="D43" s="64">
        <f>+'[1]TR PRELIMINARES Y MOV TIE'!H18</f>
        <v>1</v>
      </c>
      <c r="E43" s="64">
        <f t="shared" si="8"/>
        <v>262.5</v>
      </c>
      <c r="F43" s="64">
        <f t="shared" si="9"/>
        <v>262.5</v>
      </c>
      <c r="G43" s="75"/>
      <c r="H43" s="70">
        <f t="shared" si="3"/>
        <v>1.05</v>
      </c>
      <c r="I43" s="73">
        <v>250</v>
      </c>
      <c r="J43" s="67">
        <f t="shared" si="10"/>
        <v>250</v>
      </c>
      <c r="L43" s="72" t="s">
        <v>62</v>
      </c>
      <c r="N43" s="73">
        <f t="shared" si="12"/>
        <v>250</v>
      </c>
      <c r="O43" s="73">
        <f t="shared" si="11"/>
        <v>250</v>
      </c>
    </row>
    <row r="44" spans="1:15" s="69" customFormat="1" ht="15" customHeight="1">
      <c r="A44" s="60">
        <f t="shared" si="7"/>
        <v>2.0799999999999983</v>
      </c>
      <c r="B44" s="66" t="s">
        <v>66</v>
      </c>
      <c r="C44" s="74" t="s">
        <v>46</v>
      </c>
      <c r="D44" s="64">
        <f>+'[1]TR PRELIMINARES Y MOV TIE'!H19</f>
        <v>24</v>
      </c>
      <c r="E44" s="64">
        <f t="shared" si="8"/>
        <v>10.5</v>
      </c>
      <c r="F44" s="64">
        <f t="shared" si="9"/>
        <v>252</v>
      </c>
      <c r="G44" s="75"/>
      <c r="H44" s="70">
        <f t="shared" si="3"/>
        <v>1.05</v>
      </c>
      <c r="I44" s="73">
        <v>10</v>
      </c>
      <c r="J44" s="67">
        <f t="shared" si="10"/>
        <v>240</v>
      </c>
      <c r="L44" s="72" t="s">
        <v>62</v>
      </c>
      <c r="N44" s="73">
        <f t="shared" si="12"/>
        <v>240</v>
      </c>
      <c r="O44" s="73">
        <f t="shared" si="11"/>
        <v>240</v>
      </c>
    </row>
    <row r="45" spans="1:15" s="69" customFormat="1" ht="15" customHeight="1">
      <c r="A45" s="60">
        <f>+A44+0.01</f>
        <v>2.0899999999999981</v>
      </c>
      <c r="B45" s="66" t="s">
        <v>67</v>
      </c>
      <c r="C45" s="74" t="s">
        <v>46</v>
      </c>
      <c r="D45" s="64">
        <f>+'[1]TR PRELIMINARES Y MOV TIE'!H20</f>
        <v>2</v>
      </c>
      <c r="E45" s="64">
        <f t="shared" si="8"/>
        <v>52.5</v>
      </c>
      <c r="F45" s="64">
        <f t="shared" si="9"/>
        <v>105</v>
      </c>
      <c r="G45" s="75"/>
      <c r="H45" s="70">
        <f t="shared" si="3"/>
        <v>1.05</v>
      </c>
      <c r="I45" s="73">
        <v>50</v>
      </c>
      <c r="J45" s="67">
        <f t="shared" si="10"/>
        <v>100</v>
      </c>
      <c r="L45" s="72" t="s">
        <v>62</v>
      </c>
      <c r="N45" s="73">
        <f t="shared" si="12"/>
        <v>100</v>
      </c>
      <c r="O45" s="73">
        <f t="shared" si="11"/>
        <v>100</v>
      </c>
    </row>
    <row r="46" spans="1:15" s="69" customFormat="1" ht="15" customHeight="1">
      <c r="A46" s="60">
        <f t="shared" si="7"/>
        <v>2.0999999999999979</v>
      </c>
      <c r="B46" s="66" t="s">
        <v>68</v>
      </c>
      <c r="C46" s="74" t="s">
        <v>46</v>
      </c>
      <c r="D46" s="64">
        <f>+'[1]TR PRELIMINARES Y MOV TIE'!H21</f>
        <v>4</v>
      </c>
      <c r="E46" s="64">
        <f t="shared" si="8"/>
        <v>147</v>
      </c>
      <c r="F46" s="64">
        <f t="shared" si="9"/>
        <v>588</v>
      </c>
      <c r="G46" s="75"/>
      <c r="H46" s="70">
        <f t="shared" si="3"/>
        <v>1.05</v>
      </c>
      <c r="I46" s="73">
        <v>140</v>
      </c>
      <c r="J46" s="67">
        <f t="shared" si="10"/>
        <v>560</v>
      </c>
      <c r="L46" s="72" t="s">
        <v>62</v>
      </c>
      <c r="N46" s="73">
        <f t="shared" si="12"/>
        <v>560</v>
      </c>
      <c r="O46" s="73">
        <f t="shared" si="11"/>
        <v>560</v>
      </c>
    </row>
    <row r="47" spans="1:15" s="69" customFormat="1" ht="15" customHeight="1">
      <c r="A47" s="60">
        <f t="shared" si="7"/>
        <v>2.1099999999999977</v>
      </c>
      <c r="B47" s="66" t="s">
        <v>69</v>
      </c>
      <c r="C47" s="74" t="s">
        <v>36</v>
      </c>
      <c r="D47" s="64">
        <f>+'[1]TR PRELIMINARES Y MOV TIE'!H22</f>
        <v>24.48</v>
      </c>
      <c r="E47" s="64">
        <f t="shared" si="8"/>
        <v>15.75</v>
      </c>
      <c r="F47" s="64">
        <f t="shared" si="9"/>
        <v>385.56</v>
      </c>
      <c r="G47" s="75"/>
      <c r="H47" s="70">
        <f t="shared" si="3"/>
        <v>1.05</v>
      </c>
      <c r="I47" s="73">
        <v>15</v>
      </c>
      <c r="J47" s="67">
        <f t="shared" si="10"/>
        <v>367.2</v>
      </c>
      <c r="L47" s="72" t="s">
        <v>62</v>
      </c>
      <c r="N47" s="73">
        <f t="shared" si="12"/>
        <v>367.2</v>
      </c>
      <c r="O47" s="73">
        <f t="shared" si="11"/>
        <v>367.2</v>
      </c>
    </row>
    <row r="48" spans="1:15" s="69" customFormat="1" ht="15" customHeight="1">
      <c r="A48" s="60">
        <f t="shared" si="7"/>
        <v>2.1199999999999974</v>
      </c>
      <c r="B48" s="66" t="s">
        <v>70</v>
      </c>
      <c r="C48" s="74" t="s">
        <v>31</v>
      </c>
      <c r="D48" s="64">
        <f>+'[1]TR PRELIMINARES Y MOV TIE'!H23</f>
        <v>1</v>
      </c>
      <c r="E48" s="64">
        <f t="shared" si="8"/>
        <v>210</v>
      </c>
      <c r="F48" s="64">
        <f t="shared" si="9"/>
        <v>210</v>
      </c>
      <c r="G48" s="75"/>
      <c r="H48" s="70">
        <f t="shared" si="3"/>
        <v>1.05</v>
      </c>
      <c r="I48" s="73">
        <v>200</v>
      </c>
      <c r="J48" s="67">
        <f t="shared" si="10"/>
        <v>200</v>
      </c>
      <c r="L48" s="72" t="s">
        <v>62</v>
      </c>
      <c r="N48" s="73">
        <f t="shared" si="12"/>
        <v>200</v>
      </c>
      <c r="O48" s="73">
        <f t="shared" si="11"/>
        <v>200</v>
      </c>
    </row>
    <row r="49" spans="1:15" s="69" customFormat="1" ht="15" customHeight="1">
      <c r="A49" s="60">
        <f t="shared" si="7"/>
        <v>2.1299999999999972</v>
      </c>
      <c r="B49" s="66" t="s">
        <v>71</v>
      </c>
      <c r="C49" s="74" t="s">
        <v>46</v>
      </c>
      <c r="D49" s="64">
        <v>1</v>
      </c>
      <c r="E49" s="64">
        <f t="shared" si="8"/>
        <v>84</v>
      </c>
      <c r="F49" s="64">
        <f t="shared" si="9"/>
        <v>84</v>
      </c>
      <c r="G49" s="75"/>
      <c r="H49" s="70">
        <f t="shared" si="3"/>
        <v>1.05</v>
      </c>
      <c r="I49" s="73">
        <v>80</v>
      </c>
      <c r="J49" s="67">
        <f t="shared" si="10"/>
        <v>80</v>
      </c>
      <c r="L49" s="72" t="s">
        <v>62</v>
      </c>
      <c r="N49" s="73">
        <f t="shared" si="12"/>
        <v>80</v>
      </c>
      <c r="O49" s="73">
        <f t="shared" si="11"/>
        <v>80</v>
      </c>
    </row>
    <row r="50" spans="1:15" s="69" customFormat="1" ht="15" customHeight="1">
      <c r="A50" s="60">
        <f t="shared" si="7"/>
        <v>2.139999999999997</v>
      </c>
      <c r="B50" s="66" t="s">
        <v>72</v>
      </c>
      <c r="C50" s="74" t="s">
        <v>36</v>
      </c>
      <c r="D50" s="64">
        <f>+'[1]TR PRELIMINARES Y MOV TIE'!H25</f>
        <v>25.799999999999997</v>
      </c>
      <c r="E50" s="64">
        <f t="shared" si="8"/>
        <v>15.75</v>
      </c>
      <c r="F50" s="64">
        <f t="shared" si="9"/>
        <v>406.34999999999997</v>
      </c>
      <c r="G50" s="75"/>
      <c r="H50" s="70">
        <f t="shared" si="3"/>
        <v>1.05</v>
      </c>
      <c r="I50" s="73">
        <v>15</v>
      </c>
      <c r="J50" s="67">
        <f t="shared" si="10"/>
        <v>386.99999999999994</v>
      </c>
      <c r="L50" s="72" t="s">
        <v>62</v>
      </c>
      <c r="N50" s="73">
        <f t="shared" si="12"/>
        <v>386.99999999999994</v>
      </c>
      <c r="O50" s="73">
        <f t="shared" si="11"/>
        <v>386.99999999999994</v>
      </c>
    </row>
    <row r="51" spans="1:15" s="69" customFormat="1" ht="15" customHeight="1">
      <c r="A51" s="60">
        <f t="shared" si="7"/>
        <v>2.1499999999999968</v>
      </c>
      <c r="B51" s="66" t="s">
        <v>73</v>
      </c>
      <c r="C51" s="74" t="s">
        <v>36</v>
      </c>
      <c r="D51" s="64">
        <f>+'[1]TR PRELIMINARES Y MOV TIE'!H27</f>
        <v>83.11999999999999</v>
      </c>
      <c r="E51" s="64">
        <f t="shared" si="8"/>
        <v>36.75</v>
      </c>
      <c r="F51" s="64">
        <f t="shared" si="9"/>
        <v>3054.66</v>
      </c>
      <c r="G51" s="75"/>
      <c r="H51" s="70">
        <f t="shared" si="3"/>
        <v>1.05</v>
      </c>
      <c r="I51" s="73">
        <v>35</v>
      </c>
      <c r="J51" s="67">
        <f t="shared" si="10"/>
        <v>2909.2</v>
      </c>
      <c r="L51" s="72" t="s">
        <v>74</v>
      </c>
      <c r="N51" s="73">
        <f t="shared" si="12"/>
        <v>2909.2</v>
      </c>
      <c r="O51" s="73">
        <f t="shared" si="11"/>
        <v>2909.2</v>
      </c>
    </row>
    <row r="52" spans="1:15" s="69" customFormat="1" ht="15" customHeight="1">
      <c r="A52" s="60">
        <f t="shared" si="7"/>
        <v>2.1599999999999966</v>
      </c>
      <c r="B52" s="66" t="s">
        <v>75</v>
      </c>
      <c r="C52" s="74" t="s">
        <v>31</v>
      </c>
      <c r="D52" s="64">
        <v>1</v>
      </c>
      <c r="E52" s="64">
        <f t="shared" si="8"/>
        <v>840</v>
      </c>
      <c r="F52" s="64">
        <f t="shared" si="9"/>
        <v>840</v>
      </c>
      <c r="G52" s="75"/>
      <c r="H52" s="70">
        <f t="shared" si="3"/>
        <v>1.05</v>
      </c>
      <c r="I52" s="73">
        <v>800</v>
      </c>
      <c r="J52" s="67">
        <f t="shared" si="10"/>
        <v>800</v>
      </c>
      <c r="L52" s="72" t="s">
        <v>74</v>
      </c>
      <c r="N52" s="73">
        <f t="shared" si="12"/>
        <v>800</v>
      </c>
      <c r="O52" s="73">
        <f t="shared" si="11"/>
        <v>800</v>
      </c>
    </row>
    <row r="53" spans="1:15" s="69" customFormat="1" ht="15" customHeight="1">
      <c r="A53" s="60">
        <f t="shared" si="7"/>
        <v>2.1699999999999964</v>
      </c>
      <c r="B53" s="66" t="s">
        <v>76</v>
      </c>
      <c r="C53" s="74" t="s">
        <v>36</v>
      </c>
      <c r="D53" s="64">
        <f>+'[1]TR PRELIMINARES Y MOV TIE'!G32</f>
        <v>7.8199999999999994</v>
      </c>
      <c r="E53" s="64">
        <f t="shared" si="8"/>
        <v>14.878500000000001</v>
      </c>
      <c r="F53" s="64">
        <f t="shared" si="9"/>
        <v>116.34987</v>
      </c>
      <c r="G53" s="75"/>
      <c r="H53" s="70">
        <f t="shared" si="3"/>
        <v>1.05</v>
      </c>
      <c r="I53" s="73">
        <v>14.17</v>
      </c>
      <c r="J53" s="67">
        <f>+D53*I53</f>
        <v>110.8094</v>
      </c>
      <c r="L53" s="72" t="s">
        <v>77</v>
      </c>
      <c r="N53" s="73">
        <f t="shared" si="12"/>
        <v>110.8094</v>
      </c>
      <c r="O53" s="73">
        <f t="shared" si="11"/>
        <v>110.8094</v>
      </c>
    </row>
    <row r="54" spans="1:15" s="69" customFormat="1" ht="15" customHeight="1">
      <c r="A54" s="60">
        <f t="shared" si="7"/>
        <v>2.1799999999999962</v>
      </c>
      <c r="B54" s="66" t="s">
        <v>78</v>
      </c>
      <c r="C54" s="74" t="s">
        <v>34</v>
      </c>
      <c r="D54" s="64">
        <f>+'[1]TR PRELIMINARES Y MOV TIE'!H34</f>
        <v>190.64</v>
      </c>
      <c r="E54" s="64">
        <f t="shared" si="8"/>
        <v>18.900000000000002</v>
      </c>
      <c r="F54" s="64">
        <f t="shared" si="9"/>
        <v>3603.096</v>
      </c>
      <c r="G54" s="75"/>
      <c r="H54" s="70">
        <f t="shared" si="3"/>
        <v>1.05</v>
      </c>
      <c r="I54" s="73">
        <v>18</v>
      </c>
      <c r="J54" s="67">
        <f t="shared" si="10"/>
        <v>3431.5199999999995</v>
      </c>
      <c r="L54" s="72" t="s">
        <v>52</v>
      </c>
      <c r="N54" s="73">
        <f t="shared" si="12"/>
        <v>3431.5199999999995</v>
      </c>
      <c r="O54" s="73">
        <f t="shared" si="11"/>
        <v>3431.5199999999995</v>
      </c>
    </row>
    <row r="55" spans="1:15" s="69" customFormat="1" ht="15" customHeight="1">
      <c r="A55" s="60">
        <f t="shared" si="7"/>
        <v>2.1899999999999959</v>
      </c>
      <c r="B55" s="66" t="s">
        <v>79</v>
      </c>
      <c r="C55" s="74" t="s">
        <v>36</v>
      </c>
      <c r="D55" s="64">
        <f>+'[1]TR PRELIMINARES Y MOV TIE'!H38</f>
        <v>76.567000000000007</v>
      </c>
      <c r="E55" s="64">
        <f t="shared" si="8"/>
        <v>17.167500000000004</v>
      </c>
      <c r="F55" s="64">
        <f t="shared" si="9"/>
        <v>1314.4639725000004</v>
      </c>
      <c r="G55" s="75"/>
      <c r="H55" s="70">
        <f t="shared" si="3"/>
        <v>1.05</v>
      </c>
      <c r="I55" s="73">
        <v>16.350000000000001</v>
      </c>
      <c r="J55" s="67">
        <f t="shared" si="10"/>
        <v>1251.8704500000001</v>
      </c>
      <c r="L55" s="72" t="s">
        <v>77</v>
      </c>
      <c r="N55" s="73">
        <f t="shared" si="12"/>
        <v>1251.8704500000001</v>
      </c>
      <c r="O55" s="73">
        <f t="shared" si="11"/>
        <v>1251.8704500000001</v>
      </c>
    </row>
    <row r="56" spans="1:15" s="69" customFormat="1" ht="15" customHeight="1">
      <c r="A56" s="60">
        <f t="shared" si="7"/>
        <v>2.1999999999999957</v>
      </c>
      <c r="B56" s="66" t="s">
        <v>80</v>
      </c>
      <c r="C56" s="74" t="s">
        <v>31</v>
      </c>
      <c r="D56" s="64">
        <v>1</v>
      </c>
      <c r="E56" s="64">
        <f t="shared" si="8"/>
        <v>525</v>
      </c>
      <c r="F56" s="64">
        <f t="shared" si="9"/>
        <v>525</v>
      </c>
      <c r="G56" s="75"/>
      <c r="H56" s="70">
        <f t="shared" si="3"/>
        <v>1.05</v>
      </c>
      <c r="I56" s="73">
        <v>500</v>
      </c>
      <c r="J56" s="67">
        <f t="shared" si="10"/>
        <v>500</v>
      </c>
      <c r="L56" s="72" t="s">
        <v>62</v>
      </c>
      <c r="N56" s="73">
        <f t="shared" si="12"/>
        <v>500</v>
      </c>
      <c r="O56" s="73">
        <f t="shared" si="11"/>
        <v>500</v>
      </c>
    </row>
    <row r="57" spans="1:15" s="69" customFormat="1" ht="15" customHeight="1">
      <c r="A57" s="60">
        <f t="shared" si="7"/>
        <v>2.2099999999999955</v>
      </c>
      <c r="B57" s="66" t="s">
        <v>81</v>
      </c>
      <c r="C57" s="74" t="s">
        <v>31</v>
      </c>
      <c r="D57" s="64">
        <v>1</v>
      </c>
      <c r="E57" s="64">
        <f t="shared" si="8"/>
        <v>5195.4314999999997</v>
      </c>
      <c r="F57" s="64">
        <f t="shared" si="9"/>
        <v>5195.4314999999997</v>
      </c>
      <c r="G57" s="75"/>
      <c r="H57" s="70">
        <f t="shared" si="3"/>
        <v>1.05</v>
      </c>
      <c r="I57" s="73">
        <v>4948.03</v>
      </c>
      <c r="J57" s="67">
        <f t="shared" si="10"/>
        <v>4948.03</v>
      </c>
      <c r="L57" s="72" t="s">
        <v>32</v>
      </c>
      <c r="M57" s="73">
        <f>+J57</f>
        <v>4948.03</v>
      </c>
      <c r="N57" s="73"/>
      <c r="O57" s="73">
        <f t="shared" si="11"/>
        <v>4948.03</v>
      </c>
    </row>
    <row r="58" spans="1:15" s="69" customFormat="1" ht="15" customHeight="1">
      <c r="A58" s="60">
        <f t="shared" si="7"/>
        <v>2.2199999999999953</v>
      </c>
      <c r="B58" s="66" t="s">
        <v>82</v>
      </c>
      <c r="C58" s="74" t="s">
        <v>31</v>
      </c>
      <c r="D58" s="64">
        <v>1</v>
      </c>
      <c r="E58" s="64">
        <f t="shared" si="8"/>
        <v>22.89</v>
      </c>
      <c r="F58" s="64">
        <f t="shared" si="9"/>
        <v>22.89</v>
      </c>
      <c r="G58" s="75"/>
      <c r="H58" s="70">
        <f t="shared" si="3"/>
        <v>1.05</v>
      </c>
      <c r="I58" s="73">
        <v>21.8</v>
      </c>
      <c r="J58" s="67">
        <v>50</v>
      </c>
      <c r="L58" s="72" t="s">
        <v>77</v>
      </c>
      <c r="N58" s="73">
        <f t="shared" si="12"/>
        <v>50</v>
      </c>
      <c r="O58" s="73">
        <f t="shared" si="11"/>
        <v>50</v>
      </c>
    </row>
    <row r="59" spans="1:15" s="69" customFormat="1" ht="15" customHeight="1">
      <c r="A59" s="60">
        <f t="shared" si="7"/>
        <v>2.2299999999999951</v>
      </c>
      <c r="B59" s="78" t="s">
        <v>83</v>
      </c>
      <c r="C59" s="74" t="s">
        <v>46</v>
      </c>
      <c r="D59" s="71">
        <f>+'[1]TR PRELIMINARES Y MOV TIE'!H87</f>
        <v>5</v>
      </c>
      <c r="E59" s="64">
        <f t="shared" si="8"/>
        <v>91.56</v>
      </c>
      <c r="F59" s="64">
        <f t="shared" si="9"/>
        <v>457.8</v>
      </c>
      <c r="G59" s="75"/>
      <c r="H59" s="70">
        <f t="shared" si="3"/>
        <v>1.05</v>
      </c>
      <c r="I59" s="73">
        <v>87.2</v>
      </c>
      <c r="J59" s="67">
        <f t="shared" si="10"/>
        <v>436</v>
      </c>
      <c r="L59" s="72" t="s">
        <v>77</v>
      </c>
      <c r="N59" s="73">
        <f t="shared" si="12"/>
        <v>436</v>
      </c>
      <c r="O59" s="73">
        <f t="shared" si="11"/>
        <v>436</v>
      </c>
    </row>
    <row r="60" spans="1:15" s="69" customFormat="1" ht="15" customHeight="1">
      <c r="A60" s="60">
        <f t="shared" si="7"/>
        <v>2.2399999999999949</v>
      </c>
      <c r="B60" s="66" t="s">
        <v>84</v>
      </c>
      <c r="C60" s="74" t="s">
        <v>85</v>
      </c>
      <c r="D60" s="64">
        <f>+'[1]TR PRELIMINARES Y MOV TIE'!H70</f>
        <v>45.121440000000007</v>
      </c>
      <c r="E60" s="64">
        <f t="shared" si="8"/>
        <v>25.830000000000002</v>
      </c>
      <c r="F60" s="64">
        <f t="shared" si="9"/>
        <v>1165.4867952000002</v>
      </c>
      <c r="G60" s="75"/>
      <c r="H60" s="70">
        <f t="shared" si="3"/>
        <v>1.05</v>
      </c>
      <c r="I60" s="73">
        <v>24.6</v>
      </c>
      <c r="J60" s="67">
        <f t="shared" si="10"/>
        <v>1109.9874240000001</v>
      </c>
      <c r="L60" s="72" t="s">
        <v>52</v>
      </c>
      <c r="N60" s="73">
        <f t="shared" si="12"/>
        <v>1109.9874240000001</v>
      </c>
      <c r="O60" s="73">
        <f t="shared" si="11"/>
        <v>1109.9874240000001</v>
      </c>
    </row>
    <row r="61" spans="1:15" s="69" customFormat="1" ht="15" customHeight="1">
      <c r="A61" s="60">
        <f t="shared" si="7"/>
        <v>2.2499999999999947</v>
      </c>
      <c r="B61" s="66" t="s">
        <v>86</v>
      </c>
      <c r="C61" s="74" t="s">
        <v>85</v>
      </c>
      <c r="D61" s="64">
        <f>+'[1]TR PRELIMINARES Y MOV TIE'!H70</f>
        <v>45.121440000000007</v>
      </c>
      <c r="E61" s="64">
        <f t="shared" si="8"/>
        <v>34.125</v>
      </c>
      <c r="F61" s="64">
        <f t="shared" si="9"/>
        <v>1539.7691400000003</v>
      </c>
      <c r="G61" s="75"/>
      <c r="H61" s="70">
        <f t="shared" si="3"/>
        <v>1.05</v>
      </c>
      <c r="I61" s="73">
        <v>32.5</v>
      </c>
      <c r="J61" s="67">
        <f t="shared" si="10"/>
        <v>1466.4468000000002</v>
      </c>
      <c r="L61" s="72" t="s">
        <v>52</v>
      </c>
      <c r="N61" s="73">
        <f t="shared" si="12"/>
        <v>1466.4468000000002</v>
      </c>
      <c r="O61" s="73">
        <f t="shared" si="11"/>
        <v>1466.4468000000002</v>
      </c>
    </row>
    <row r="62" spans="1:15" s="69" customFormat="1" ht="15" customHeight="1">
      <c r="A62" s="60"/>
      <c r="B62" s="66"/>
      <c r="C62" s="74"/>
      <c r="D62" s="64"/>
      <c r="E62" s="64"/>
      <c r="F62" s="64"/>
      <c r="G62" s="75"/>
      <c r="H62" s="70"/>
      <c r="I62" s="76"/>
      <c r="J62" s="71"/>
      <c r="L62" s="72"/>
      <c r="O62" s="73">
        <f t="shared" si="11"/>
        <v>0</v>
      </c>
    </row>
    <row r="63" spans="1:15" s="55" customFormat="1" ht="20.100000000000001" customHeight="1">
      <c r="A63" s="48">
        <v>3</v>
      </c>
      <c r="B63" s="49" t="s">
        <v>87</v>
      </c>
      <c r="C63" s="50"/>
      <c r="D63" s="51"/>
      <c r="E63" s="52"/>
      <c r="F63" s="53"/>
      <c r="G63" s="54">
        <f>SUM(F65:F68)</f>
        <v>4970.5546374750011</v>
      </c>
      <c r="H63" s="70"/>
      <c r="I63" s="56"/>
      <c r="J63" s="56"/>
      <c r="K63" s="57">
        <f>SUM(J65:J68)</f>
        <v>4733.8615595000001</v>
      </c>
      <c r="L63" s="58">
        <f>+G63/K63</f>
        <v>1.0500000000000003</v>
      </c>
      <c r="M63" s="56">
        <f>SUM(M65:M68)</f>
        <v>4733.8615595000001</v>
      </c>
      <c r="N63" s="56">
        <f>SUM(N65:N68)</f>
        <v>0</v>
      </c>
      <c r="O63" s="73">
        <f t="shared" si="11"/>
        <v>4733.8615595000001</v>
      </c>
    </row>
    <row r="64" spans="1:15" s="69" customFormat="1" ht="15" customHeight="1">
      <c r="A64" s="60"/>
      <c r="B64" s="61"/>
      <c r="C64" s="62"/>
      <c r="D64" s="63"/>
      <c r="E64" s="64"/>
      <c r="F64" s="61"/>
      <c r="G64" s="65"/>
      <c r="H64" s="70"/>
      <c r="I64" s="67"/>
      <c r="J64" s="67"/>
      <c r="K64" s="66"/>
      <c r="L64" s="68"/>
      <c r="O64" s="73">
        <f t="shared" si="11"/>
        <v>0</v>
      </c>
    </row>
    <row r="65" spans="1:15" s="69" customFormat="1" ht="15" customHeight="1">
      <c r="A65" s="60">
        <f>+A63+0.01</f>
        <v>3.01</v>
      </c>
      <c r="B65" s="79" t="s">
        <v>88</v>
      </c>
      <c r="C65" s="74" t="s">
        <v>85</v>
      </c>
      <c r="D65" s="64">
        <f>+'[1]TR PRELIMINARES Y MOV TIE'!H73</f>
        <v>60.496350000000007</v>
      </c>
      <c r="E65" s="64">
        <f>+H65*I65</f>
        <v>30.155999999999999</v>
      </c>
      <c r="F65" s="64">
        <f>+D65*E65</f>
        <v>1824.3279306000002</v>
      </c>
      <c r="G65" s="75"/>
      <c r="H65" s="70">
        <f t="shared" si="3"/>
        <v>1.05</v>
      </c>
      <c r="I65" s="73">
        <v>28.72</v>
      </c>
      <c r="J65" s="67">
        <f>+D65*I65</f>
        <v>1737.4551720000002</v>
      </c>
      <c r="L65" s="72" t="s">
        <v>32</v>
      </c>
      <c r="M65" s="73">
        <f>+J65</f>
        <v>1737.4551720000002</v>
      </c>
      <c r="O65" s="73">
        <f t="shared" si="11"/>
        <v>1737.4551720000002</v>
      </c>
    </row>
    <row r="66" spans="1:15" s="69" customFormat="1" ht="15" customHeight="1">
      <c r="A66" s="60">
        <f>+A65+0.01</f>
        <v>3.0199999999999996</v>
      </c>
      <c r="B66" s="79" t="s">
        <v>89</v>
      </c>
      <c r="C66" s="74" t="s">
        <v>85</v>
      </c>
      <c r="D66" s="64">
        <f>+'[1]TR PRELIMINARES Y MOV TIE'!H76</f>
        <v>16.602250000000002</v>
      </c>
      <c r="E66" s="64">
        <f>+H66*I66</f>
        <v>24.601500000000001</v>
      </c>
      <c r="F66" s="64">
        <f>+D66*E66</f>
        <v>408.44025337500005</v>
      </c>
      <c r="G66" s="75"/>
      <c r="H66" s="70">
        <f t="shared" si="3"/>
        <v>1.05</v>
      </c>
      <c r="I66" s="73">
        <v>23.43</v>
      </c>
      <c r="J66" s="67">
        <f>+D66*I66</f>
        <v>388.99071750000002</v>
      </c>
      <c r="L66" s="72" t="s">
        <v>32</v>
      </c>
      <c r="M66" s="73">
        <f t="shared" ref="M66:M74" si="13">+J66</f>
        <v>388.99071750000002</v>
      </c>
      <c r="O66" s="73">
        <f t="shared" si="11"/>
        <v>388.99071750000002</v>
      </c>
    </row>
    <row r="67" spans="1:15" s="69" customFormat="1" ht="15" customHeight="1">
      <c r="A67" s="60">
        <f>+A66+0.01</f>
        <v>3.0299999999999994</v>
      </c>
      <c r="B67" s="79" t="s">
        <v>90</v>
      </c>
      <c r="C67" s="74" t="s">
        <v>85</v>
      </c>
      <c r="D67" s="64">
        <v>62.04</v>
      </c>
      <c r="E67" s="64">
        <f>+H67*I67</f>
        <v>40.488000000000007</v>
      </c>
      <c r="F67" s="64">
        <f>+D67*E67</f>
        <v>2511.8755200000005</v>
      </c>
      <c r="G67" s="75"/>
      <c r="H67" s="70">
        <f t="shared" si="3"/>
        <v>1.05</v>
      </c>
      <c r="I67" s="73">
        <v>38.56</v>
      </c>
      <c r="J67" s="67">
        <f>+D67*I67</f>
        <v>2392.2624000000001</v>
      </c>
      <c r="L67" s="72" t="s">
        <v>32</v>
      </c>
      <c r="M67" s="73">
        <f t="shared" si="13"/>
        <v>2392.2624000000001</v>
      </c>
      <c r="O67" s="73">
        <f t="shared" si="11"/>
        <v>2392.2624000000001</v>
      </c>
    </row>
    <row r="68" spans="1:15" s="69" customFormat="1" ht="15" customHeight="1">
      <c r="A68" s="60">
        <f>+A67+0.01</f>
        <v>3.0399999999999991</v>
      </c>
      <c r="B68" s="79" t="s">
        <v>91</v>
      </c>
      <c r="C68" s="74" t="s">
        <v>36</v>
      </c>
      <c r="D68" s="64">
        <f>+'[1]TR PRELIMINARES Y MOV TIE'!G78</f>
        <v>76.567000000000007</v>
      </c>
      <c r="E68" s="64">
        <f>+H68*I68</f>
        <v>2.9505000000000003</v>
      </c>
      <c r="F68" s="64">
        <f>+D68*E68</f>
        <v>225.91093350000006</v>
      </c>
      <c r="G68" s="75"/>
      <c r="H68" s="70">
        <f t="shared" si="3"/>
        <v>1.05</v>
      </c>
      <c r="I68" s="73">
        <v>2.81</v>
      </c>
      <c r="J68" s="67">
        <f>+D68*I68</f>
        <v>215.15327000000002</v>
      </c>
      <c r="L68" s="72" t="s">
        <v>32</v>
      </c>
      <c r="M68" s="73">
        <f t="shared" si="13"/>
        <v>215.15327000000002</v>
      </c>
      <c r="O68" s="73">
        <f t="shared" si="11"/>
        <v>215.15327000000002</v>
      </c>
    </row>
    <row r="69" spans="1:15" s="69" customFormat="1" ht="15" customHeight="1">
      <c r="A69" s="60"/>
      <c r="B69" s="66"/>
      <c r="C69" s="74"/>
      <c r="D69" s="64"/>
      <c r="E69" s="64"/>
      <c r="F69" s="64"/>
      <c r="G69" s="75"/>
      <c r="H69" s="70"/>
      <c r="I69" s="76"/>
      <c r="J69" s="71"/>
      <c r="L69" s="72"/>
      <c r="M69" s="73"/>
      <c r="O69" s="73">
        <f t="shared" si="11"/>
        <v>0</v>
      </c>
    </row>
    <row r="70" spans="1:15" s="55" customFormat="1" ht="20.100000000000001" customHeight="1">
      <c r="A70" s="48">
        <v>4</v>
      </c>
      <c r="B70" s="49" t="s">
        <v>92</v>
      </c>
      <c r="C70" s="50"/>
      <c r="D70" s="51"/>
      <c r="E70" s="52"/>
      <c r="F70" s="53"/>
      <c r="G70" s="575">
        <f>SUM(F72:F74)</f>
        <v>5362.2120825000002</v>
      </c>
      <c r="H70" s="70"/>
      <c r="I70" s="56"/>
      <c r="J70" s="56"/>
      <c r="K70" s="57">
        <f>SUM(J72:J74)</f>
        <v>5106.8686500000003</v>
      </c>
      <c r="L70" s="58">
        <f>+G70/K70</f>
        <v>1.05</v>
      </c>
      <c r="M70" s="73">
        <f>SUM(M71:M74)</f>
        <v>5106.8686500000003</v>
      </c>
      <c r="N70" s="73">
        <f>SUM(N71:N74)</f>
        <v>0</v>
      </c>
      <c r="O70" s="73">
        <f t="shared" si="11"/>
        <v>5106.8686500000003</v>
      </c>
    </row>
    <row r="71" spans="1:15" s="69" customFormat="1" ht="15" customHeight="1">
      <c r="A71" s="60"/>
      <c r="B71" s="61"/>
      <c r="C71" s="62"/>
      <c r="D71" s="63"/>
      <c r="E71" s="64"/>
      <c r="F71" s="61"/>
      <c r="G71" s="65"/>
      <c r="H71" s="70"/>
      <c r="I71" s="67"/>
      <c r="J71" s="67"/>
      <c r="K71" s="66"/>
      <c r="L71" s="68"/>
      <c r="M71" s="73">
        <f t="shared" si="13"/>
        <v>0</v>
      </c>
      <c r="O71" s="73">
        <f t="shared" si="11"/>
        <v>0</v>
      </c>
    </row>
    <row r="72" spans="1:15" s="69" customFormat="1" ht="15" customHeight="1">
      <c r="A72" s="60">
        <f>+A70+0.01</f>
        <v>4.01</v>
      </c>
      <c r="B72" s="69" t="s">
        <v>93</v>
      </c>
      <c r="C72" s="74" t="s">
        <v>36</v>
      </c>
      <c r="D72" s="71">
        <f>+'[1]TR PRELIMINARES Y MOV TIE'!H86</f>
        <v>50.035000000000011</v>
      </c>
      <c r="E72" s="64">
        <f>I72*H72</f>
        <v>21.356999999999999</v>
      </c>
      <c r="F72" s="64">
        <f>E72*D72</f>
        <v>1068.5974950000002</v>
      </c>
      <c r="G72" s="75"/>
      <c r="H72" s="70">
        <f t="shared" si="3"/>
        <v>1.05</v>
      </c>
      <c r="I72" s="80">
        <v>20.34</v>
      </c>
      <c r="J72" s="67">
        <f>+D72*I72</f>
        <v>1017.7119000000002</v>
      </c>
      <c r="L72" s="72" t="s">
        <v>32</v>
      </c>
      <c r="M72" s="73">
        <f t="shared" si="13"/>
        <v>1017.7119000000002</v>
      </c>
      <c r="O72" s="73">
        <f t="shared" si="11"/>
        <v>1017.7119000000002</v>
      </c>
    </row>
    <row r="73" spans="1:15" s="69" customFormat="1" ht="15" customHeight="1">
      <c r="A73" s="60">
        <f>+A72+0.01</f>
        <v>4.0199999999999996</v>
      </c>
      <c r="B73" s="69" t="s">
        <v>94</v>
      </c>
      <c r="C73" s="74" t="s">
        <v>85</v>
      </c>
      <c r="D73" s="71">
        <f>+'[1]TR PRELIMINARES Y MOV TIE'!H88</f>
        <v>10.0185</v>
      </c>
      <c r="E73" s="64">
        <f>I73*H73</f>
        <v>192.40200000000002</v>
      </c>
      <c r="F73" s="64">
        <f>E73*D73</f>
        <v>1927.5794370000001</v>
      </c>
      <c r="G73" s="75"/>
      <c r="H73" s="70">
        <f t="shared" si="3"/>
        <v>1.05</v>
      </c>
      <c r="I73" s="80">
        <v>183.24</v>
      </c>
      <c r="J73" s="67">
        <f>+D73*I73</f>
        <v>1835.7899400000001</v>
      </c>
      <c r="L73" s="72" t="s">
        <v>32</v>
      </c>
      <c r="M73" s="73">
        <f t="shared" si="13"/>
        <v>1835.7899400000001</v>
      </c>
      <c r="O73" s="73">
        <f t="shared" si="11"/>
        <v>1835.7899400000001</v>
      </c>
    </row>
    <row r="74" spans="1:15" s="69" customFormat="1" ht="15" customHeight="1">
      <c r="A74" s="60">
        <f>+A73+0.01</f>
        <v>4.0299999999999994</v>
      </c>
      <c r="B74" s="78" t="s">
        <v>95</v>
      </c>
      <c r="C74" s="74" t="s">
        <v>36</v>
      </c>
      <c r="D74" s="71">
        <f>+'[1]TR PRELIMINARES Y MOV TIE'!H38</f>
        <v>76.567000000000007</v>
      </c>
      <c r="E74" s="64">
        <f>I74*H74</f>
        <v>30.901500000000002</v>
      </c>
      <c r="F74" s="64">
        <f>E74*D74</f>
        <v>2366.0351505000003</v>
      </c>
      <c r="G74" s="75"/>
      <c r="H74" s="70">
        <f t="shared" si="3"/>
        <v>1.05</v>
      </c>
      <c r="I74" s="80">
        <v>29.43</v>
      </c>
      <c r="J74" s="67">
        <f>+D74*I74</f>
        <v>2253.36681</v>
      </c>
      <c r="L74" s="72" t="s">
        <v>32</v>
      </c>
      <c r="M74" s="73">
        <f t="shared" si="13"/>
        <v>2253.36681</v>
      </c>
      <c r="O74" s="73">
        <f t="shared" si="11"/>
        <v>2253.36681</v>
      </c>
    </row>
    <row r="75" spans="1:15" s="69" customFormat="1" ht="15" customHeight="1">
      <c r="A75" s="60"/>
      <c r="B75" s="66"/>
      <c r="C75" s="74"/>
      <c r="D75" s="64"/>
      <c r="E75" s="64"/>
      <c r="F75" s="64"/>
      <c r="G75" s="75"/>
      <c r="H75" s="70"/>
      <c r="I75" s="76"/>
      <c r="J75" s="71"/>
      <c r="L75" s="72"/>
      <c r="O75" s="73">
        <f t="shared" si="11"/>
        <v>0</v>
      </c>
    </row>
    <row r="76" spans="1:15" s="55" customFormat="1" ht="20.100000000000001" customHeight="1">
      <c r="A76" s="48">
        <v>5</v>
      </c>
      <c r="B76" s="49" t="s">
        <v>96</v>
      </c>
      <c r="C76" s="50"/>
      <c r="D76" s="51"/>
      <c r="E76" s="52"/>
      <c r="F76" s="53"/>
      <c r="G76" s="54">
        <f>SUM(G78:G105)</f>
        <v>163115.87289754697</v>
      </c>
      <c r="H76" s="70"/>
      <c r="I76" s="56"/>
      <c r="J76" s="56"/>
      <c r="K76" s="57">
        <f>SUM(J79:J105)</f>
        <v>155348.45037861611</v>
      </c>
      <c r="L76" s="58">
        <f>+G76/K76</f>
        <v>1.0500000000000003</v>
      </c>
      <c r="M76" s="56">
        <f>SUM(M79:M105)</f>
        <v>155348.45037861611</v>
      </c>
      <c r="N76" s="56">
        <f>SUM(N79:N105)</f>
        <v>0</v>
      </c>
      <c r="O76" s="73">
        <f t="shared" si="11"/>
        <v>155348.45037861611</v>
      </c>
    </row>
    <row r="77" spans="1:15" s="69" customFormat="1" ht="15" customHeight="1">
      <c r="A77" s="60"/>
      <c r="B77" s="61"/>
      <c r="C77" s="62"/>
      <c r="D77" s="63"/>
      <c r="E77" s="64"/>
      <c r="F77" s="61"/>
      <c r="G77" s="65"/>
      <c r="H77" s="70"/>
      <c r="I77" s="67"/>
      <c r="J77" s="67"/>
      <c r="K77" s="66"/>
      <c r="L77" s="68"/>
      <c r="O77" s="73">
        <f t="shared" si="11"/>
        <v>0</v>
      </c>
    </row>
    <row r="78" spans="1:15" s="69" customFormat="1" ht="15" customHeight="1">
      <c r="A78" s="81">
        <f>+A76+0.01</f>
        <v>5.01</v>
      </c>
      <c r="B78" s="82" t="s">
        <v>97</v>
      </c>
      <c r="C78" s="62"/>
      <c r="D78" s="63"/>
      <c r="E78" s="64"/>
      <c r="F78" s="61"/>
      <c r="G78" s="65">
        <f>SUM(F79:F80)</f>
        <v>17428.828746000007</v>
      </c>
      <c r="H78" s="70"/>
      <c r="I78" s="67"/>
      <c r="J78" s="67"/>
      <c r="K78" s="66"/>
      <c r="L78" s="68"/>
      <c r="O78" s="73">
        <f t="shared" si="11"/>
        <v>0</v>
      </c>
    </row>
    <row r="79" spans="1:15" s="69" customFormat="1" ht="15" customHeight="1">
      <c r="A79" s="83">
        <f>+A78+0.001</f>
        <v>5.0110000000000001</v>
      </c>
      <c r="B79" s="84" t="s">
        <v>98</v>
      </c>
      <c r="C79" s="62" t="s">
        <v>85</v>
      </c>
      <c r="D79" s="71">
        <f>+[1]CONCRETO!G9</f>
        <v>50.26550000000001</v>
      </c>
      <c r="E79" s="64">
        <f>I79*H79</f>
        <v>289.11750000000006</v>
      </c>
      <c r="F79" s="64">
        <f>E79*D79</f>
        <v>14532.635696250007</v>
      </c>
      <c r="G79" s="75"/>
      <c r="H79" s="70">
        <f t="shared" ref="H79:H140" si="14">+$H$11</f>
        <v>1.05</v>
      </c>
      <c r="I79" s="80">
        <v>275.35000000000002</v>
      </c>
      <c r="J79" s="67">
        <f>+I79*D79</f>
        <v>13840.605425000003</v>
      </c>
      <c r="L79" s="72" t="s">
        <v>32</v>
      </c>
      <c r="M79" s="73">
        <f>+J79</f>
        <v>13840.605425000003</v>
      </c>
      <c r="N79" s="85"/>
      <c r="O79" s="73">
        <f t="shared" si="11"/>
        <v>13840.605425000003</v>
      </c>
    </row>
    <row r="80" spans="1:15" s="69" customFormat="1" ht="15" customHeight="1">
      <c r="A80" s="83">
        <f>+A79+0.001</f>
        <v>5.0120000000000005</v>
      </c>
      <c r="B80" s="84" t="s">
        <v>99</v>
      </c>
      <c r="C80" s="62" t="s">
        <v>100</v>
      </c>
      <c r="D80" s="71">
        <f>+[1]CONCRETO!T50</f>
        <v>684.43650000000014</v>
      </c>
      <c r="E80" s="64">
        <f t="shared" ref="E80:E105" si="15">I80*H80</f>
        <v>4.2315000000000005</v>
      </c>
      <c r="F80" s="64">
        <f t="shared" ref="F80:F105" si="16">E80*D80</f>
        <v>2896.1930497500011</v>
      </c>
      <c r="G80" s="75"/>
      <c r="H80" s="70">
        <f t="shared" si="14"/>
        <v>1.05</v>
      </c>
      <c r="I80" s="80">
        <v>4.03</v>
      </c>
      <c r="J80" s="67">
        <f t="shared" ref="J80:J105" si="17">+I80*D80</f>
        <v>2758.2790950000008</v>
      </c>
      <c r="L80" s="72" t="s">
        <v>32</v>
      </c>
      <c r="M80" s="73">
        <f t="shared" ref="M80:M105" si="18">+J80</f>
        <v>2758.2790950000008</v>
      </c>
      <c r="N80" s="85"/>
      <c r="O80" s="73">
        <f t="shared" si="11"/>
        <v>2758.2790950000008</v>
      </c>
    </row>
    <row r="81" spans="1:15" s="69" customFormat="1" ht="15" customHeight="1">
      <c r="A81" s="81">
        <f>+A78+0.01</f>
        <v>5.0199999999999996</v>
      </c>
      <c r="B81" s="82" t="s">
        <v>101</v>
      </c>
      <c r="C81" s="62"/>
      <c r="D81" s="63"/>
      <c r="E81" s="64"/>
      <c r="F81" s="61"/>
      <c r="G81" s="65">
        <f>SUM(F82:F84)</f>
        <v>30021.195794625004</v>
      </c>
      <c r="H81" s="70"/>
      <c r="I81" s="67"/>
      <c r="J81" s="67"/>
      <c r="K81" s="66"/>
      <c r="L81" s="72"/>
      <c r="M81" s="73">
        <f t="shared" si="18"/>
        <v>0</v>
      </c>
      <c r="O81" s="73">
        <f t="shared" si="11"/>
        <v>0</v>
      </c>
    </row>
    <row r="82" spans="1:15" s="69" customFormat="1" ht="15" customHeight="1">
      <c r="A82" s="83">
        <f>+A81+0.001</f>
        <v>5.0209999999999999</v>
      </c>
      <c r="B82" s="84" t="s">
        <v>102</v>
      </c>
      <c r="C82" s="74" t="s">
        <v>85</v>
      </c>
      <c r="D82" s="71">
        <f>+[1]CONCRETO!G53</f>
        <v>15.888750000000002</v>
      </c>
      <c r="E82" s="64">
        <f t="shared" si="15"/>
        <v>396.67950000000002</v>
      </c>
      <c r="F82" s="64">
        <f t="shared" si="16"/>
        <v>6302.7414056250009</v>
      </c>
      <c r="G82" s="75"/>
      <c r="H82" s="70">
        <f t="shared" si="14"/>
        <v>1.05</v>
      </c>
      <c r="I82" s="80">
        <v>377.79</v>
      </c>
      <c r="J82" s="67">
        <f t="shared" si="17"/>
        <v>6002.6108625000006</v>
      </c>
      <c r="L82" s="72" t="s">
        <v>32</v>
      </c>
      <c r="M82" s="73">
        <f t="shared" si="18"/>
        <v>6002.6108625000006</v>
      </c>
      <c r="N82" s="85"/>
      <c r="O82" s="73">
        <f t="shared" si="11"/>
        <v>6002.6108625000006</v>
      </c>
    </row>
    <row r="83" spans="1:15" s="69" customFormat="1" ht="15" customHeight="1">
      <c r="A83" s="83">
        <f>+A82+0.001</f>
        <v>5.0220000000000002</v>
      </c>
      <c r="B83" s="84" t="s">
        <v>103</v>
      </c>
      <c r="C83" s="74" t="s">
        <v>36</v>
      </c>
      <c r="D83" s="71">
        <f>+[1]CONCRETO!J53</f>
        <v>213.76000000000002</v>
      </c>
      <c r="E83" s="64">
        <f t="shared" si="15"/>
        <v>41.716499999999996</v>
      </c>
      <c r="F83" s="64">
        <f t="shared" si="16"/>
        <v>8917.3190400000003</v>
      </c>
      <c r="G83" s="75"/>
      <c r="H83" s="70">
        <f t="shared" si="14"/>
        <v>1.05</v>
      </c>
      <c r="I83" s="80">
        <v>39.729999999999997</v>
      </c>
      <c r="J83" s="67">
        <f t="shared" si="17"/>
        <v>8492.6848000000009</v>
      </c>
      <c r="L83" s="72" t="s">
        <v>32</v>
      </c>
      <c r="M83" s="73">
        <f t="shared" si="18"/>
        <v>8492.6848000000009</v>
      </c>
      <c r="N83" s="85"/>
      <c r="O83" s="73">
        <f t="shared" si="11"/>
        <v>8492.6848000000009</v>
      </c>
    </row>
    <row r="84" spans="1:15" s="69" customFormat="1" ht="15" customHeight="1">
      <c r="A84" s="83">
        <f>+A83+0.001</f>
        <v>5.0230000000000006</v>
      </c>
      <c r="B84" s="84" t="s">
        <v>99</v>
      </c>
      <c r="C84" s="74" t="s">
        <v>100</v>
      </c>
      <c r="D84" s="71">
        <f>+[1]CONCRETO!T71</f>
        <v>3497.8460000000005</v>
      </c>
      <c r="E84" s="64">
        <f t="shared" si="15"/>
        <v>4.2315000000000005</v>
      </c>
      <c r="F84" s="64">
        <f t="shared" si="16"/>
        <v>14801.135349000004</v>
      </c>
      <c r="G84" s="75"/>
      <c r="H84" s="70">
        <f t="shared" si="14"/>
        <v>1.05</v>
      </c>
      <c r="I84" s="80">
        <v>4.03</v>
      </c>
      <c r="J84" s="67">
        <f t="shared" si="17"/>
        <v>14096.319380000003</v>
      </c>
      <c r="L84" s="72" t="s">
        <v>32</v>
      </c>
      <c r="M84" s="73">
        <f t="shared" si="18"/>
        <v>14096.319380000003</v>
      </c>
      <c r="N84" s="85"/>
      <c r="O84" s="73">
        <f t="shared" si="11"/>
        <v>14096.319380000003</v>
      </c>
    </row>
    <row r="85" spans="1:15" s="69" customFormat="1" ht="15" customHeight="1">
      <c r="A85" s="81">
        <f>+A81+0.01</f>
        <v>5.0299999999999994</v>
      </c>
      <c r="B85" s="82" t="s">
        <v>104</v>
      </c>
      <c r="C85" s="62"/>
      <c r="D85" s="63"/>
      <c r="E85" s="64"/>
      <c r="F85" s="61"/>
      <c r="G85" s="65">
        <f>SUM(F86:F88)</f>
        <v>14766.856357260001</v>
      </c>
      <c r="H85" s="70"/>
      <c r="I85" s="67"/>
      <c r="J85" s="67"/>
      <c r="K85" s="66"/>
      <c r="L85" s="72"/>
      <c r="M85" s="73">
        <f t="shared" si="18"/>
        <v>0</v>
      </c>
      <c r="O85" s="73">
        <f t="shared" si="11"/>
        <v>0</v>
      </c>
    </row>
    <row r="86" spans="1:15" s="69" customFormat="1" ht="15" customHeight="1">
      <c r="A86" s="83">
        <f>+A85+0.001</f>
        <v>5.0309999999999997</v>
      </c>
      <c r="B86" s="84" t="s">
        <v>105</v>
      </c>
      <c r="C86" s="74" t="s">
        <v>85</v>
      </c>
      <c r="D86" s="71">
        <f>+[1]CONCRETO!G73</f>
        <v>8.9024999999999999</v>
      </c>
      <c r="E86" s="64">
        <f t="shared" si="15"/>
        <v>396.67950000000002</v>
      </c>
      <c r="F86" s="64">
        <f t="shared" si="16"/>
        <v>3531.4392487499999</v>
      </c>
      <c r="G86" s="75"/>
      <c r="H86" s="70">
        <f t="shared" si="14"/>
        <v>1.05</v>
      </c>
      <c r="I86" s="80">
        <v>377.79</v>
      </c>
      <c r="J86" s="67">
        <f t="shared" si="17"/>
        <v>3363.2754749999999</v>
      </c>
      <c r="L86" s="72" t="s">
        <v>32</v>
      </c>
      <c r="M86" s="73">
        <f t="shared" si="18"/>
        <v>3363.2754749999999</v>
      </c>
      <c r="N86" s="85"/>
      <c r="O86" s="73">
        <f t="shared" si="11"/>
        <v>3363.2754749999999</v>
      </c>
    </row>
    <row r="87" spans="1:15" s="69" customFormat="1" ht="15" customHeight="1">
      <c r="A87" s="83">
        <f>+A86+0.001</f>
        <v>5.032</v>
      </c>
      <c r="B87" s="84" t="s">
        <v>106</v>
      </c>
      <c r="C87" s="74" t="s">
        <v>36</v>
      </c>
      <c r="D87" s="71">
        <f>+[1]CONCRETO!J73</f>
        <v>107.66400000000002</v>
      </c>
      <c r="E87" s="64">
        <f t="shared" si="15"/>
        <v>64.270499999999998</v>
      </c>
      <c r="F87" s="64">
        <f t="shared" si="16"/>
        <v>6919.6191120000012</v>
      </c>
      <c r="G87" s="75"/>
      <c r="H87" s="70">
        <f t="shared" si="14"/>
        <v>1.05</v>
      </c>
      <c r="I87" s="80">
        <v>61.21</v>
      </c>
      <c r="J87" s="67">
        <f t="shared" si="17"/>
        <v>6590.113440000001</v>
      </c>
      <c r="L87" s="72" t="s">
        <v>32</v>
      </c>
      <c r="M87" s="73">
        <f t="shared" si="18"/>
        <v>6590.113440000001</v>
      </c>
      <c r="N87" s="85"/>
      <c r="O87" s="73">
        <f t="shared" si="11"/>
        <v>6590.113440000001</v>
      </c>
    </row>
    <row r="88" spans="1:15" s="69" customFormat="1" ht="15" customHeight="1">
      <c r="A88" s="83">
        <f>+A87+0.001</f>
        <v>5.0330000000000004</v>
      </c>
      <c r="B88" s="84" t="s">
        <v>107</v>
      </c>
      <c r="C88" s="74" t="s">
        <v>100</v>
      </c>
      <c r="D88" s="71">
        <f>+[1]CONCRETO!T93</f>
        <v>1019.92154</v>
      </c>
      <c r="E88" s="64">
        <f t="shared" si="15"/>
        <v>4.2315000000000005</v>
      </c>
      <c r="F88" s="64">
        <f t="shared" si="16"/>
        <v>4315.7979965100003</v>
      </c>
      <c r="G88" s="75"/>
      <c r="H88" s="70">
        <f t="shared" si="14"/>
        <v>1.05</v>
      </c>
      <c r="I88" s="80">
        <v>4.03</v>
      </c>
      <c r="J88" s="67">
        <f t="shared" si="17"/>
        <v>4110.2838062000001</v>
      </c>
      <c r="L88" s="72" t="s">
        <v>32</v>
      </c>
      <c r="M88" s="73">
        <f t="shared" si="18"/>
        <v>4110.2838062000001</v>
      </c>
      <c r="N88" s="85"/>
      <c r="O88" s="73">
        <f t="shared" si="11"/>
        <v>4110.2838062000001</v>
      </c>
    </row>
    <row r="89" spans="1:15" s="69" customFormat="1" ht="15" customHeight="1">
      <c r="A89" s="81">
        <f>+A85+0.01</f>
        <v>5.0399999999999991</v>
      </c>
      <c r="B89" s="82" t="s">
        <v>108</v>
      </c>
      <c r="C89" s="62"/>
      <c r="D89" s="63"/>
      <c r="E89" s="64"/>
      <c r="F89" s="61"/>
      <c r="G89" s="65">
        <f>SUM(F90:F92)</f>
        <v>45462.168757740015</v>
      </c>
      <c r="H89" s="70"/>
      <c r="I89" s="67"/>
      <c r="J89" s="67"/>
      <c r="K89" s="66"/>
      <c r="L89" s="72"/>
      <c r="M89" s="73">
        <f t="shared" si="18"/>
        <v>0</v>
      </c>
      <c r="O89" s="73">
        <f t="shared" si="11"/>
        <v>0</v>
      </c>
    </row>
    <row r="90" spans="1:15" s="69" customFormat="1" ht="15" customHeight="1">
      <c r="A90" s="83">
        <f>+A89+0.001</f>
        <v>5.0409999999999995</v>
      </c>
      <c r="B90" s="84" t="s">
        <v>102</v>
      </c>
      <c r="C90" s="74" t="s">
        <v>85</v>
      </c>
      <c r="D90" s="71">
        <f>+[1]CONCRETO!G126</f>
        <v>40.887250000000016</v>
      </c>
      <c r="E90" s="64">
        <f t="shared" si="15"/>
        <v>360.00300000000004</v>
      </c>
      <c r="F90" s="64">
        <f t="shared" si="16"/>
        <v>14719.532661750007</v>
      </c>
      <c r="G90" s="75"/>
      <c r="H90" s="70">
        <f t="shared" si="14"/>
        <v>1.05</v>
      </c>
      <c r="I90" s="80">
        <v>342.86</v>
      </c>
      <c r="J90" s="67">
        <f t="shared" si="17"/>
        <v>14018.602535000005</v>
      </c>
      <c r="L90" s="72" t="s">
        <v>32</v>
      </c>
      <c r="M90" s="73">
        <f t="shared" si="18"/>
        <v>14018.602535000005</v>
      </c>
      <c r="N90" s="85"/>
      <c r="O90" s="73">
        <f t="shared" si="11"/>
        <v>14018.602535000005</v>
      </c>
    </row>
    <row r="91" spans="1:15" s="69" customFormat="1" ht="15" customHeight="1">
      <c r="A91" s="83">
        <f>+A90+0.001</f>
        <v>5.0419999999999998</v>
      </c>
      <c r="B91" s="84" t="s">
        <v>103</v>
      </c>
      <c r="C91" s="74" t="s">
        <v>36</v>
      </c>
      <c r="D91" s="71">
        <f>+[1]CONCRETO!J126</f>
        <v>288.42950000000002</v>
      </c>
      <c r="E91" s="64">
        <f t="shared" si="15"/>
        <v>41.086500000000001</v>
      </c>
      <c r="F91" s="64">
        <f t="shared" si="16"/>
        <v>11850.558651750001</v>
      </c>
      <c r="G91" s="75"/>
      <c r="H91" s="70">
        <f t="shared" si="14"/>
        <v>1.05</v>
      </c>
      <c r="I91" s="80">
        <v>39.130000000000003</v>
      </c>
      <c r="J91" s="67">
        <f t="shared" si="17"/>
        <v>11286.246335000002</v>
      </c>
      <c r="L91" s="72" t="s">
        <v>32</v>
      </c>
      <c r="M91" s="73">
        <f t="shared" si="18"/>
        <v>11286.246335000002</v>
      </c>
      <c r="N91" s="85"/>
      <c r="O91" s="73">
        <f t="shared" si="11"/>
        <v>11286.246335000002</v>
      </c>
    </row>
    <row r="92" spans="1:15" s="69" customFormat="1" ht="15" customHeight="1">
      <c r="A92" s="83">
        <f>+A91+0.001</f>
        <v>5.0430000000000001</v>
      </c>
      <c r="B92" s="84" t="s">
        <v>99</v>
      </c>
      <c r="C92" s="74" t="s">
        <v>100</v>
      </c>
      <c r="D92" s="71">
        <f>+[1]CONCRETO!T276</f>
        <v>4464.62896</v>
      </c>
      <c r="E92" s="64">
        <f t="shared" si="15"/>
        <v>4.2315000000000005</v>
      </c>
      <c r="F92" s="64">
        <f t="shared" si="16"/>
        <v>18892.077444240003</v>
      </c>
      <c r="G92" s="75"/>
      <c r="H92" s="70">
        <f t="shared" si="14"/>
        <v>1.05</v>
      </c>
      <c r="I92" s="80">
        <v>4.03</v>
      </c>
      <c r="J92" s="67">
        <f t="shared" si="17"/>
        <v>17992.4547088</v>
      </c>
      <c r="L92" s="72" t="s">
        <v>32</v>
      </c>
      <c r="M92" s="73">
        <f t="shared" si="18"/>
        <v>17992.4547088</v>
      </c>
      <c r="N92" s="85"/>
      <c r="O92" s="73">
        <f t="shared" si="11"/>
        <v>17992.4547088</v>
      </c>
    </row>
    <row r="93" spans="1:15" s="69" customFormat="1" ht="15" customHeight="1">
      <c r="A93" s="81">
        <f>+A89+0.01</f>
        <v>5.0499999999999989</v>
      </c>
      <c r="B93" s="82" t="s">
        <v>109</v>
      </c>
      <c r="C93" s="62"/>
      <c r="D93" s="63"/>
      <c r="E93" s="64"/>
      <c r="F93" s="61"/>
      <c r="G93" s="65">
        <f>SUM(F94:F96)</f>
        <v>4810.65094503</v>
      </c>
      <c r="H93" s="70"/>
      <c r="I93" s="67"/>
      <c r="J93" s="67"/>
      <c r="K93" s="66"/>
      <c r="L93" s="72"/>
      <c r="M93" s="73">
        <f t="shared" si="18"/>
        <v>0</v>
      </c>
      <c r="O93" s="73">
        <f t="shared" si="11"/>
        <v>0</v>
      </c>
    </row>
    <row r="94" spans="1:15" s="69" customFormat="1" ht="15" customHeight="1">
      <c r="A94" s="83">
        <f>+A93+0.001</f>
        <v>5.0509999999999993</v>
      </c>
      <c r="B94" s="84" t="s">
        <v>102</v>
      </c>
      <c r="C94" s="74" t="s">
        <v>85</v>
      </c>
      <c r="D94" s="71">
        <f>+[1]CONCRETO!G360</f>
        <v>6.1084800000000001</v>
      </c>
      <c r="E94" s="64">
        <f t="shared" si="15"/>
        <v>292.96050000000002</v>
      </c>
      <c r="F94" s="64">
        <f t="shared" si="16"/>
        <v>1789.5433550400003</v>
      </c>
      <c r="G94" s="75"/>
      <c r="H94" s="70">
        <f t="shared" si="14"/>
        <v>1.05</v>
      </c>
      <c r="I94" s="80">
        <v>279.01</v>
      </c>
      <c r="J94" s="67">
        <f t="shared" si="17"/>
        <v>1704.3270047999999</v>
      </c>
      <c r="L94" s="72" t="s">
        <v>32</v>
      </c>
      <c r="M94" s="73">
        <f t="shared" si="18"/>
        <v>1704.3270047999999</v>
      </c>
      <c r="N94" s="85"/>
      <c r="O94" s="73">
        <f t="shared" si="11"/>
        <v>1704.3270047999999</v>
      </c>
    </row>
    <row r="95" spans="1:15" s="69" customFormat="1" ht="15" customHeight="1">
      <c r="A95" s="83">
        <f>+A94+0.001</f>
        <v>5.0519999999999996</v>
      </c>
      <c r="B95" s="84" t="s">
        <v>103</v>
      </c>
      <c r="C95" s="74" t="s">
        <v>36</v>
      </c>
      <c r="D95" s="71">
        <f>+[1]CONCRETO!J360</f>
        <v>33.286899999999996</v>
      </c>
      <c r="E95" s="64">
        <f t="shared" si="15"/>
        <v>36.445500000000003</v>
      </c>
      <c r="F95" s="64">
        <f t="shared" si="16"/>
        <v>1213.15771395</v>
      </c>
      <c r="G95" s="75"/>
      <c r="H95" s="70">
        <f t="shared" si="14"/>
        <v>1.05</v>
      </c>
      <c r="I95" s="80">
        <v>34.71</v>
      </c>
      <c r="J95" s="67">
        <f t="shared" si="17"/>
        <v>1155.388299</v>
      </c>
      <c r="L95" s="72" t="s">
        <v>32</v>
      </c>
      <c r="M95" s="73">
        <f t="shared" si="18"/>
        <v>1155.388299</v>
      </c>
      <c r="N95" s="85"/>
      <c r="O95" s="73">
        <f t="shared" si="11"/>
        <v>1155.388299</v>
      </c>
    </row>
    <row r="96" spans="1:15" s="69" customFormat="1" ht="15" customHeight="1">
      <c r="A96" s="83">
        <f>+A95+0.001</f>
        <v>5.0529999999999999</v>
      </c>
      <c r="B96" s="84" t="s">
        <v>110</v>
      </c>
      <c r="C96" s="74" t="s">
        <v>100</v>
      </c>
      <c r="D96" s="71">
        <f>+[1]CONCRETO!T383</f>
        <v>466.62792000000002</v>
      </c>
      <c r="E96" s="64">
        <f t="shared" si="15"/>
        <v>3.8745000000000003</v>
      </c>
      <c r="F96" s="64">
        <f t="shared" si="16"/>
        <v>1807.9498760400002</v>
      </c>
      <c r="G96" s="75"/>
      <c r="H96" s="70">
        <f t="shared" si="14"/>
        <v>1.05</v>
      </c>
      <c r="I96" s="80">
        <v>3.69</v>
      </c>
      <c r="J96" s="67">
        <f t="shared" si="17"/>
        <v>1721.8570248000001</v>
      </c>
      <c r="L96" s="72" t="s">
        <v>32</v>
      </c>
      <c r="M96" s="73">
        <f t="shared" si="18"/>
        <v>1721.8570248000001</v>
      </c>
      <c r="N96" s="85"/>
      <c r="O96" s="73">
        <f t="shared" si="11"/>
        <v>1721.8570248000001</v>
      </c>
    </row>
    <row r="97" spans="1:15" s="69" customFormat="1" ht="15" customHeight="1">
      <c r="A97" s="81">
        <f>+A93+0.01</f>
        <v>5.0599999999999987</v>
      </c>
      <c r="B97" s="82" t="s">
        <v>111</v>
      </c>
      <c r="C97" s="62"/>
      <c r="D97" s="63"/>
      <c r="E97" s="64"/>
      <c r="F97" s="61"/>
      <c r="G97" s="65">
        <f>SUM(F98:F101)</f>
        <v>43045.52254791194</v>
      </c>
      <c r="H97" s="70"/>
      <c r="I97" s="67"/>
      <c r="J97" s="67"/>
      <c r="K97" s="66"/>
      <c r="L97" s="72"/>
      <c r="M97" s="73">
        <f t="shared" si="18"/>
        <v>0</v>
      </c>
      <c r="O97" s="73">
        <f t="shared" si="11"/>
        <v>0</v>
      </c>
    </row>
    <row r="98" spans="1:15" s="69" customFormat="1" ht="15" customHeight="1">
      <c r="A98" s="83">
        <f>+A97+0.001</f>
        <v>5.0609999999999991</v>
      </c>
      <c r="B98" s="84" t="s">
        <v>112</v>
      </c>
      <c r="C98" s="74" t="s">
        <v>85</v>
      </c>
      <c r="D98" s="71">
        <f>+[1]CONCRETO!G278</f>
        <v>31.612543272500012</v>
      </c>
      <c r="E98" s="64">
        <f t="shared" si="15"/>
        <v>304.13249999999999</v>
      </c>
      <c r="F98" s="64">
        <f t="shared" si="16"/>
        <v>9614.4018168236089</v>
      </c>
      <c r="G98" s="75"/>
      <c r="H98" s="70">
        <f t="shared" si="14"/>
        <v>1.05</v>
      </c>
      <c r="I98" s="80">
        <v>289.64999999999998</v>
      </c>
      <c r="J98" s="67">
        <f t="shared" si="17"/>
        <v>9156.573158879628</v>
      </c>
      <c r="L98" s="72" t="s">
        <v>32</v>
      </c>
      <c r="M98" s="73">
        <f t="shared" si="18"/>
        <v>9156.573158879628</v>
      </c>
      <c r="N98" s="85"/>
      <c r="O98" s="73">
        <f t="shared" si="11"/>
        <v>9156.573158879628</v>
      </c>
    </row>
    <row r="99" spans="1:15" s="69" customFormat="1" ht="15" customHeight="1">
      <c r="A99" s="83">
        <f>+A98+0.001</f>
        <v>5.0619999999999994</v>
      </c>
      <c r="B99" s="84" t="s">
        <v>103</v>
      </c>
      <c r="C99" s="74" t="s">
        <v>36</v>
      </c>
      <c r="D99" s="71">
        <f>+[1]CONCRETO!J278</f>
        <v>361.10050000000001</v>
      </c>
      <c r="E99" s="64">
        <f t="shared" si="15"/>
        <v>44.656500000000001</v>
      </c>
      <c r="F99" s="64">
        <f t="shared" si="16"/>
        <v>16125.48447825</v>
      </c>
      <c r="G99" s="75"/>
      <c r="H99" s="70">
        <f t="shared" si="14"/>
        <v>1.05</v>
      </c>
      <c r="I99" s="80">
        <v>42.53</v>
      </c>
      <c r="J99" s="67">
        <f t="shared" si="17"/>
        <v>15357.604265000002</v>
      </c>
      <c r="L99" s="72" t="s">
        <v>32</v>
      </c>
      <c r="M99" s="73">
        <f t="shared" si="18"/>
        <v>15357.604265000002</v>
      </c>
      <c r="N99" s="85"/>
      <c r="O99" s="73">
        <f t="shared" si="11"/>
        <v>15357.604265000002</v>
      </c>
    </row>
    <row r="100" spans="1:15" s="69" customFormat="1" ht="15" customHeight="1">
      <c r="A100" s="83">
        <f>+A99+0.001</f>
        <v>5.0629999999999997</v>
      </c>
      <c r="B100" s="84" t="s">
        <v>99</v>
      </c>
      <c r="C100" s="74" t="s">
        <v>100</v>
      </c>
      <c r="D100" s="71">
        <f>+[1]CONCRETO!T357</f>
        <v>2228.8822324999996</v>
      </c>
      <c r="E100" s="64">
        <f t="shared" si="15"/>
        <v>4.2315000000000005</v>
      </c>
      <c r="F100" s="64">
        <f t="shared" si="16"/>
        <v>9431.5151668237504</v>
      </c>
      <c r="G100" s="75"/>
      <c r="H100" s="70">
        <f t="shared" si="14"/>
        <v>1.05</v>
      </c>
      <c r="I100" s="80">
        <v>4.03</v>
      </c>
      <c r="J100" s="67">
        <f t="shared" si="17"/>
        <v>8982.3953969749982</v>
      </c>
      <c r="L100" s="72" t="s">
        <v>32</v>
      </c>
      <c r="M100" s="73">
        <f t="shared" si="18"/>
        <v>8982.3953969749982</v>
      </c>
      <c r="N100" s="85"/>
      <c r="O100" s="73">
        <f t="shared" si="11"/>
        <v>8982.3953969749982</v>
      </c>
    </row>
    <row r="101" spans="1:15" s="69" customFormat="1" ht="15" customHeight="1">
      <c r="A101" s="83">
        <f>+A100+0.001</f>
        <v>5.0640000000000001</v>
      </c>
      <c r="B101" s="84" t="s">
        <v>113</v>
      </c>
      <c r="C101" s="74" t="s">
        <v>114</v>
      </c>
      <c r="D101" s="71">
        <f>+[1]CONCRETO!C359</f>
        <v>3218.5248665500003</v>
      </c>
      <c r="E101" s="64">
        <f t="shared" si="15"/>
        <v>2.4465000000000003</v>
      </c>
      <c r="F101" s="64">
        <f t="shared" si="16"/>
        <v>7874.1210860145766</v>
      </c>
      <c r="G101" s="75"/>
      <c r="H101" s="70">
        <f t="shared" si="14"/>
        <v>1.05</v>
      </c>
      <c r="I101" s="80">
        <v>2.33</v>
      </c>
      <c r="J101" s="67">
        <f t="shared" si="17"/>
        <v>7499.1629390615008</v>
      </c>
      <c r="L101" s="72" t="s">
        <v>32</v>
      </c>
      <c r="M101" s="73">
        <f t="shared" si="18"/>
        <v>7499.1629390615008</v>
      </c>
      <c r="N101" s="85"/>
      <c r="O101" s="73">
        <f t="shared" si="11"/>
        <v>7499.1629390615008</v>
      </c>
    </row>
    <row r="102" spans="1:15" s="69" customFormat="1" ht="15" customHeight="1">
      <c r="A102" s="81">
        <f>+A97+0.01</f>
        <v>5.0699999999999985</v>
      </c>
      <c r="B102" s="82" t="s">
        <v>115</v>
      </c>
      <c r="C102" s="62"/>
      <c r="D102" s="63"/>
      <c r="E102" s="64"/>
      <c r="F102" s="61"/>
      <c r="G102" s="65">
        <f>SUM(F103:F105)</f>
        <v>7580.6497489800004</v>
      </c>
      <c r="H102" s="70"/>
      <c r="I102" s="67"/>
      <c r="J102" s="67"/>
      <c r="K102" s="66"/>
      <c r="L102" s="72"/>
      <c r="M102" s="73">
        <f t="shared" si="18"/>
        <v>0</v>
      </c>
      <c r="O102" s="73">
        <f>+M102+N102</f>
        <v>0</v>
      </c>
    </row>
    <row r="103" spans="1:15" s="69" customFormat="1" ht="15" customHeight="1">
      <c r="A103" s="83">
        <f>+A102+0.001</f>
        <v>5.0709999999999988</v>
      </c>
      <c r="B103" s="84" t="s">
        <v>112</v>
      </c>
      <c r="C103" s="74" t="s">
        <v>85</v>
      </c>
      <c r="D103" s="71">
        <f>+[1]CONCRETO!G95</f>
        <v>11.942025000000001</v>
      </c>
      <c r="E103" s="64">
        <f t="shared" si="15"/>
        <v>360.024</v>
      </c>
      <c r="F103" s="64">
        <f t="shared" si="16"/>
        <v>4299.4156086000003</v>
      </c>
      <c r="G103" s="75"/>
      <c r="H103" s="70">
        <f t="shared" si="14"/>
        <v>1.05</v>
      </c>
      <c r="I103" s="80">
        <v>342.88</v>
      </c>
      <c r="J103" s="67">
        <f t="shared" si="17"/>
        <v>4094.6815320000005</v>
      </c>
      <c r="L103" s="72" t="s">
        <v>32</v>
      </c>
      <c r="M103" s="73">
        <f t="shared" si="18"/>
        <v>4094.6815320000005</v>
      </c>
      <c r="N103" s="85"/>
      <c r="O103" s="73">
        <f>+M103+N103</f>
        <v>4094.6815320000005</v>
      </c>
    </row>
    <row r="104" spans="1:15" s="69" customFormat="1" ht="15" customHeight="1">
      <c r="A104" s="83">
        <f>+A103+0.001</f>
        <v>5.0719999999999992</v>
      </c>
      <c r="B104" s="84" t="s">
        <v>103</v>
      </c>
      <c r="C104" s="74" t="s">
        <v>36</v>
      </c>
      <c r="D104" s="71">
        <f>+[1]CONCRETO!J95</f>
        <v>41.847499999999997</v>
      </c>
      <c r="E104" s="64">
        <f t="shared" si="15"/>
        <v>43.333500000000008</v>
      </c>
      <c r="F104" s="64">
        <f t="shared" si="16"/>
        <v>1813.3986412500001</v>
      </c>
      <c r="G104" s="75"/>
      <c r="H104" s="70">
        <f t="shared" si="14"/>
        <v>1.05</v>
      </c>
      <c r="I104" s="80">
        <v>41.27</v>
      </c>
      <c r="J104" s="67">
        <f t="shared" si="17"/>
        <v>1727.046325</v>
      </c>
      <c r="L104" s="72" t="s">
        <v>32</v>
      </c>
      <c r="M104" s="73">
        <f t="shared" si="18"/>
        <v>1727.046325</v>
      </c>
      <c r="N104" s="85"/>
      <c r="O104" s="73">
        <f>+M104+N104</f>
        <v>1727.046325</v>
      </c>
    </row>
    <row r="105" spans="1:15" s="69" customFormat="1" ht="15" customHeight="1">
      <c r="A105" s="83">
        <f>+A104+0.001</f>
        <v>5.0729999999999995</v>
      </c>
      <c r="B105" s="84" t="s">
        <v>99</v>
      </c>
      <c r="C105" s="74" t="s">
        <v>100</v>
      </c>
      <c r="D105" s="71">
        <f>+[1]CONCRETO!T124</f>
        <v>346.88302000000004</v>
      </c>
      <c r="E105" s="64">
        <f t="shared" si="15"/>
        <v>4.2315000000000005</v>
      </c>
      <c r="F105" s="64">
        <f t="shared" si="16"/>
        <v>1467.8354991300002</v>
      </c>
      <c r="G105" s="75"/>
      <c r="H105" s="70">
        <f t="shared" si="14"/>
        <v>1.05</v>
      </c>
      <c r="I105" s="80">
        <v>4.03</v>
      </c>
      <c r="J105" s="67">
        <f t="shared" si="17"/>
        <v>1397.9385706000003</v>
      </c>
      <c r="L105" s="72" t="s">
        <v>32</v>
      </c>
      <c r="M105" s="73">
        <f t="shared" si="18"/>
        <v>1397.9385706000003</v>
      </c>
      <c r="N105" s="85"/>
      <c r="O105" s="73">
        <f>+M105+N105</f>
        <v>1397.9385706000003</v>
      </c>
    </row>
    <row r="106" spans="1:15" s="69" customFormat="1" ht="15" customHeight="1">
      <c r="A106" s="83"/>
      <c r="B106" s="84"/>
      <c r="C106" s="74"/>
      <c r="D106" s="71"/>
      <c r="E106" s="64"/>
      <c r="F106" s="64"/>
      <c r="G106" s="75"/>
      <c r="H106" s="70"/>
      <c r="I106" s="80"/>
      <c r="J106" s="67"/>
      <c r="L106" s="72"/>
      <c r="N106" s="85">
        <f>SUM(N15:N105)/2</f>
        <v>40892.534074000003</v>
      </c>
      <c r="O106" s="86"/>
    </row>
    <row r="107" spans="1:15" s="55" customFormat="1" ht="20.100000000000001" customHeight="1">
      <c r="A107" s="48">
        <v>6</v>
      </c>
      <c r="B107" s="49" t="s">
        <v>116</v>
      </c>
      <c r="C107" s="50"/>
      <c r="D107" s="51"/>
      <c r="E107" s="52"/>
      <c r="F107" s="53"/>
      <c r="G107" s="54">
        <f>SUM(G109:G140)</f>
        <v>43231.23</v>
      </c>
      <c r="H107" s="70"/>
      <c r="I107" s="56"/>
      <c r="J107" s="56"/>
      <c r="K107" s="57">
        <f>SUM(J110:J140)</f>
        <v>41172.6</v>
      </c>
      <c r="L107" s="58">
        <f>+G107/K107</f>
        <v>1.05</v>
      </c>
      <c r="N107" s="56">
        <f>+K107</f>
        <v>41172.6</v>
      </c>
    </row>
    <row r="108" spans="1:15" s="69" customFormat="1" ht="15" customHeight="1">
      <c r="A108" s="83"/>
      <c r="B108" s="84"/>
      <c r="C108" s="74"/>
      <c r="D108" s="71"/>
      <c r="E108" s="64"/>
      <c r="F108" s="64"/>
      <c r="G108" s="75"/>
      <c r="H108" s="70"/>
      <c r="I108" s="80"/>
      <c r="J108" s="67"/>
      <c r="L108" s="72"/>
      <c r="N108" s="85"/>
      <c r="O108" s="86"/>
    </row>
    <row r="109" spans="1:15" s="69" customFormat="1" ht="15" customHeight="1">
      <c r="A109" s="87">
        <f>+A107+0.01</f>
        <v>6.01</v>
      </c>
      <c r="B109" s="87" t="s">
        <v>117</v>
      </c>
      <c r="C109" s="74"/>
      <c r="D109" s="71"/>
      <c r="E109" s="64"/>
      <c r="F109" s="64"/>
      <c r="G109" s="88">
        <f>SUM(F110:F119)</f>
        <v>33531.697500000002</v>
      </c>
      <c r="H109" s="70"/>
      <c r="I109" s="80"/>
      <c r="J109" s="67"/>
      <c r="K109" s="88"/>
      <c r="L109" s="72"/>
      <c r="N109" s="85"/>
      <c r="O109" s="86"/>
    </row>
    <row r="110" spans="1:15" s="69" customFormat="1" ht="15" customHeight="1">
      <c r="A110" s="83">
        <f>+A109+0.001</f>
        <v>6.0110000000000001</v>
      </c>
      <c r="B110" s="84" t="s">
        <v>118</v>
      </c>
      <c r="C110" s="64" t="s">
        <v>46</v>
      </c>
      <c r="D110" s="64">
        <v>57</v>
      </c>
      <c r="E110" s="73">
        <f>+H110*I110</f>
        <v>139.125</v>
      </c>
      <c r="F110" s="73">
        <f>+D110*E110</f>
        <v>7930.125</v>
      </c>
      <c r="G110" s="89"/>
      <c r="H110" s="70">
        <f t="shared" si="14"/>
        <v>1.05</v>
      </c>
      <c r="I110" s="80">
        <v>132.5</v>
      </c>
      <c r="J110" s="67">
        <f>+D110*I110</f>
        <v>7552.5</v>
      </c>
      <c r="K110" s="89"/>
      <c r="L110" s="72" t="s">
        <v>119</v>
      </c>
      <c r="N110" s="85"/>
      <c r="O110" s="86"/>
    </row>
    <row r="111" spans="1:15" s="69" customFormat="1" ht="15" customHeight="1">
      <c r="A111" s="83">
        <f>+A110+0.001</f>
        <v>6.0120000000000005</v>
      </c>
      <c r="B111" s="84" t="s">
        <v>120</v>
      </c>
      <c r="C111" s="64" t="s">
        <v>46</v>
      </c>
      <c r="D111" s="64">
        <v>26</v>
      </c>
      <c r="E111" s="73">
        <f t="shared" ref="E111:E140" si="19">+H111*I111</f>
        <v>210.05250000000001</v>
      </c>
      <c r="F111" s="73">
        <f t="shared" ref="F111:F140" si="20">+D111*E111</f>
        <v>5461.3649999999998</v>
      </c>
      <c r="G111" s="89"/>
      <c r="H111" s="70">
        <f t="shared" si="14"/>
        <v>1.05</v>
      </c>
      <c r="I111" s="80">
        <v>200.05</v>
      </c>
      <c r="J111" s="67">
        <f t="shared" ref="J111:J140" si="21">+D111*I111</f>
        <v>5201.3</v>
      </c>
      <c r="K111" s="89"/>
      <c r="L111" s="72" t="s">
        <v>119</v>
      </c>
      <c r="N111" s="85"/>
      <c r="O111" s="86"/>
    </row>
    <row r="112" spans="1:15" s="69" customFormat="1" ht="15" customHeight="1">
      <c r="A112" s="83">
        <f t="shared" ref="A112:A119" si="22">+A111+0.001</f>
        <v>6.0130000000000008</v>
      </c>
      <c r="B112" s="84" t="s">
        <v>121</v>
      </c>
      <c r="C112" s="64" t="s">
        <v>46</v>
      </c>
      <c r="D112" s="64">
        <v>3</v>
      </c>
      <c r="E112" s="73">
        <f t="shared" si="19"/>
        <v>210.05250000000001</v>
      </c>
      <c r="F112" s="73">
        <f t="shared" si="20"/>
        <v>630.15750000000003</v>
      </c>
      <c r="G112" s="89"/>
      <c r="H112" s="70">
        <f t="shared" si="14"/>
        <v>1.05</v>
      </c>
      <c r="I112" s="80">
        <v>200.05</v>
      </c>
      <c r="J112" s="67">
        <f t="shared" si="21"/>
        <v>600.15000000000009</v>
      </c>
      <c r="K112" s="89"/>
      <c r="L112" s="72" t="s">
        <v>119</v>
      </c>
      <c r="N112" s="85"/>
      <c r="O112" s="86"/>
    </row>
    <row r="113" spans="1:15" s="69" customFormat="1" ht="15" customHeight="1">
      <c r="A113" s="83">
        <f t="shared" si="22"/>
        <v>6.0140000000000011</v>
      </c>
      <c r="B113" s="84" t="s">
        <v>122</v>
      </c>
      <c r="C113" s="64" t="s">
        <v>46</v>
      </c>
      <c r="D113" s="64">
        <v>1</v>
      </c>
      <c r="E113" s="73">
        <f t="shared" si="19"/>
        <v>259.35000000000002</v>
      </c>
      <c r="F113" s="73">
        <f t="shared" si="20"/>
        <v>259.35000000000002</v>
      </c>
      <c r="G113" s="89"/>
      <c r="H113" s="70">
        <f t="shared" si="14"/>
        <v>1.05</v>
      </c>
      <c r="I113" s="80">
        <v>247</v>
      </c>
      <c r="J113" s="67">
        <f t="shared" si="21"/>
        <v>247</v>
      </c>
      <c r="K113" s="89"/>
      <c r="L113" s="72" t="s">
        <v>119</v>
      </c>
      <c r="N113" s="85"/>
      <c r="O113" s="86"/>
    </row>
    <row r="114" spans="1:15" s="69" customFormat="1" ht="15" customHeight="1">
      <c r="A114" s="83">
        <f t="shared" si="22"/>
        <v>6.0150000000000015</v>
      </c>
      <c r="B114" s="84" t="s">
        <v>123</v>
      </c>
      <c r="C114" s="64" t="s">
        <v>46</v>
      </c>
      <c r="D114" s="64">
        <v>6</v>
      </c>
      <c r="E114" s="73">
        <f t="shared" si="19"/>
        <v>187.42500000000001</v>
      </c>
      <c r="F114" s="73">
        <f t="shared" si="20"/>
        <v>1124.5500000000002</v>
      </c>
      <c r="G114" s="89"/>
      <c r="H114" s="70">
        <f t="shared" si="14"/>
        <v>1.05</v>
      </c>
      <c r="I114" s="80">
        <v>178.5</v>
      </c>
      <c r="J114" s="67">
        <f t="shared" si="21"/>
        <v>1071</v>
      </c>
      <c r="K114" s="89"/>
      <c r="L114" s="72" t="s">
        <v>119</v>
      </c>
      <c r="N114" s="85"/>
      <c r="O114" s="86"/>
    </row>
    <row r="115" spans="1:15" s="69" customFormat="1" ht="15" customHeight="1">
      <c r="A115" s="83">
        <f t="shared" si="22"/>
        <v>6.0160000000000018</v>
      </c>
      <c r="B115" s="84" t="s">
        <v>124</v>
      </c>
      <c r="C115" s="64" t="s">
        <v>46</v>
      </c>
      <c r="D115" s="64">
        <v>75</v>
      </c>
      <c r="E115" s="73">
        <f t="shared" si="19"/>
        <v>26.25</v>
      </c>
      <c r="F115" s="73">
        <f t="shared" si="20"/>
        <v>1968.75</v>
      </c>
      <c r="G115" s="89"/>
      <c r="H115" s="70">
        <f t="shared" si="14"/>
        <v>1.05</v>
      </c>
      <c r="I115" s="80">
        <v>25</v>
      </c>
      <c r="J115" s="67">
        <f t="shared" si="21"/>
        <v>1875</v>
      </c>
      <c r="K115" s="89"/>
      <c r="L115" s="72" t="s">
        <v>119</v>
      </c>
      <c r="N115" s="85"/>
      <c r="O115" s="86"/>
    </row>
    <row r="116" spans="1:15" s="69" customFormat="1" ht="15" customHeight="1">
      <c r="A116" s="83">
        <f t="shared" si="22"/>
        <v>6.0170000000000021</v>
      </c>
      <c r="B116" s="84" t="s">
        <v>125</v>
      </c>
      <c r="C116" s="64" t="s">
        <v>126</v>
      </c>
      <c r="D116" s="64">
        <v>1</v>
      </c>
      <c r="E116" s="73">
        <f t="shared" si="19"/>
        <v>472.5</v>
      </c>
      <c r="F116" s="73">
        <f t="shared" si="20"/>
        <v>472.5</v>
      </c>
      <c r="G116" s="89"/>
      <c r="H116" s="70">
        <f t="shared" si="14"/>
        <v>1.05</v>
      </c>
      <c r="I116" s="80">
        <v>450</v>
      </c>
      <c r="J116" s="67">
        <f t="shared" si="21"/>
        <v>450</v>
      </c>
      <c r="K116" s="89"/>
      <c r="L116" s="72" t="s">
        <v>119</v>
      </c>
      <c r="N116" s="85"/>
      <c r="O116" s="86"/>
    </row>
    <row r="117" spans="1:15" s="69" customFormat="1" ht="29.25" customHeight="1">
      <c r="A117" s="83">
        <f t="shared" si="22"/>
        <v>6.0180000000000025</v>
      </c>
      <c r="B117" s="84" t="s">
        <v>127</v>
      </c>
      <c r="C117" s="64" t="s">
        <v>46</v>
      </c>
      <c r="D117" s="64">
        <v>30</v>
      </c>
      <c r="E117" s="73">
        <f t="shared" si="19"/>
        <v>187.42500000000001</v>
      </c>
      <c r="F117" s="73">
        <f t="shared" si="20"/>
        <v>5622.75</v>
      </c>
      <c r="G117" s="89"/>
      <c r="H117" s="70">
        <f t="shared" si="14"/>
        <v>1.05</v>
      </c>
      <c r="I117" s="80">
        <v>178.5</v>
      </c>
      <c r="J117" s="67">
        <f t="shared" si="21"/>
        <v>5355</v>
      </c>
      <c r="K117" s="89"/>
      <c r="L117" s="72" t="s">
        <v>119</v>
      </c>
      <c r="N117" s="85"/>
      <c r="O117" s="86"/>
    </row>
    <row r="118" spans="1:15" s="69" customFormat="1" ht="30" customHeight="1">
      <c r="A118" s="83">
        <f t="shared" si="22"/>
        <v>6.0190000000000028</v>
      </c>
      <c r="B118" s="84" t="s">
        <v>128</v>
      </c>
      <c r="C118" s="64" t="s">
        <v>46</v>
      </c>
      <c r="D118" s="64">
        <v>53</v>
      </c>
      <c r="E118" s="73">
        <f t="shared" si="19"/>
        <v>187.42500000000001</v>
      </c>
      <c r="F118" s="73">
        <f t="shared" si="20"/>
        <v>9933.5250000000015</v>
      </c>
      <c r="G118" s="89"/>
      <c r="H118" s="70">
        <f t="shared" si="14"/>
        <v>1.05</v>
      </c>
      <c r="I118" s="80">
        <v>178.5</v>
      </c>
      <c r="J118" s="67">
        <f t="shared" si="21"/>
        <v>9460.5</v>
      </c>
      <c r="K118" s="89"/>
      <c r="L118" s="72" t="s">
        <v>119</v>
      </c>
      <c r="N118" s="85"/>
      <c r="O118" s="86"/>
    </row>
    <row r="119" spans="1:15" s="69" customFormat="1" ht="15" customHeight="1">
      <c r="A119" s="83">
        <f t="shared" si="22"/>
        <v>6.0200000000000031</v>
      </c>
      <c r="B119" s="84" t="s">
        <v>129</v>
      </c>
      <c r="C119" s="64" t="s">
        <v>46</v>
      </c>
      <c r="D119" s="64">
        <v>1</v>
      </c>
      <c r="E119" s="73">
        <f t="shared" si="19"/>
        <v>128.625</v>
      </c>
      <c r="F119" s="73">
        <f t="shared" si="20"/>
        <v>128.625</v>
      </c>
      <c r="G119" s="89"/>
      <c r="H119" s="70">
        <f t="shared" si="14"/>
        <v>1.05</v>
      </c>
      <c r="I119" s="80">
        <v>122.5</v>
      </c>
      <c r="J119" s="67">
        <f t="shared" si="21"/>
        <v>122.5</v>
      </c>
      <c r="K119" s="89"/>
      <c r="L119" s="72" t="s">
        <v>119</v>
      </c>
      <c r="N119" s="85"/>
      <c r="O119" s="86"/>
    </row>
    <row r="120" spans="1:15" s="69" customFormat="1" ht="15" customHeight="1">
      <c r="A120" s="83"/>
      <c r="B120" s="84"/>
      <c r="C120" s="64"/>
      <c r="D120" s="64"/>
      <c r="E120" s="73"/>
      <c r="F120" s="73"/>
      <c r="G120" s="89"/>
      <c r="H120" s="70"/>
      <c r="I120" s="80"/>
      <c r="J120" s="67"/>
      <c r="K120" s="89"/>
      <c r="L120" s="72" t="s">
        <v>119</v>
      </c>
      <c r="N120" s="85"/>
      <c r="O120" s="86"/>
    </row>
    <row r="121" spans="1:15" s="69" customFormat="1" ht="15" customHeight="1">
      <c r="A121" s="87">
        <f>+A109+0.01</f>
        <v>6.02</v>
      </c>
      <c r="B121" s="87" t="s">
        <v>130</v>
      </c>
      <c r="C121" s="64"/>
      <c r="D121" s="64"/>
      <c r="E121" s="73"/>
      <c r="F121" s="73"/>
      <c r="G121" s="88">
        <f>SUM(F122:F127)</f>
        <v>3588.5325000000003</v>
      </c>
      <c r="H121" s="70"/>
      <c r="I121" s="80"/>
      <c r="J121" s="67"/>
      <c r="K121" s="88"/>
      <c r="L121" s="72" t="s">
        <v>119</v>
      </c>
      <c r="N121" s="85"/>
      <c r="O121" s="86"/>
    </row>
    <row r="122" spans="1:15" s="69" customFormat="1" ht="15" customHeight="1">
      <c r="A122" s="83">
        <f t="shared" ref="A122:A127" si="23">+A121+0.001</f>
        <v>6.0209999999999999</v>
      </c>
      <c r="B122" s="84" t="s">
        <v>131</v>
      </c>
      <c r="C122" s="64" t="s">
        <v>46</v>
      </c>
      <c r="D122" s="64">
        <v>9</v>
      </c>
      <c r="E122" s="73">
        <f t="shared" si="19"/>
        <v>226.64250000000001</v>
      </c>
      <c r="F122" s="73">
        <f t="shared" si="20"/>
        <v>2039.7825</v>
      </c>
      <c r="G122" s="89"/>
      <c r="H122" s="70">
        <f t="shared" si="14"/>
        <v>1.05</v>
      </c>
      <c r="I122" s="80">
        <v>215.85</v>
      </c>
      <c r="J122" s="67">
        <f t="shared" si="21"/>
        <v>1942.6499999999999</v>
      </c>
      <c r="K122" s="89"/>
      <c r="L122" s="72" t="s">
        <v>119</v>
      </c>
      <c r="N122" s="85"/>
      <c r="O122" s="86"/>
    </row>
    <row r="123" spans="1:15" s="69" customFormat="1" ht="15" customHeight="1">
      <c r="A123" s="83">
        <f t="shared" si="23"/>
        <v>6.0220000000000002</v>
      </c>
      <c r="B123" s="84" t="s">
        <v>132</v>
      </c>
      <c r="C123" s="64" t="s">
        <v>46</v>
      </c>
      <c r="D123" s="64">
        <v>1</v>
      </c>
      <c r="E123" s="73">
        <f t="shared" si="19"/>
        <v>128.625</v>
      </c>
      <c r="F123" s="73">
        <f t="shared" si="20"/>
        <v>128.625</v>
      </c>
      <c r="G123" s="89"/>
      <c r="H123" s="70">
        <f t="shared" si="14"/>
        <v>1.05</v>
      </c>
      <c r="I123" s="80">
        <v>122.5</v>
      </c>
      <c r="J123" s="67">
        <f t="shared" si="21"/>
        <v>122.5</v>
      </c>
      <c r="K123" s="89"/>
      <c r="L123" s="72" t="s">
        <v>119</v>
      </c>
      <c r="N123" s="85"/>
      <c r="O123" s="86"/>
    </row>
    <row r="124" spans="1:15" s="69" customFormat="1" ht="15" customHeight="1">
      <c r="A124" s="83">
        <f t="shared" si="23"/>
        <v>6.0230000000000006</v>
      </c>
      <c r="B124" s="84" t="s">
        <v>133</v>
      </c>
      <c r="C124" s="64" t="s">
        <v>46</v>
      </c>
      <c r="D124" s="64">
        <v>1</v>
      </c>
      <c r="E124" s="73">
        <f t="shared" si="19"/>
        <v>128.625</v>
      </c>
      <c r="F124" s="73">
        <f t="shared" si="20"/>
        <v>128.625</v>
      </c>
      <c r="G124" s="89"/>
      <c r="H124" s="70">
        <f t="shared" si="14"/>
        <v>1.05</v>
      </c>
      <c r="I124" s="80">
        <v>122.5</v>
      </c>
      <c r="J124" s="67">
        <f t="shared" si="21"/>
        <v>122.5</v>
      </c>
      <c r="K124" s="89"/>
      <c r="L124" s="72" t="s">
        <v>119</v>
      </c>
      <c r="N124" s="85"/>
      <c r="O124" s="86"/>
    </row>
    <row r="125" spans="1:15" s="69" customFormat="1" ht="15" customHeight="1">
      <c r="A125" s="83">
        <f t="shared" si="23"/>
        <v>6.0240000000000009</v>
      </c>
      <c r="B125" s="84" t="s">
        <v>134</v>
      </c>
      <c r="C125" s="64" t="s">
        <v>46</v>
      </c>
      <c r="D125" s="64">
        <v>4</v>
      </c>
      <c r="E125" s="73">
        <f t="shared" si="19"/>
        <v>128.625</v>
      </c>
      <c r="F125" s="73">
        <f t="shared" si="20"/>
        <v>514.5</v>
      </c>
      <c r="G125" s="89"/>
      <c r="H125" s="70">
        <f t="shared" si="14"/>
        <v>1.05</v>
      </c>
      <c r="I125" s="80">
        <v>122.5</v>
      </c>
      <c r="J125" s="67">
        <f t="shared" si="21"/>
        <v>490</v>
      </c>
      <c r="K125" s="89"/>
      <c r="L125" s="72" t="s">
        <v>119</v>
      </c>
      <c r="N125" s="85"/>
      <c r="O125" s="86"/>
    </row>
    <row r="126" spans="1:15" s="69" customFormat="1" ht="15" customHeight="1">
      <c r="A126" s="83">
        <f t="shared" si="23"/>
        <v>6.0250000000000012</v>
      </c>
      <c r="B126" s="84" t="s">
        <v>135</v>
      </c>
      <c r="C126" s="64" t="s">
        <v>46</v>
      </c>
      <c r="D126" s="64">
        <v>2</v>
      </c>
      <c r="E126" s="73">
        <f t="shared" si="19"/>
        <v>128.625</v>
      </c>
      <c r="F126" s="73">
        <f t="shared" si="20"/>
        <v>257.25</v>
      </c>
      <c r="G126" s="89"/>
      <c r="H126" s="70">
        <f t="shared" si="14"/>
        <v>1.05</v>
      </c>
      <c r="I126" s="80">
        <v>122.5</v>
      </c>
      <c r="J126" s="67">
        <f t="shared" si="21"/>
        <v>245</v>
      </c>
      <c r="K126" s="89"/>
      <c r="L126" s="72" t="s">
        <v>119</v>
      </c>
      <c r="N126" s="85"/>
      <c r="O126" s="86"/>
    </row>
    <row r="127" spans="1:15" s="69" customFormat="1" ht="15" customHeight="1">
      <c r="A127" s="83">
        <f t="shared" si="23"/>
        <v>6.0260000000000016</v>
      </c>
      <c r="B127" s="84" t="s">
        <v>136</v>
      </c>
      <c r="C127" s="64" t="s">
        <v>46</v>
      </c>
      <c r="D127" s="64">
        <v>9</v>
      </c>
      <c r="E127" s="73">
        <f t="shared" si="19"/>
        <v>57.75</v>
      </c>
      <c r="F127" s="73">
        <f t="shared" si="20"/>
        <v>519.75</v>
      </c>
      <c r="G127" s="89"/>
      <c r="H127" s="70">
        <f t="shared" si="14"/>
        <v>1.05</v>
      </c>
      <c r="I127" s="80">
        <v>55</v>
      </c>
      <c r="J127" s="67">
        <f t="shared" si="21"/>
        <v>495</v>
      </c>
      <c r="K127" s="89"/>
      <c r="L127" s="72" t="s">
        <v>119</v>
      </c>
      <c r="N127" s="85"/>
      <c r="O127" s="86"/>
    </row>
    <row r="128" spans="1:15" s="69" customFormat="1" ht="15" customHeight="1">
      <c r="A128" s="83"/>
      <c r="B128" s="84"/>
      <c r="C128" s="64"/>
      <c r="D128" s="64"/>
      <c r="E128" s="73"/>
      <c r="F128" s="73"/>
      <c r="G128" s="89"/>
      <c r="H128" s="70"/>
      <c r="I128" s="80"/>
      <c r="J128" s="67"/>
      <c r="K128" s="89"/>
      <c r="L128" s="72" t="s">
        <v>119</v>
      </c>
      <c r="N128" s="85"/>
      <c r="O128" s="86"/>
    </row>
    <row r="129" spans="1:15" s="69" customFormat="1" ht="15" customHeight="1">
      <c r="A129" s="87">
        <f>+A121+0.01</f>
        <v>6.0299999999999994</v>
      </c>
      <c r="B129" s="87" t="s">
        <v>137</v>
      </c>
      <c r="C129" s="64"/>
      <c r="D129" s="64"/>
      <c r="E129" s="73"/>
      <c r="F129" s="73"/>
      <c r="G129" s="88">
        <f>SUM(F130)</f>
        <v>1386</v>
      </c>
      <c r="H129" s="70"/>
      <c r="I129" s="80"/>
      <c r="J129" s="67"/>
      <c r="K129" s="88"/>
      <c r="L129" s="72" t="s">
        <v>119</v>
      </c>
      <c r="N129" s="85"/>
      <c r="O129" s="86"/>
    </row>
    <row r="130" spans="1:15" s="69" customFormat="1" ht="15" customHeight="1">
      <c r="A130" s="83">
        <f>+A129+0.001</f>
        <v>6.0309999999999997</v>
      </c>
      <c r="B130" s="84" t="s">
        <v>138</v>
      </c>
      <c r="C130" s="64" t="s">
        <v>46</v>
      </c>
      <c r="D130" s="64">
        <v>24</v>
      </c>
      <c r="E130" s="73">
        <f t="shared" si="19"/>
        <v>57.75</v>
      </c>
      <c r="F130" s="73">
        <f t="shared" si="20"/>
        <v>1386</v>
      </c>
      <c r="G130" s="89"/>
      <c r="H130" s="70">
        <f t="shared" si="14"/>
        <v>1.05</v>
      </c>
      <c r="I130" s="80">
        <v>55</v>
      </c>
      <c r="J130" s="67">
        <f t="shared" si="21"/>
        <v>1320</v>
      </c>
      <c r="K130" s="89"/>
      <c r="L130" s="72" t="s">
        <v>119</v>
      </c>
      <c r="N130" s="85"/>
      <c r="O130" s="86"/>
    </row>
    <row r="131" spans="1:15" s="69" customFormat="1" ht="15" customHeight="1">
      <c r="A131" s="83"/>
      <c r="B131" s="84"/>
      <c r="C131" s="64"/>
      <c r="D131" s="64"/>
      <c r="E131" s="73"/>
      <c r="F131" s="73"/>
      <c r="G131" s="89"/>
      <c r="H131" s="70"/>
      <c r="I131" s="80"/>
      <c r="J131" s="67"/>
      <c r="K131" s="89"/>
      <c r="L131" s="72" t="s">
        <v>119</v>
      </c>
      <c r="N131" s="85"/>
      <c r="O131" s="86"/>
    </row>
    <row r="132" spans="1:15" s="69" customFormat="1" ht="15" customHeight="1">
      <c r="A132" s="87">
        <f>+A129+0.01</f>
        <v>6.0399999999999991</v>
      </c>
      <c r="B132" s="87" t="s">
        <v>139</v>
      </c>
      <c r="C132" s="64"/>
      <c r="D132" s="64"/>
      <c r="E132" s="73"/>
      <c r="F132" s="73"/>
      <c r="G132" s="88">
        <f>SUM(F133)</f>
        <v>315</v>
      </c>
      <c r="H132" s="70"/>
      <c r="I132" s="80"/>
      <c r="J132" s="67"/>
      <c r="K132" s="88"/>
      <c r="L132" s="72" t="s">
        <v>119</v>
      </c>
      <c r="N132" s="85"/>
      <c r="O132" s="86"/>
    </row>
    <row r="133" spans="1:15" s="69" customFormat="1" ht="15" customHeight="1">
      <c r="A133" s="83">
        <f>+A132+0.001</f>
        <v>6.0409999999999995</v>
      </c>
      <c r="B133" s="84" t="s">
        <v>140</v>
      </c>
      <c r="C133" s="64" t="s">
        <v>126</v>
      </c>
      <c r="D133" s="64">
        <v>1</v>
      </c>
      <c r="E133" s="73">
        <f t="shared" si="19"/>
        <v>315</v>
      </c>
      <c r="F133" s="73">
        <f t="shared" si="20"/>
        <v>315</v>
      </c>
      <c r="G133" s="89"/>
      <c r="H133" s="70">
        <f t="shared" si="14"/>
        <v>1.05</v>
      </c>
      <c r="I133" s="80">
        <v>300</v>
      </c>
      <c r="J133" s="67">
        <f t="shared" si="21"/>
        <v>300</v>
      </c>
      <c r="K133" s="89"/>
      <c r="L133" s="72" t="s">
        <v>119</v>
      </c>
      <c r="N133" s="85"/>
      <c r="O133" s="86"/>
    </row>
    <row r="134" spans="1:15" s="69" customFormat="1" ht="15" customHeight="1">
      <c r="A134" s="83"/>
      <c r="B134" s="84"/>
      <c r="C134" s="64"/>
      <c r="D134" s="64"/>
      <c r="E134" s="73"/>
      <c r="F134" s="73"/>
      <c r="G134" s="89"/>
      <c r="H134" s="70"/>
      <c r="I134" s="80"/>
      <c r="J134" s="67"/>
      <c r="K134" s="89"/>
      <c r="L134" s="72" t="s">
        <v>119</v>
      </c>
      <c r="N134" s="85"/>
      <c r="O134" s="86"/>
    </row>
    <row r="135" spans="1:15" s="69" customFormat="1" ht="15" customHeight="1">
      <c r="A135" s="87">
        <f>+A132+0.01</f>
        <v>6.0499999999999989</v>
      </c>
      <c r="B135" s="87" t="s">
        <v>141</v>
      </c>
      <c r="C135" s="64"/>
      <c r="D135" s="64"/>
      <c r="E135" s="73"/>
      <c r="F135" s="73"/>
      <c r="G135" s="88">
        <f>SUM(F136:F140)</f>
        <v>4410</v>
      </c>
      <c r="H135" s="70"/>
      <c r="I135" s="80"/>
      <c r="J135" s="67"/>
      <c r="K135" s="88"/>
      <c r="L135" s="72" t="s">
        <v>119</v>
      </c>
      <c r="N135" s="85"/>
      <c r="O135" s="86"/>
    </row>
    <row r="136" spans="1:15" s="69" customFormat="1" ht="15" customHeight="1">
      <c r="A136" s="83">
        <f>+A135+0.001</f>
        <v>6.0509999999999993</v>
      </c>
      <c r="B136" s="84" t="s">
        <v>142</v>
      </c>
      <c r="C136" s="64" t="s">
        <v>126</v>
      </c>
      <c r="D136" s="64">
        <v>1</v>
      </c>
      <c r="E136" s="73">
        <f t="shared" si="19"/>
        <v>840</v>
      </c>
      <c r="F136" s="73">
        <f t="shared" si="20"/>
        <v>840</v>
      </c>
      <c r="G136" s="89"/>
      <c r="H136" s="70">
        <f t="shared" si="14"/>
        <v>1.05</v>
      </c>
      <c r="I136" s="80">
        <v>800</v>
      </c>
      <c r="J136" s="67">
        <f t="shared" si="21"/>
        <v>800</v>
      </c>
      <c r="K136" s="89"/>
      <c r="L136" s="72" t="s">
        <v>119</v>
      </c>
      <c r="N136" s="85"/>
      <c r="O136" s="86"/>
    </row>
    <row r="137" spans="1:15" s="69" customFormat="1" ht="15" customHeight="1">
      <c r="A137" s="83">
        <f>+A136+0.001</f>
        <v>6.0519999999999996</v>
      </c>
      <c r="B137" s="84" t="s">
        <v>143</v>
      </c>
      <c r="C137" s="64" t="s">
        <v>126</v>
      </c>
      <c r="D137" s="64">
        <v>1</v>
      </c>
      <c r="E137" s="73">
        <f t="shared" si="19"/>
        <v>630</v>
      </c>
      <c r="F137" s="73">
        <f t="shared" si="20"/>
        <v>630</v>
      </c>
      <c r="G137" s="89"/>
      <c r="H137" s="70">
        <f t="shared" si="14"/>
        <v>1.05</v>
      </c>
      <c r="I137" s="80">
        <v>600</v>
      </c>
      <c r="J137" s="67">
        <f t="shared" si="21"/>
        <v>600</v>
      </c>
      <c r="L137" s="72" t="s">
        <v>119</v>
      </c>
      <c r="N137" s="85"/>
      <c r="O137" s="86"/>
    </row>
    <row r="138" spans="1:15" s="69" customFormat="1" ht="15" customHeight="1">
      <c r="A138" s="83">
        <f>+A137+0.001</f>
        <v>6.0529999999999999</v>
      </c>
      <c r="B138" s="84" t="s">
        <v>144</v>
      </c>
      <c r="C138" s="64" t="s">
        <v>126</v>
      </c>
      <c r="D138" s="64">
        <v>1</v>
      </c>
      <c r="E138" s="73">
        <f t="shared" si="19"/>
        <v>472.5</v>
      </c>
      <c r="F138" s="73">
        <f t="shared" si="20"/>
        <v>472.5</v>
      </c>
      <c r="G138" s="89"/>
      <c r="H138" s="70">
        <f t="shared" si="14"/>
        <v>1.05</v>
      </c>
      <c r="I138" s="80">
        <v>450</v>
      </c>
      <c r="J138" s="67">
        <f t="shared" si="21"/>
        <v>450</v>
      </c>
      <c r="L138" s="72" t="s">
        <v>119</v>
      </c>
      <c r="N138" s="85"/>
      <c r="O138" s="86"/>
    </row>
    <row r="139" spans="1:15" s="69" customFormat="1" ht="15" customHeight="1">
      <c r="A139" s="83">
        <f>+A138+0.001</f>
        <v>6.0540000000000003</v>
      </c>
      <c r="B139" s="84" t="s">
        <v>145</v>
      </c>
      <c r="C139" s="64" t="s">
        <v>126</v>
      </c>
      <c r="D139" s="64">
        <v>1</v>
      </c>
      <c r="E139" s="73">
        <f t="shared" si="19"/>
        <v>682.5</v>
      </c>
      <c r="F139" s="73">
        <f t="shared" si="20"/>
        <v>682.5</v>
      </c>
      <c r="G139" s="89"/>
      <c r="H139" s="70">
        <f t="shared" si="14"/>
        <v>1.05</v>
      </c>
      <c r="I139" s="80">
        <v>650</v>
      </c>
      <c r="J139" s="67">
        <f t="shared" si="21"/>
        <v>650</v>
      </c>
      <c r="L139" s="72" t="s">
        <v>119</v>
      </c>
      <c r="N139" s="85"/>
      <c r="O139" s="86"/>
    </row>
    <row r="140" spans="1:15" s="69" customFormat="1" ht="15" customHeight="1">
      <c r="A140" s="83">
        <f>+A139+0.001</f>
        <v>6.0550000000000006</v>
      </c>
      <c r="B140" s="84" t="s">
        <v>146</v>
      </c>
      <c r="C140" s="64" t="s">
        <v>126</v>
      </c>
      <c r="D140" s="64">
        <v>1</v>
      </c>
      <c r="E140" s="73">
        <f t="shared" si="19"/>
        <v>1785</v>
      </c>
      <c r="F140" s="73">
        <f t="shared" si="20"/>
        <v>1785</v>
      </c>
      <c r="G140" s="89"/>
      <c r="H140" s="70">
        <f t="shared" si="14"/>
        <v>1.05</v>
      </c>
      <c r="I140" s="80">
        <v>1700</v>
      </c>
      <c r="J140" s="67">
        <f t="shared" si="21"/>
        <v>1700</v>
      </c>
      <c r="L140" s="72" t="s">
        <v>119</v>
      </c>
      <c r="N140" s="85"/>
      <c r="O140" s="86"/>
    </row>
    <row r="141" spans="1:15" s="69" customFormat="1" ht="15" customHeight="1">
      <c r="A141" s="83"/>
      <c r="B141" s="84"/>
      <c r="C141" s="74"/>
      <c r="D141" s="71"/>
      <c r="E141" s="64"/>
      <c r="F141" s="64"/>
      <c r="G141" s="75"/>
      <c r="H141" s="70"/>
      <c r="I141" s="80"/>
      <c r="J141" s="67"/>
      <c r="L141" s="72"/>
      <c r="N141" s="85"/>
      <c r="O141" s="86"/>
    </row>
    <row r="142" spans="1:15" s="55" customFormat="1" ht="20.100000000000001" customHeight="1">
      <c r="A142" s="48">
        <v>7</v>
      </c>
      <c r="B142" s="49" t="s">
        <v>147</v>
      </c>
      <c r="C142" s="50"/>
      <c r="D142" s="51"/>
      <c r="E142" s="52"/>
      <c r="F142" s="53"/>
      <c r="G142" s="54">
        <f>SUM(G144:G183)</f>
        <v>20246.580480000004</v>
      </c>
      <c r="H142" s="70"/>
      <c r="I142" s="56"/>
      <c r="J142" s="56"/>
      <c r="K142" s="57">
        <f>SUM(J145:J183)</f>
        <v>19282.457600000005</v>
      </c>
      <c r="L142" s="58">
        <f>+G142/K142</f>
        <v>1.05</v>
      </c>
      <c r="N142" s="56">
        <f>+K142</f>
        <v>19282.457600000005</v>
      </c>
    </row>
    <row r="143" spans="1:15" s="69" customFormat="1" ht="15" customHeight="1">
      <c r="A143" s="83"/>
      <c r="B143" s="84"/>
      <c r="C143" s="74"/>
      <c r="D143" s="71"/>
      <c r="E143" s="64"/>
      <c r="F143" s="64"/>
      <c r="G143" s="75"/>
      <c r="H143" s="70"/>
      <c r="I143" s="80"/>
      <c r="J143" s="67"/>
      <c r="L143" s="72"/>
      <c r="N143" s="85"/>
      <c r="O143" s="86"/>
    </row>
    <row r="144" spans="1:15" s="69" customFormat="1" ht="15" customHeight="1">
      <c r="A144" s="87">
        <f>+A142+0.01</f>
        <v>7.01</v>
      </c>
      <c r="B144" s="87" t="s">
        <v>148</v>
      </c>
      <c r="C144" s="74"/>
      <c r="D144" s="71"/>
      <c r="E144" s="64"/>
      <c r="F144" s="64"/>
      <c r="G144" s="88">
        <f>SUM(F145:F151)</f>
        <v>6143.4240000000009</v>
      </c>
      <c r="H144" s="70"/>
      <c r="I144" s="80"/>
      <c r="J144" s="67"/>
      <c r="K144" s="88"/>
      <c r="L144" s="72"/>
      <c r="M144" s="90" t="s">
        <v>149</v>
      </c>
      <c r="N144" s="80" t="s">
        <v>150</v>
      </c>
      <c r="O144" s="86"/>
    </row>
    <row r="145" spans="1:15" s="69" customFormat="1" ht="15" customHeight="1">
      <c r="A145" s="91">
        <f t="shared" ref="A145:A151" si="24">+A144+0.001</f>
        <v>7.0110000000000001</v>
      </c>
      <c r="B145" s="84" t="s">
        <v>151</v>
      </c>
      <c r="C145" s="74" t="s">
        <v>34</v>
      </c>
      <c r="D145" s="71">
        <v>210</v>
      </c>
      <c r="E145" s="64">
        <f>+H145*I145</f>
        <v>2.3520000000000003</v>
      </c>
      <c r="F145" s="64">
        <f>+D145*E145</f>
        <v>493.92000000000007</v>
      </c>
      <c r="G145" s="75"/>
      <c r="H145" s="70">
        <f t="shared" ref="H145:H183" si="25">+$H$11</f>
        <v>1.05</v>
      </c>
      <c r="I145" s="80">
        <f>+M145*N145</f>
        <v>2.2400000000000002</v>
      </c>
      <c r="J145" s="67">
        <f>+D145*I145</f>
        <v>470.40000000000003</v>
      </c>
      <c r="K145" s="75"/>
      <c r="L145" s="72" t="s">
        <v>152</v>
      </c>
      <c r="M145" s="80">
        <v>2</v>
      </c>
      <c r="N145" s="80">
        <v>1.1200000000000001</v>
      </c>
      <c r="O145" s="86"/>
    </row>
    <row r="146" spans="1:15" s="69" customFormat="1" ht="15" customHeight="1">
      <c r="A146" s="91">
        <f t="shared" si="24"/>
        <v>7.0120000000000005</v>
      </c>
      <c r="B146" s="84" t="s">
        <v>153</v>
      </c>
      <c r="C146" s="74" t="s">
        <v>34</v>
      </c>
      <c r="D146" s="71">
        <v>80</v>
      </c>
      <c r="E146" s="64">
        <f t="shared" ref="E146:E183" si="26">+H146*I146</f>
        <v>10.584000000000003</v>
      </c>
      <c r="F146" s="64">
        <f t="shared" ref="F146:F183" si="27">+D146*E146</f>
        <v>846.72000000000025</v>
      </c>
      <c r="G146" s="75"/>
      <c r="H146" s="70">
        <f t="shared" si="25"/>
        <v>1.05</v>
      </c>
      <c r="I146" s="80">
        <f t="shared" ref="I146:I183" si="28">+M146*N146</f>
        <v>10.080000000000002</v>
      </c>
      <c r="J146" s="67">
        <f t="shared" ref="J146:J183" si="29">+D146*I146</f>
        <v>806.40000000000009</v>
      </c>
      <c r="K146" s="75"/>
      <c r="L146" s="72" t="s">
        <v>152</v>
      </c>
      <c r="M146" s="80">
        <v>9</v>
      </c>
      <c r="N146" s="80">
        <v>1.1200000000000001</v>
      </c>
      <c r="O146" s="86"/>
    </row>
    <row r="147" spans="1:15" s="69" customFormat="1" ht="15" customHeight="1">
      <c r="A147" s="91">
        <f t="shared" si="24"/>
        <v>7.0130000000000008</v>
      </c>
      <c r="B147" s="84" t="s">
        <v>154</v>
      </c>
      <c r="C147" s="74" t="s">
        <v>85</v>
      </c>
      <c r="D147" s="71">
        <v>80</v>
      </c>
      <c r="E147" s="64">
        <f t="shared" si="26"/>
        <v>21.168000000000006</v>
      </c>
      <c r="F147" s="64">
        <f t="shared" si="27"/>
        <v>1693.4400000000005</v>
      </c>
      <c r="G147" s="75"/>
      <c r="H147" s="70">
        <f t="shared" si="25"/>
        <v>1.05</v>
      </c>
      <c r="I147" s="80">
        <f t="shared" si="28"/>
        <v>20.160000000000004</v>
      </c>
      <c r="J147" s="67">
        <f t="shared" si="29"/>
        <v>1612.8000000000002</v>
      </c>
      <c r="K147" s="75"/>
      <c r="L147" s="72" t="s">
        <v>152</v>
      </c>
      <c r="M147" s="80">
        <v>18</v>
      </c>
      <c r="N147" s="80">
        <v>1.1200000000000001</v>
      </c>
      <c r="O147" s="86"/>
    </row>
    <row r="148" spans="1:15" s="69" customFormat="1" ht="15" customHeight="1">
      <c r="A148" s="91">
        <f t="shared" si="24"/>
        <v>7.0140000000000011</v>
      </c>
      <c r="B148" s="84" t="s">
        <v>155</v>
      </c>
      <c r="C148" s="74" t="s">
        <v>34</v>
      </c>
      <c r="D148" s="71">
        <v>80</v>
      </c>
      <c r="E148" s="64">
        <f t="shared" si="26"/>
        <v>6.0564000000000009</v>
      </c>
      <c r="F148" s="64">
        <f t="shared" si="27"/>
        <v>484.51200000000006</v>
      </c>
      <c r="G148" s="75"/>
      <c r="H148" s="70">
        <f t="shared" si="25"/>
        <v>1.05</v>
      </c>
      <c r="I148" s="80">
        <f t="shared" si="28"/>
        <v>5.7680000000000007</v>
      </c>
      <c r="J148" s="67">
        <f t="shared" si="29"/>
        <v>461.44000000000005</v>
      </c>
      <c r="K148" s="75"/>
      <c r="L148" s="72" t="s">
        <v>152</v>
      </c>
      <c r="M148" s="80">
        <v>5.15</v>
      </c>
      <c r="N148" s="80">
        <v>1.1200000000000001</v>
      </c>
      <c r="O148" s="86"/>
    </row>
    <row r="149" spans="1:15" s="69" customFormat="1" ht="15" customHeight="1">
      <c r="A149" s="91">
        <f t="shared" si="24"/>
        <v>7.0150000000000015</v>
      </c>
      <c r="B149" s="84" t="s">
        <v>89</v>
      </c>
      <c r="C149" s="74" t="s">
        <v>34</v>
      </c>
      <c r="D149" s="71">
        <v>24</v>
      </c>
      <c r="E149" s="64">
        <f t="shared" si="26"/>
        <v>15.876000000000001</v>
      </c>
      <c r="F149" s="64">
        <f t="shared" si="27"/>
        <v>381.024</v>
      </c>
      <c r="G149" s="75"/>
      <c r="H149" s="70">
        <f t="shared" si="25"/>
        <v>1.05</v>
      </c>
      <c r="I149" s="80">
        <f t="shared" si="28"/>
        <v>15.120000000000001</v>
      </c>
      <c r="J149" s="67">
        <f t="shared" si="29"/>
        <v>362.88</v>
      </c>
      <c r="K149" s="75"/>
      <c r="L149" s="72" t="s">
        <v>152</v>
      </c>
      <c r="M149" s="80">
        <v>13.5</v>
      </c>
      <c r="N149" s="80">
        <v>1.1200000000000001</v>
      </c>
      <c r="O149" s="86"/>
    </row>
    <row r="150" spans="1:15" s="69" customFormat="1" ht="15" customHeight="1">
      <c r="A150" s="91">
        <f t="shared" si="24"/>
        <v>7.0160000000000018</v>
      </c>
      <c r="B150" s="84" t="s">
        <v>156</v>
      </c>
      <c r="C150" s="74" t="s">
        <v>85</v>
      </c>
      <c r="D150" s="71">
        <v>6.4</v>
      </c>
      <c r="E150" s="64">
        <f t="shared" si="26"/>
        <v>258.72000000000003</v>
      </c>
      <c r="F150" s="64">
        <f t="shared" si="27"/>
        <v>1655.8080000000002</v>
      </c>
      <c r="G150" s="75"/>
      <c r="H150" s="70">
        <f t="shared" si="25"/>
        <v>1.05</v>
      </c>
      <c r="I150" s="80">
        <f t="shared" si="28"/>
        <v>246.40000000000003</v>
      </c>
      <c r="J150" s="67">
        <f t="shared" si="29"/>
        <v>1576.9600000000003</v>
      </c>
      <c r="K150" s="75"/>
      <c r="L150" s="72" t="s">
        <v>152</v>
      </c>
      <c r="M150" s="80">
        <v>220</v>
      </c>
      <c r="N150" s="80">
        <v>1.1200000000000001</v>
      </c>
      <c r="O150" s="86"/>
    </row>
    <row r="151" spans="1:15" s="69" customFormat="1" ht="15" customHeight="1">
      <c r="A151" s="91">
        <f t="shared" si="24"/>
        <v>7.0170000000000021</v>
      </c>
      <c r="B151" s="84" t="s">
        <v>157</v>
      </c>
      <c r="C151" s="74" t="s">
        <v>31</v>
      </c>
      <c r="D151" s="71">
        <v>1</v>
      </c>
      <c r="E151" s="64">
        <f t="shared" si="26"/>
        <v>588</v>
      </c>
      <c r="F151" s="64">
        <f t="shared" si="27"/>
        <v>588</v>
      </c>
      <c r="G151" s="75"/>
      <c r="H151" s="70">
        <f t="shared" si="25"/>
        <v>1.05</v>
      </c>
      <c r="I151" s="80">
        <f t="shared" si="28"/>
        <v>560</v>
      </c>
      <c r="J151" s="67">
        <f t="shared" si="29"/>
        <v>560</v>
      </c>
      <c r="K151" s="75"/>
      <c r="L151" s="72" t="s">
        <v>152</v>
      </c>
      <c r="M151" s="80">
        <v>500</v>
      </c>
      <c r="N151" s="80">
        <v>1.1200000000000001</v>
      </c>
      <c r="O151" s="86"/>
    </row>
    <row r="152" spans="1:15" s="69" customFormat="1" ht="15" customHeight="1">
      <c r="A152" s="66"/>
      <c r="B152" s="84"/>
      <c r="C152" s="74"/>
      <c r="D152" s="71"/>
      <c r="E152" s="64"/>
      <c r="F152" s="64"/>
      <c r="G152" s="75"/>
      <c r="H152" s="70"/>
      <c r="I152" s="80"/>
      <c r="J152" s="67"/>
      <c r="K152" s="75"/>
      <c r="L152" s="72"/>
      <c r="M152" s="80"/>
      <c r="N152" s="80"/>
      <c r="O152" s="86"/>
    </row>
    <row r="153" spans="1:15" s="69" customFormat="1" ht="15" customHeight="1">
      <c r="A153" s="87">
        <f>+A144+0.01</f>
        <v>7.02</v>
      </c>
      <c r="B153" s="87" t="s">
        <v>158</v>
      </c>
      <c r="C153" s="74"/>
      <c r="D153" s="71"/>
      <c r="E153" s="64"/>
      <c r="F153" s="64"/>
      <c r="G153" s="88">
        <f>SUM(F154:F174)</f>
        <v>10933.036800000003</v>
      </c>
      <c r="H153" s="70"/>
      <c r="I153" s="80"/>
      <c r="J153" s="67"/>
      <c r="K153" s="88"/>
      <c r="L153" s="72"/>
      <c r="M153" s="80"/>
      <c r="N153" s="80"/>
      <c r="O153" s="86"/>
    </row>
    <row r="154" spans="1:15" s="69" customFormat="1" ht="15" customHeight="1">
      <c r="A154" s="83">
        <f>+A153+0.001</f>
        <v>7.0209999999999999</v>
      </c>
      <c r="B154" s="84" t="s">
        <v>159</v>
      </c>
      <c r="C154" s="74" t="s">
        <v>34</v>
      </c>
      <c r="D154" s="71">
        <v>33</v>
      </c>
      <c r="E154" s="64">
        <f t="shared" si="26"/>
        <v>19.756800000000002</v>
      </c>
      <c r="F154" s="64">
        <f t="shared" si="27"/>
        <v>651.97440000000006</v>
      </c>
      <c r="G154" s="75"/>
      <c r="H154" s="70">
        <f t="shared" si="25"/>
        <v>1.05</v>
      </c>
      <c r="I154" s="80">
        <f t="shared" si="28"/>
        <v>18.816000000000003</v>
      </c>
      <c r="J154" s="67">
        <f t="shared" si="29"/>
        <v>620.92800000000011</v>
      </c>
      <c r="K154" s="75"/>
      <c r="L154" s="72" t="s">
        <v>152</v>
      </c>
      <c r="M154" s="80">
        <v>16.8</v>
      </c>
      <c r="N154" s="80">
        <v>1.1200000000000001</v>
      </c>
      <c r="O154" s="86"/>
    </row>
    <row r="155" spans="1:15" s="69" customFormat="1" ht="15" customHeight="1">
      <c r="A155" s="83">
        <f>+A154+0.001</f>
        <v>7.0220000000000002</v>
      </c>
      <c r="B155" s="84" t="s">
        <v>160</v>
      </c>
      <c r="C155" s="74" t="s">
        <v>34</v>
      </c>
      <c r="D155" s="71">
        <v>42.5</v>
      </c>
      <c r="E155" s="64">
        <f t="shared" si="26"/>
        <v>16.464000000000002</v>
      </c>
      <c r="F155" s="64">
        <f t="shared" si="27"/>
        <v>699.72000000000014</v>
      </c>
      <c r="G155" s="75"/>
      <c r="H155" s="70">
        <f t="shared" si="25"/>
        <v>1.05</v>
      </c>
      <c r="I155" s="80">
        <f t="shared" si="28"/>
        <v>15.680000000000001</v>
      </c>
      <c r="J155" s="67">
        <f t="shared" si="29"/>
        <v>666.40000000000009</v>
      </c>
      <c r="K155" s="75"/>
      <c r="L155" s="72" t="s">
        <v>152</v>
      </c>
      <c r="M155" s="80">
        <v>14</v>
      </c>
      <c r="N155" s="80">
        <v>1.1200000000000001</v>
      </c>
      <c r="O155" s="86"/>
    </row>
    <row r="156" spans="1:15" s="69" customFormat="1" ht="15" customHeight="1">
      <c r="A156" s="83">
        <f t="shared" ref="A156:A174" si="30">+A155+0.001</f>
        <v>7.0230000000000006</v>
      </c>
      <c r="B156" s="84" t="s">
        <v>161</v>
      </c>
      <c r="C156" s="74" t="s">
        <v>34</v>
      </c>
      <c r="D156" s="71">
        <v>43</v>
      </c>
      <c r="E156" s="64">
        <f t="shared" si="26"/>
        <v>10.348800000000002</v>
      </c>
      <c r="F156" s="64">
        <f t="shared" si="27"/>
        <v>444.99840000000012</v>
      </c>
      <c r="G156" s="75"/>
      <c r="H156" s="70">
        <f t="shared" si="25"/>
        <v>1.05</v>
      </c>
      <c r="I156" s="80">
        <f t="shared" si="28"/>
        <v>9.8560000000000016</v>
      </c>
      <c r="J156" s="67">
        <f t="shared" si="29"/>
        <v>423.80800000000005</v>
      </c>
      <c r="K156" s="75"/>
      <c r="L156" s="72" t="s">
        <v>152</v>
      </c>
      <c r="M156" s="80">
        <v>8.8000000000000007</v>
      </c>
      <c r="N156" s="80">
        <v>1.1200000000000001</v>
      </c>
      <c r="O156" s="86"/>
    </row>
    <row r="157" spans="1:15" s="69" customFormat="1" ht="15" customHeight="1">
      <c r="A157" s="83">
        <f t="shared" si="30"/>
        <v>7.0240000000000009</v>
      </c>
      <c r="B157" s="84" t="s">
        <v>162</v>
      </c>
      <c r="C157" s="74" t="s">
        <v>34</v>
      </c>
      <c r="D157" s="71">
        <v>40</v>
      </c>
      <c r="E157" s="64">
        <f t="shared" si="26"/>
        <v>11.642400000000002</v>
      </c>
      <c r="F157" s="64">
        <f t="shared" si="27"/>
        <v>465.69600000000008</v>
      </c>
      <c r="G157" s="75"/>
      <c r="H157" s="70">
        <f t="shared" si="25"/>
        <v>1.05</v>
      </c>
      <c r="I157" s="80">
        <f t="shared" si="28"/>
        <v>11.088000000000001</v>
      </c>
      <c r="J157" s="67">
        <f t="shared" si="29"/>
        <v>443.52000000000004</v>
      </c>
      <c r="K157" s="75"/>
      <c r="L157" s="72" t="s">
        <v>152</v>
      </c>
      <c r="M157" s="80">
        <v>9.9</v>
      </c>
      <c r="N157" s="80">
        <v>1.1200000000000001</v>
      </c>
      <c r="O157" s="86"/>
    </row>
    <row r="158" spans="1:15" s="69" customFormat="1" ht="15" customHeight="1">
      <c r="A158" s="83">
        <f t="shared" si="30"/>
        <v>7.0250000000000012</v>
      </c>
      <c r="B158" s="84" t="s">
        <v>163</v>
      </c>
      <c r="C158" s="74" t="s">
        <v>46</v>
      </c>
      <c r="D158" s="71">
        <v>7</v>
      </c>
      <c r="E158" s="64">
        <f t="shared" si="26"/>
        <v>28.224000000000004</v>
      </c>
      <c r="F158" s="64">
        <f t="shared" si="27"/>
        <v>197.56800000000004</v>
      </c>
      <c r="G158" s="75"/>
      <c r="H158" s="70">
        <f t="shared" si="25"/>
        <v>1.05</v>
      </c>
      <c r="I158" s="80">
        <f t="shared" si="28"/>
        <v>26.880000000000003</v>
      </c>
      <c r="J158" s="67">
        <f t="shared" si="29"/>
        <v>188.16000000000003</v>
      </c>
      <c r="K158" s="75"/>
      <c r="L158" s="72" t="s">
        <v>152</v>
      </c>
      <c r="M158" s="80">
        <v>24</v>
      </c>
      <c r="N158" s="80">
        <v>1.1200000000000001</v>
      </c>
      <c r="O158" s="86"/>
    </row>
    <row r="159" spans="1:15" s="69" customFormat="1" ht="15" customHeight="1">
      <c r="A159" s="83">
        <f t="shared" si="30"/>
        <v>7.0260000000000016</v>
      </c>
      <c r="B159" s="84" t="s">
        <v>164</v>
      </c>
      <c r="C159" s="74" t="s">
        <v>46</v>
      </c>
      <c r="D159" s="71">
        <v>7</v>
      </c>
      <c r="E159" s="64">
        <f t="shared" si="26"/>
        <v>23.520000000000003</v>
      </c>
      <c r="F159" s="64">
        <f t="shared" si="27"/>
        <v>164.64000000000001</v>
      </c>
      <c r="G159" s="75"/>
      <c r="H159" s="70">
        <f t="shared" si="25"/>
        <v>1.05</v>
      </c>
      <c r="I159" s="80">
        <f t="shared" si="28"/>
        <v>22.400000000000002</v>
      </c>
      <c r="J159" s="67">
        <f t="shared" si="29"/>
        <v>156.80000000000001</v>
      </c>
      <c r="K159" s="75"/>
      <c r="L159" s="72" t="s">
        <v>152</v>
      </c>
      <c r="M159" s="80">
        <v>20</v>
      </c>
      <c r="N159" s="80">
        <v>1.1200000000000001</v>
      </c>
      <c r="O159" s="86"/>
    </row>
    <row r="160" spans="1:15" s="69" customFormat="1" ht="15" customHeight="1">
      <c r="A160" s="83">
        <f t="shared" si="30"/>
        <v>7.0270000000000019</v>
      </c>
      <c r="B160" s="84" t="s">
        <v>165</v>
      </c>
      <c r="C160" s="74" t="s">
        <v>46</v>
      </c>
      <c r="D160" s="71">
        <v>13</v>
      </c>
      <c r="E160" s="64">
        <f t="shared" si="26"/>
        <v>18.816000000000003</v>
      </c>
      <c r="F160" s="64">
        <f t="shared" si="27"/>
        <v>244.60800000000003</v>
      </c>
      <c r="G160" s="75"/>
      <c r="H160" s="70">
        <f t="shared" si="25"/>
        <v>1.05</v>
      </c>
      <c r="I160" s="80">
        <f t="shared" si="28"/>
        <v>17.920000000000002</v>
      </c>
      <c r="J160" s="67">
        <f t="shared" si="29"/>
        <v>232.96000000000004</v>
      </c>
      <c r="K160" s="75"/>
      <c r="L160" s="72" t="s">
        <v>152</v>
      </c>
      <c r="M160" s="80">
        <v>16</v>
      </c>
      <c r="N160" s="80">
        <v>1.1200000000000001</v>
      </c>
      <c r="O160" s="86"/>
    </row>
    <row r="161" spans="1:15" s="69" customFormat="1" ht="15" customHeight="1">
      <c r="A161" s="83">
        <f t="shared" si="30"/>
        <v>7.0280000000000022</v>
      </c>
      <c r="B161" s="84" t="s">
        <v>166</v>
      </c>
      <c r="C161" s="74" t="s">
        <v>46</v>
      </c>
      <c r="D161" s="71">
        <v>8</v>
      </c>
      <c r="E161" s="64">
        <f t="shared" si="26"/>
        <v>17.64</v>
      </c>
      <c r="F161" s="64">
        <f t="shared" si="27"/>
        <v>141.12</v>
      </c>
      <c r="G161" s="75"/>
      <c r="H161" s="70">
        <f t="shared" si="25"/>
        <v>1.05</v>
      </c>
      <c r="I161" s="80">
        <f t="shared" si="28"/>
        <v>16.8</v>
      </c>
      <c r="J161" s="67">
        <f t="shared" si="29"/>
        <v>134.4</v>
      </c>
      <c r="K161" s="75"/>
      <c r="L161" s="72" t="s">
        <v>152</v>
      </c>
      <c r="M161" s="80">
        <v>15</v>
      </c>
      <c r="N161" s="80">
        <v>1.1200000000000001</v>
      </c>
      <c r="O161" s="86"/>
    </row>
    <row r="162" spans="1:15" s="69" customFormat="1" ht="15" customHeight="1">
      <c r="A162" s="83">
        <f t="shared" si="30"/>
        <v>7.0290000000000026</v>
      </c>
      <c r="B162" s="84" t="s">
        <v>167</v>
      </c>
      <c r="C162" s="74" t="s">
        <v>46</v>
      </c>
      <c r="D162" s="71">
        <v>2</v>
      </c>
      <c r="E162" s="64">
        <f t="shared" si="26"/>
        <v>82.320000000000007</v>
      </c>
      <c r="F162" s="64">
        <f t="shared" si="27"/>
        <v>164.64000000000001</v>
      </c>
      <c r="G162" s="75"/>
      <c r="H162" s="70">
        <f t="shared" si="25"/>
        <v>1.05</v>
      </c>
      <c r="I162" s="80">
        <f t="shared" si="28"/>
        <v>78.400000000000006</v>
      </c>
      <c r="J162" s="67">
        <f t="shared" si="29"/>
        <v>156.80000000000001</v>
      </c>
      <c r="K162" s="75"/>
      <c r="L162" s="72" t="s">
        <v>152</v>
      </c>
      <c r="M162" s="80">
        <v>70</v>
      </c>
      <c r="N162" s="80">
        <v>1.1200000000000001</v>
      </c>
      <c r="O162" s="86"/>
    </row>
    <row r="163" spans="1:15" s="69" customFormat="1" ht="15" customHeight="1">
      <c r="A163" s="83">
        <f t="shared" si="30"/>
        <v>7.0300000000000029</v>
      </c>
      <c r="B163" s="84" t="s">
        <v>168</v>
      </c>
      <c r="C163" s="74" t="s">
        <v>46</v>
      </c>
      <c r="D163" s="71">
        <v>2</v>
      </c>
      <c r="E163" s="64">
        <f t="shared" si="26"/>
        <v>58.800000000000011</v>
      </c>
      <c r="F163" s="64">
        <f t="shared" si="27"/>
        <v>117.60000000000002</v>
      </c>
      <c r="G163" s="75"/>
      <c r="H163" s="70">
        <f t="shared" si="25"/>
        <v>1.05</v>
      </c>
      <c r="I163" s="80">
        <f t="shared" si="28"/>
        <v>56.000000000000007</v>
      </c>
      <c r="J163" s="67">
        <f t="shared" si="29"/>
        <v>112.00000000000001</v>
      </c>
      <c r="K163" s="75"/>
      <c r="L163" s="72" t="s">
        <v>152</v>
      </c>
      <c r="M163" s="80">
        <v>50</v>
      </c>
      <c r="N163" s="80">
        <v>1.1200000000000001</v>
      </c>
      <c r="O163" s="86"/>
    </row>
    <row r="164" spans="1:15" s="69" customFormat="1" ht="15" customHeight="1">
      <c r="A164" s="83">
        <f t="shared" si="30"/>
        <v>7.0310000000000032</v>
      </c>
      <c r="B164" s="84" t="s">
        <v>169</v>
      </c>
      <c r="C164" s="74" t="s">
        <v>46</v>
      </c>
      <c r="D164" s="71">
        <v>2</v>
      </c>
      <c r="E164" s="64">
        <f t="shared" si="26"/>
        <v>35.28</v>
      </c>
      <c r="F164" s="64">
        <f t="shared" si="27"/>
        <v>70.56</v>
      </c>
      <c r="G164" s="75"/>
      <c r="H164" s="70">
        <f t="shared" si="25"/>
        <v>1.05</v>
      </c>
      <c r="I164" s="80">
        <f t="shared" si="28"/>
        <v>33.6</v>
      </c>
      <c r="J164" s="67">
        <f t="shared" si="29"/>
        <v>67.2</v>
      </c>
      <c r="K164" s="75"/>
      <c r="L164" s="72" t="s">
        <v>152</v>
      </c>
      <c r="M164" s="80">
        <v>30</v>
      </c>
      <c r="N164" s="80">
        <v>1.1200000000000001</v>
      </c>
      <c r="O164" s="86"/>
    </row>
    <row r="165" spans="1:15" s="69" customFormat="1" ht="15" customHeight="1">
      <c r="A165" s="83">
        <f t="shared" si="30"/>
        <v>7.0320000000000036</v>
      </c>
      <c r="B165" s="84" t="s">
        <v>170</v>
      </c>
      <c r="C165" s="74" t="s">
        <v>46</v>
      </c>
      <c r="D165" s="71">
        <v>5</v>
      </c>
      <c r="E165" s="64">
        <f t="shared" si="26"/>
        <v>58.800000000000011</v>
      </c>
      <c r="F165" s="64">
        <f t="shared" si="27"/>
        <v>294.00000000000006</v>
      </c>
      <c r="G165" s="75"/>
      <c r="H165" s="70">
        <f t="shared" si="25"/>
        <v>1.05</v>
      </c>
      <c r="I165" s="80">
        <f t="shared" si="28"/>
        <v>56.000000000000007</v>
      </c>
      <c r="J165" s="67">
        <f t="shared" si="29"/>
        <v>280.00000000000006</v>
      </c>
      <c r="K165" s="75"/>
      <c r="L165" s="72" t="s">
        <v>152</v>
      </c>
      <c r="M165" s="80">
        <v>50</v>
      </c>
      <c r="N165" s="80">
        <v>1.1200000000000001</v>
      </c>
      <c r="O165" s="86"/>
    </row>
    <row r="166" spans="1:15" s="69" customFormat="1" ht="15" customHeight="1">
      <c r="A166" s="83">
        <f t="shared" si="30"/>
        <v>7.0330000000000039</v>
      </c>
      <c r="B166" s="84" t="s">
        <v>171</v>
      </c>
      <c r="C166" s="74" t="s">
        <v>46</v>
      </c>
      <c r="D166" s="71">
        <v>1</v>
      </c>
      <c r="E166" s="64">
        <f t="shared" si="26"/>
        <v>35.28</v>
      </c>
      <c r="F166" s="64">
        <f t="shared" si="27"/>
        <v>35.28</v>
      </c>
      <c r="G166" s="75"/>
      <c r="H166" s="70">
        <f t="shared" si="25"/>
        <v>1.05</v>
      </c>
      <c r="I166" s="80">
        <f t="shared" si="28"/>
        <v>33.6</v>
      </c>
      <c r="J166" s="67">
        <f t="shared" si="29"/>
        <v>33.6</v>
      </c>
      <c r="K166" s="75"/>
      <c r="L166" s="72" t="s">
        <v>152</v>
      </c>
      <c r="M166" s="80">
        <v>30</v>
      </c>
      <c r="N166" s="80">
        <v>1.1200000000000001</v>
      </c>
      <c r="O166" s="86"/>
    </row>
    <row r="167" spans="1:15" s="69" customFormat="1" ht="15" customHeight="1">
      <c r="A167" s="83">
        <f t="shared" si="30"/>
        <v>7.0340000000000042</v>
      </c>
      <c r="B167" s="84" t="s">
        <v>172</v>
      </c>
      <c r="C167" s="74" t="s">
        <v>46</v>
      </c>
      <c r="D167" s="71">
        <v>1</v>
      </c>
      <c r="E167" s="64">
        <f t="shared" si="26"/>
        <v>323.40000000000009</v>
      </c>
      <c r="F167" s="64">
        <f t="shared" si="27"/>
        <v>323.40000000000009</v>
      </c>
      <c r="G167" s="75"/>
      <c r="H167" s="70">
        <f t="shared" si="25"/>
        <v>1.05</v>
      </c>
      <c r="I167" s="80">
        <f t="shared" si="28"/>
        <v>308.00000000000006</v>
      </c>
      <c r="J167" s="67">
        <f t="shared" si="29"/>
        <v>308.00000000000006</v>
      </c>
      <c r="K167" s="75"/>
      <c r="L167" s="72" t="s">
        <v>152</v>
      </c>
      <c r="M167" s="80">
        <v>275</v>
      </c>
      <c r="N167" s="80">
        <v>1.1200000000000001</v>
      </c>
      <c r="O167" s="86"/>
    </row>
    <row r="168" spans="1:15" s="69" customFormat="1" ht="15" customHeight="1">
      <c r="A168" s="83">
        <f t="shared" si="30"/>
        <v>7.0350000000000046</v>
      </c>
      <c r="B168" s="84" t="s">
        <v>173</v>
      </c>
      <c r="C168" s="74" t="s">
        <v>46</v>
      </c>
      <c r="D168" s="71">
        <v>1</v>
      </c>
      <c r="E168" s="64">
        <f t="shared" si="26"/>
        <v>417.48</v>
      </c>
      <c r="F168" s="64">
        <f t="shared" si="27"/>
        <v>417.48</v>
      </c>
      <c r="G168" s="75"/>
      <c r="H168" s="70">
        <f t="shared" si="25"/>
        <v>1.05</v>
      </c>
      <c r="I168" s="80">
        <f t="shared" si="28"/>
        <v>397.6</v>
      </c>
      <c r="J168" s="67">
        <f t="shared" si="29"/>
        <v>397.6</v>
      </c>
      <c r="K168" s="75"/>
      <c r="L168" s="72" t="s">
        <v>152</v>
      </c>
      <c r="M168" s="80">
        <v>355</v>
      </c>
      <c r="N168" s="80">
        <v>1.1200000000000001</v>
      </c>
      <c r="O168" s="86"/>
    </row>
    <row r="169" spans="1:15" s="69" customFormat="1" ht="15" customHeight="1">
      <c r="A169" s="83">
        <f t="shared" si="30"/>
        <v>7.0360000000000049</v>
      </c>
      <c r="B169" s="84" t="s">
        <v>174</v>
      </c>
      <c r="C169" s="74" t="s">
        <v>34</v>
      </c>
      <c r="D169" s="71">
        <v>11</v>
      </c>
      <c r="E169" s="64">
        <f t="shared" si="26"/>
        <v>31.752000000000002</v>
      </c>
      <c r="F169" s="64">
        <f t="shared" si="27"/>
        <v>349.27200000000005</v>
      </c>
      <c r="G169" s="75"/>
      <c r="H169" s="70">
        <f t="shared" si="25"/>
        <v>1.05</v>
      </c>
      <c r="I169" s="80">
        <f t="shared" si="28"/>
        <v>30.240000000000002</v>
      </c>
      <c r="J169" s="67">
        <f t="shared" si="29"/>
        <v>332.64000000000004</v>
      </c>
      <c r="K169" s="75"/>
      <c r="L169" s="72" t="s">
        <v>152</v>
      </c>
      <c r="M169" s="80">
        <v>27</v>
      </c>
      <c r="N169" s="80">
        <v>1.1200000000000001</v>
      </c>
      <c r="O169" s="86"/>
    </row>
    <row r="170" spans="1:15" s="69" customFormat="1" ht="15" customHeight="1">
      <c r="A170" s="83">
        <f t="shared" si="30"/>
        <v>7.0370000000000053</v>
      </c>
      <c r="B170" s="84" t="s">
        <v>175</v>
      </c>
      <c r="C170" s="74" t="s">
        <v>31</v>
      </c>
      <c r="D170" s="71">
        <v>1</v>
      </c>
      <c r="E170" s="64">
        <f t="shared" si="26"/>
        <v>3528.0000000000005</v>
      </c>
      <c r="F170" s="64">
        <f t="shared" si="27"/>
        <v>3528.0000000000005</v>
      </c>
      <c r="G170" s="75"/>
      <c r="H170" s="70">
        <f t="shared" si="25"/>
        <v>1.05</v>
      </c>
      <c r="I170" s="80">
        <f t="shared" si="28"/>
        <v>3360.0000000000005</v>
      </c>
      <c r="J170" s="67">
        <f t="shared" si="29"/>
        <v>3360.0000000000005</v>
      </c>
      <c r="K170" s="75"/>
      <c r="L170" s="72" t="s">
        <v>152</v>
      </c>
      <c r="M170" s="80">
        <v>3000</v>
      </c>
      <c r="N170" s="80">
        <v>1.1200000000000001</v>
      </c>
      <c r="O170" s="86"/>
    </row>
    <row r="171" spans="1:15" s="69" customFormat="1" ht="15" customHeight="1">
      <c r="A171" s="83">
        <f t="shared" si="30"/>
        <v>7.0380000000000056</v>
      </c>
      <c r="B171" s="84" t="s">
        <v>176</v>
      </c>
      <c r="C171" s="74" t="s">
        <v>31</v>
      </c>
      <c r="D171" s="71">
        <v>1</v>
      </c>
      <c r="E171" s="64">
        <f t="shared" si="26"/>
        <v>411.60000000000008</v>
      </c>
      <c r="F171" s="64">
        <f t="shared" si="27"/>
        <v>411.60000000000008</v>
      </c>
      <c r="G171" s="75"/>
      <c r="H171" s="70">
        <f t="shared" si="25"/>
        <v>1.05</v>
      </c>
      <c r="I171" s="80">
        <f t="shared" si="28"/>
        <v>392.00000000000006</v>
      </c>
      <c r="J171" s="67">
        <f t="shared" si="29"/>
        <v>392.00000000000006</v>
      </c>
      <c r="K171" s="75"/>
      <c r="L171" s="72" t="s">
        <v>152</v>
      </c>
      <c r="M171" s="80">
        <v>350</v>
      </c>
      <c r="N171" s="80">
        <v>1.1200000000000001</v>
      </c>
      <c r="O171" s="86"/>
    </row>
    <row r="172" spans="1:15" s="69" customFormat="1" ht="15" customHeight="1">
      <c r="A172" s="83">
        <f t="shared" si="30"/>
        <v>7.0390000000000059</v>
      </c>
      <c r="B172" s="84" t="s">
        <v>177</v>
      </c>
      <c r="C172" s="74" t="s">
        <v>31</v>
      </c>
      <c r="D172" s="71">
        <v>1</v>
      </c>
      <c r="E172" s="64">
        <f t="shared" si="26"/>
        <v>235.20000000000005</v>
      </c>
      <c r="F172" s="64">
        <f t="shared" si="27"/>
        <v>235.20000000000005</v>
      </c>
      <c r="G172" s="75"/>
      <c r="H172" s="70">
        <f t="shared" si="25"/>
        <v>1.05</v>
      </c>
      <c r="I172" s="80">
        <f t="shared" si="28"/>
        <v>224.00000000000003</v>
      </c>
      <c r="J172" s="67">
        <f t="shared" si="29"/>
        <v>224.00000000000003</v>
      </c>
      <c r="K172" s="75"/>
      <c r="L172" s="72" t="s">
        <v>152</v>
      </c>
      <c r="M172" s="80">
        <v>200</v>
      </c>
      <c r="N172" s="80">
        <v>1.1200000000000001</v>
      </c>
      <c r="O172" s="86"/>
    </row>
    <row r="173" spans="1:15" s="69" customFormat="1" ht="15" customHeight="1">
      <c r="A173" s="83">
        <f t="shared" si="30"/>
        <v>7.0400000000000063</v>
      </c>
      <c r="B173" s="84" t="s">
        <v>178</v>
      </c>
      <c r="C173" s="74" t="s">
        <v>31</v>
      </c>
      <c r="D173" s="71">
        <v>1</v>
      </c>
      <c r="E173" s="64">
        <f t="shared" si="26"/>
        <v>1646.4000000000003</v>
      </c>
      <c r="F173" s="64">
        <f t="shared" si="27"/>
        <v>1646.4000000000003</v>
      </c>
      <c r="G173" s="75"/>
      <c r="H173" s="70">
        <f t="shared" si="25"/>
        <v>1.05</v>
      </c>
      <c r="I173" s="80">
        <f t="shared" si="28"/>
        <v>1568.0000000000002</v>
      </c>
      <c r="J173" s="67">
        <f t="shared" si="29"/>
        <v>1568.0000000000002</v>
      </c>
      <c r="K173" s="75"/>
      <c r="L173" s="72" t="s">
        <v>152</v>
      </c>
      <c r="M173" s="80">
        <f>2.5*420+350</f>
        <v>1400</v>
      </c>
      <c r="N173" s="80">
        <v>1.1200000000000001</v>
      </c>
      <c r="O173" s="86"/>
    </row>
    <row r="174" spans="1:15" s="69" customFormat="1" ht="15" customHeight="1">
      <c r="A174" s="83">
        <f t="shared" si="30"/>
        <v>7.0410000000000066</v>
      </c>
      <c r="B174" s="84" t="s">
        <v>179</v>
      </c>
      <c r="C174" s="74" t="s">
        <v>31</v>
      </c>
      <c r="D174" s="71">
        <v>1</v>
      </c>
      <c r="E174" s="64">
        <f t="shared" si="26"/>
        <v>329.28000000000003</v>
      </c>
      <c r="F174" s="64">
        <f t="shared" si="27"/>
        <v>329.28000000000003</v>
      </c>
      <c r="G174" s="75"/>
      <c r="H174" s="70">
        <f t="shared" si="25"/>
        <v>1.05</v>
      </c>
      <c r="I174" s="80">
        <f t="shared" si="28"/>
        <v>313.60000000000002</v>
      </c>
      <c r="J174" s="67">
        <f t="shared" si="29"/>
        <v>313.60000000000002</v>
      </c>
      <c r="K174" s="75"/>
      <c r="L174" s="72" t="s">
        <v>152</v>
      </c>
      <c r="M174" s="80">
        <v>280</v>
      </c>
      <c r="N174" s="80">
        <v>1.1200000000000001</v>
      </c>
      <c r="O174" s="86"/>
    </row>
    <row r="175" spans="1:15" s="69" customFormat="1" ht="15" customHeight="1">
      <c r="A175" s="66"/>
      <c r="B175" s="84"/>
      <c r="C175" s="74"/>
      <c r="D175" s="71"/>
      <c r="E175" s="64"/>
      <c r="F175" s="64"/>
      <c r="G175" s="75"/>
      <c r="H175" s="70"/>
      <c r="I175" s="80"/>
      <c r="J175" s="67"/>
      <c r="K175" s="75"/>
      <c r="L175" s="72"/>
      <c r="M175" s="80"/>
      <c r="N175" s="80"/>
      <c r="O175" s="86"/>
    </row>
    <row r="176" spans="1:15" s="69" customFormat="1" ht="15" customHeight="1">
      <c r="A176" s="87">
        <f>+A153+0.01</f>
        <v>7.0299999999999994</v>
      </c>
      <c r="B176" s="87" t="s">
        <v>180</v>
      </c>
      <c r="C176" s="74"/>
      <c r="D176" s="71"/>
      <c r="E176" s="64"/>
      <c r="F176" s="64"/>
      <c r="G176" s="88">
        <f>SUM(F177:F183)</f>
        <v>3170.1196800000007</v>
      </c>
      <c r="H176" s="70"/>
      <c r="I176" s="80"/>
      <c r="J176" s="67"/>
      <c r="K176" s="88"/>
      <c r="L176" s="72"/>
      <c r="M176" s="80"/>
      <c r="N176" s="80"/>
      <c r="O176" s="86"/>
    </row>
    <row r="177" spans="1:15" s="69" customFormat="1" ht="15" customHeight="1">
      <c r="A177" s="83">
        <f t="shared" ref="A177:A183" si="31">+A176+0.001</f>
        <v>7.0309999999999997</v>
      </c>
      <c r="B177" s="84" t="s">
        <v>181</v>
      </c>
      <c r="C177" s="74" t="s">
        <v>34</v>
      </c>
      <c r="D177" s="71">
        <v>33.800000000000004</v>
      </c>
      <c r="E177" s="64">
        <f t="shared" si="26"/>
        <v>10.8192</v>
      </c>
      <c r="F177" s="64">
        <f t="shared" si="27"/>
        <v>365.68896000000007</v>
      </c>
      <c r="G177" s="75"/>
      <c r="H177" s="70">
        <f t="shared" si="25"/>
        <v>1.05</v>
      </c>
      <c r="I177" s="80">
        <f t="shared" si="28"/>
        <v>10.304</v>
      </c>
      <c r="J177" s="67">
        <f t="shared" si="29"/>
        <v>348.27520000000004</v>
      </c>
      <c r="L177" s="72" t="s">
        <v>152</v>
      </c>
      <c r="M177" s="80">
        <v>9.1999999999999993</v>
      </c>
      <c r="N177" s="80">
        <v>1.1200000000000001</v>
      </c>
      <c r="O177" s="86"/>
    </row>
    <row r="178" spans="1:15" s="69" customFormat="1" ht="15" customHeight="1">
      <c r="A178" s="83">
        <f t="shared" si="31"/>
        <v>7.032</v>
      </c>
      <c r="B178" s="84" t="s">
        <v>182</v>
      </c>
      <c r="C178" s="74" t="s">
        <v>34</v>
      </c>
      <c r="D178" s="71">
        <v>62.400000000000006</v>
      </c>
      <c r="E178" s="64">
        <f t="shared" si="26"/>
        <v>9.1728000000000005</v>
      </c>
      <c r="F178" s="64">
        <f t="shared" si="27"/>
        <v>572.38272000000006</v>
      </c>
      <c r="G178" s="75"/>
      <c r="H178" s="70">
        <f t="shared" si="25"/>
        <v>1.05</v>
      </c>
      <c r="I178" s="80">
        <f t="shared" si="28"/>
        <v>8.7360000000000007</v>
      </c>
      <c r="J178" s="67">
        <f t="shared" si="29"/>
        <v>545.1264000000001</v>
      </c>
      <c r="L178" s="72" t="s">
        <v>152</v>
      </c>
      <c r="M178" s="80">
        <v>7.8</v>
      </c>
      <c r="N178" s="80">
        <v>1.1200000000000001</v>
      </c>
      <c r="O178" s="86"/>
    </row>
    <row r="179" spans="1:15" s="69" customFormat="1" ht="15" customHeight="1">
      <c r="A179" s="83">
        <f t="shared" si="31"/>
        <v>7.0330000000000004</v>
      </c>
      <c r="B179" s="84" t="s">
        <v>183</v>
      </c>
      <c r="C179" s="74" t="s">
        <v>46</v>
      </c>
      <c r="D179" s="71">
        <v>18</v>
      </c>
      <c r="E179" s="64">
        <f t="shared" si="26"/>
        <v>34.104000000000006</v>
      </c>
      <c r="F179" s="64">
        <f t="shared" si="27"/>
        <v>613.87200000000007</v>
      </c>
      <c r="G179" s="75"/>
      <c r="H179" s="70">
        <f t="shared" si="25"/>
        <v>1.05</v>
      </c>
      <c r="I179" s="80">
        <f t="shared" si="28"/>
        <v>32.480000000000004</v>
      </c>
      <c r="J179" s="67">
        <f t="shared" si="29"/>
        <v>584.6400000000001</v>
      </c>
      <c r="L179" s="72" t="s">
        <v>152</v>
      </c>
      <c r="M179" s="80">
        <v>29</v>
      </c>
      <c r="N179" s="80">
        <v>1.1200000000000001</v>
      </c>
      <c r="O179" s="86"/>
    </row>
    <row r="180" spans="1:15" s="69" customFormat="1" ht="15" customHeight="1">
      <c r="A180" s="83">
        <f t="shared" si="31"/>
        <v>7.0340000000000007</v>
      </c>
      <c r="B180" s="84" t="s">
        <v>184</v>
      </c>
      <c r="C180" s="74" t="s">
        <v>46</v>
      </c>
      <c r="D180" s="71">
        <v>2</v>
      </c>
      <c r="E180" s="64">
        <f t="shared" si="26"/>
        <v>82.320000000000007</v>
      </c>
      <c r="F180" s="64">
        <f t="shared" si="27"/>
        <v>164.64000000000001</v>
      </c>
      <c r="G180" s="75"/>
      <c r="H180" s="70">
        <f t="shared" si="25"/>
        <v>1.05</v>
      </c>
      <c r="I180" s="80">
        <f t="shared" si="28"/>
        <v>78.400000000000006</v>
      </c>
      <c r="J180" s="67">
        <f t="shared" si="29"/>
        <v>156.80000000000001</v>
      </c>
      <c r="L180" s="72" t="s">
        <v>152</v>
      </c>
      <c r="M180" s="80">
        <v>70</v>
      </c>
      <c r="N180" s="80">
        <v>1.1200000000000001</v>
      </c>
      <c r="O180" s="86"/>
    </row>
    <row r="181" spans="1:15" s="69" customFormat="1" ht="15" customHeight="1">
      <c r="A181" s="83">
        <f t="shared" si="31"/>
        <v>7.035000000000001</v>
      </c>
      <c r="B181" s="84" t="s">
        <v>185</v>
      </c>
      <c r="C181" s="74" t="s">
        <v>46</v>
      </c>
      <c r="D181" s="71">
        <v>12</v>
      </c>
      <c r="E181" s="64">
        <f t="shared" si="26"/>
        <v>68.208000000000013</v>
      </c>
      <c r="F181" s="64">
        <f t="shared" si="27"/>
        <v>818.49600000000009</v>
      </c>
      <c r="G181" s="75"/>
      <c r="H181" s="70">
        <f t="shared" si="25"/>
        <v>1.05</v>
      </c>
      <c r="I181" s="80">
        <f t="shared" si="28"/>
        <v>64.960000000000008</v>
      </c>
      <c r="J181" s="67">
        <f t="shared" si="29"/>
        <v>779.5200000000001</v>
      </c>
      <c r="L181" s="72" t="s">
        <v>152</v>
      </c>
      <c r="M181" s="80">
        <v>58</v>
      </c>
      <c r="N181" s="80">
        <v>1.1200000000000001</v>
      </c>
      <c r="O181" s="86"/>
    </row>
    <row r="182" spans="1:15" s="69" customFormat="1" ht="15" customHeight="1">
      <c r="A182" s="83">
        <f t="shared" si="31"/>
        <v>7.0360000000000014</v>
      </c>
      <c r="B182" s="84" t="s">
        <v>186</v>
      </c>
      <c r="C182" s="74" t="s">
        <v>46</v>
      </c>
      <c r="D182" s="71">
        <v>1</v>
      </c>
      <c r="E182" s="64">
        <f t="shared" si="26"/>
        <v>141.12</v>
      </c>
      <c r="F182" s="64">
        <f t="shared" si="27"/>
        <v>141.12</v>
      </c>
      <c r="G182" s="75"/>
      <c r="H182" s="70">
        <f t="shared" si="25"/>
        <v>1.05</v>
      </c>
      <c r="I182" s="80">
        <f t="shared" si="28"/>
        <v>134.4</v>
      </c>
      <c r="J182" s="67">
        <f t="shared" si="29"/>
        <v>134.4</v>
      </c>
      <c r="L182" s="72" t="s">
        <v>152</v>
      </c>
      <c r="M182" s="80">
        <v>120</v>
      </c>
      <c r="N182" s="80">
        <v>1.1200000000000001</v>
      </c>
      <c r="O182" s="86"/>
    </row>
    <row r="183" spans="1:15" s="69" customFormat="1" ht="15" customHeight="1">
      <c r="A183" s="83">
        <f t="shared" si="31"/>
        <v>7.0370000000000017</v>
      </c>
      <c r="B183" s="84" t="s">
        <v>187</v>
      </c>
      <c r="C183" s="74" t="s">
        <v>31</v>
      </c>
      <c r="D183" s="71">
        <v>1</v>
      </c>
      <c r="E183" s="64">
        <f t="shared" si="26"/>
        <v>493.92000000000007</v>
      </c>
      <c r="F183" s="64">
        <f t="shared" si="27"/>
        <v>493.92000000000007</v>
      </c>
      <c r="G183" s="75"/>
      <c r="H183" s="70">
        <f t="shared" si="25"/>
        <v>1.05</v>
      </c>
      <c r="I183" s="80">
        <f t="shared" si="28"/>
        <v>470.40000000000003</v>
      </c>
      <c r="J183" s="67">
        <f t="shared" si="29"/>
        <v>470.40000000000003</v>
      </c>
      <c r="L183" s="72" t="s">
        <v>152</v>
      </c>
      <c r="M183" s="80">
        <v>420</v>
      </c>
      <c r="N183" s="80">
        <v>1.1200000000000001</v>
      </c>
      <c r="O183" s="86"/>
    </row>
    <row r="184" spans="1:15" s="69" customFormat="1" ht="15" customHeight="1">
      <c r="A184" s="83"/>
      <c r="B184" s="84"/>
      <c r="C184" s="74"/>
      <c r="D184" s="71"/>
      <c r="E184" s="64"/>
      <c r="F184" s="64"/>
      <c r="G184" s="75"/>
      <c r="H184" s="70"/>
      <c r="I184" s="80"/>
      <c r="J184" s="67"/>
      <c r="L184" s="72"/>
      <c r="N184" s="85"/>
      <c r="O184" s="86"/>
    </row>
    <row r="185" spans="1:15" s="69" customFormat="1" ht="15" customHeight="1">
      <c r="A185" s="92"/>
      <c r="B185" s="93"/>
      <c r="C185" s="94"/>
      <c r="D185" s="95"/>
      <c r="E185" s="96"/>
      <c r="F185" s="96">
        <f>SUM(F15:F183)</f>
        <v>343974.70292022184</v>
      </c>
      <c r="G185" s="97"/>
      <c r="H185" s="70"/>
      <c r="I185" s="80"/>
      <c r="J185" s="67"/>
      <c r="L185" s="72"/>
      <c r="N185" s="85"/>
      <c r="O185" s="86"/>
    </row>
    <row r="186" spans="1:15" s="47" customFormat="1" ht="15" customHeight="1">
      <c r="A186" s="98"/>
      <c r="B186" s="99"/>
      <c r="C186" s="100"/>
      <c r="D186" s="101"/>
      <c r="E186" s="102" t="s">
        <v>188</v>
      </c>
      <c r="F186" s="103" t="s">
        <v>189</v>
      </c>
      <c r="G186" s="104">
        <f>+G15+G35+G63+G70++G76+G107+G142</f>
        <v>343974.70292022196</v>
      </c>
      <c r="H186" s="105">
        <f>+G186</f>
        <v>343974.70292022196</v>
      </c>
      <c r="I186" s="106"/>
      <c r="J186" s="107" t="s">
        <v>190</v>
      </c>
      <c r="K186" s="108">
        <f>SUM(K15:K184)</f>
        <v>327623.15516211611</v>
      </c>
      <c r="N186" s="109">
        <f>+N107+N106+N142</f>
        <v>101347.59167400001</v>
      </c>
    </row>
    <row r="187" spans="1:15" s="47" customFormat="1" ht="15" customHeight="1" thickBot="1">
      <c r="A187" s="98"/>
      <c r="B187" s="99"/>
      <c r="C187" s="100"/>
      <c r="D187" s="101"/>
      <c r="E187" s="102" t="s">
        <v>191</v>
      </c>
      <c r="F187" s="103" t="s">
        <v>189</v>
      </c>
      <c r="G187" s="110">
        <f>+G186*0.08</f>
        <v>27517.976233617755</v>
      </c>
      <c r="H187" s="105">
        <f>+G187</f>
        <v>27517.976233617755</v>
      </c>
      <c r="I187" s="106"/>
      <c r="J187" s="111"/>
      <c r="K187" s="112"/>
      <c r="L187" s="46"/>
    </row>
    <row r="188" spans="1:15" s="47" customFormat="1" ht="15" customHeight="1">
      <c r="A188" s="98"/>
      <c r="B188" s="99"/>
      <c r="C188" s="100"/>
      <c r="D188" s="101"/>
      <c r="E188" s="102" t="s">
        <v>193</v>
      </c>
      <c r="F188" s="103"/>
      <c r="G188" s="104"/>
      <c r="H188" s="105">
        <f>+G186*0.07</f>
        <v>24078.22920441554</v>
      </c>
      <c r="I188" s="106"/>
      <c r="J188" s="111"/>
      <c r="K188" s="112"/>
      <c r="L188" s="46"/>
    </row>
    <row r="189" spans="1:15" s="47" customFormat="1" ht="15" customHeight="1">
      <c r="A189" s="98"/>
      <c r="B189" s="99"/>
      <c r="C189" s="100"/>
      <c r="D189" s="101"/>
      <c r="E189" s="102" t="s">
        <v>192</v>
      </c>
      <c r="F189" s="103"/>
      <c r="G189" s="104">
        <f>+G186+G187</f>
        <v>371492.67915383971</v>
      </c>
      <c r="H189" s="105">
        <f>+H186+H187+H188</f>
        <v>395570.90835825523</v>
      </c>
      <c r="I189" s="106"/>
      <c r="J189" s="111"/>
      <c r="K189" s="112"/>
      <c r="L189" s="46"/>
    </row>
    <row r="190" spans="1:15" s="47" customFormat="1" ht="15" customHeight="1" thickBot="1">
      <c r="A190" s="98"/>
      <c r="B190" s="99"/>
      <c r="C190" s="100">
        <f>0.3/100*G191</f>
        <v>1192.4915000838255</v>
      </c>
      <c r="D190" s="101"/>
      <c r="E190" s="102" t="s">
        <v>193</v>
      </c>
      <c r="F190" s="103" t="s">
        <v>189</v>
      </c>
      <c r="G190" s="110">
        <f>+G189*0.07</f>
        <v>26004.487540768783</v>
      </c>
      <c r="I190" s="106"/>
      <c r="J190" s="111"/>
      <c r="K190" s="112"/>
      <c r="L190" s="46"/>
    </row>
    <row r="191" spans="1:15" s="47" customFormat="1" ht="15" customHeight="1">
      <c r="A191" s="98"/>
      <c r="B191" s="99"/>
      <c r="C191" s="100"/>
      <c r="D191" s="101"/>
      <c r="E191" s="102" t="s">
        <v>194</v>
      </c>
      <c r="F191" s="103" t="s">
        <v>189</v>
      </c>
      <c r="G191" s="104">
        <f>+G189+G190</f>
        <v>397497.16669460852</v>
      </c>
      <c r="H191" s="105"/>
      <c r="I191" s="106"/>
      <c r="J191" s="111"/>
      <c r="K191" s="112"/>
      <c r="L191" s="46"/>
      <c r="M191" s="113"/>
    </row>
    <row r="192" spans="1:15" s="47" customFormat="1" ht="15" customHeight="1" thickBot="1">
      <c r="A192" s="98"/>
      <c r="B192" s="99"/>
      <c r="C192" s="100"/>
      <c r="D192" s="101"/>
      <c r="E192" s="103" t="s">
        <v>195</v>
      </c>
      <c r="F192" s="103" t="s">
        <v>189</v>
      </c>
      <c r="G192" s="114">
        <f>+G191*0.18</f>
        <v>71549.490005029525</v>
      </c>
      <c r="H192" s="111">
        <f>+H189*0.18</f>
        <v>71202.763504485934</v>
      </c>
      <c r="I192" s="115"/>
      <c r="J192" s="116" t="s">
        <v>196</v>
      </c>
      <c r="K192" s="117">
        <f>G186-K186</f>
        <v>16351.547758105851</v>
      </c>
      <c r="L192" s="118">
        <f>+G186/K186</f>
        <v>1.0499096217726573</v>
      </c>
    </row>
    <row r="193" spans="1:16" s="47" customFormat="1" ht="15" customHeight="1" thickTop="1">
      <c r="A193" s="98"/>
      <c r="B193" s="99"/>
      <c r="C193" s="100"/>
      <c r="D193" s="101"/>
      <c r="E193" s="103" t="s">
        <v>197</v>
      </c>
      <c r="F193" s="103" t="s">
        <v>189</v>
      </c>
      <c r="G193" s="104">
        <f>+G191+G192</f>
        <v>469046.65669963806</v>
      </c>
      <c r="H193" s="111">
        <f>+H192+H189</f>
        <v>466773.67186274118</v>
      </c>
      <c r="J193" s="116" t="s">
        <v>198</v>
      </c>
      <c r="K193" s="117">
        <f>+G190</f>
        <v>26004.487540768783</v>
      </c>
      <c r="L193" s="46"/>
    </row>
    <row r="194" spans="1:16" s="47" customFormat="1" ht="15" customHeight="1">
      <c r="A194" s="98"/>
      <c r="B194" s="99"/>
      <c r="C194" s="100"/>
      <c r="D194" s="101"/>
      <c r="E194" s="101"/>
      <c r="F194" s="101"/>
      <c r="G194" s="119"/>
      <c r="K194" s="120"/>
      <c r="L194" s="46"/>
    </row>
    <row r="195" spans="1:16" s="47" customFormat="1" ht="15" customHeight="1">
      <c r="A195" s="121"/>
      <c r="B195" s="122"/>
      <c r="C195" s="123"/>
      <c r="D195" s="124"/>
      <c r="E195" s="124"/>
      <c r="F195" s="124"/>
      <c r="G195" s="125"/>
      <c r="J195" s="116" t="s">
        <v>199</v>
      </c>
      <c r="K195" s="117">
        <f>SUM(K192:K194)</f>
        <v>42356.035298874631</v>
      </c>
      <c r="L195" s="118">
        <f>+G191/K186</f>
        <v>1.2132755589204829</v>
      </c>
    </row>
    <row r="196" spans="1:16" s="47" customFormat="1" ht="15" customHeight="1">
      <c r="A196" s="126"/>
      <c r="B196" s="127" t="s">
        <v>200</v>
      </c>
      <c r="C196" s="100"/>
      <c r="D196" s="101"/>
      <c r="E196" s="101"/>
      <c r="F196" s="101"/>
      <c r="G196" s="128"/>
    </row>
    <row r="197" spans="1:16" s="47" customFormat="1" ht="15" customHeight="1">
      <c r="A197" s="126"/>
      <c r="B197" s="129" t="s">
        <v>201</v>
      </c>
      <c r="C197" s="100"/>
      <c r="D197" s="101"/>
      <c r="E197" s="101"/>
      <c r="F197" s="101"/>
      <c r="G197" s="128"/>
      <c r="L197" s="46"/>
    </row>
    <row r="198" spans="1:16" s="47" customFormat="1" ht="15" customHeight="1">
      <c r="A198" s="126"/>
      <c r="B198" s="130"/>
      <c r="C198" s="100"/>
      <c r="D198" s="101"/>
      <c r="E198" s="101"/>
      <c r="F198" s="101"/>
      <c r="G198" s="128"/>
      <c r="L198" s="46"/>
    </row>
    <row r="199" spans="1:16" s="47" customFormat="1" ht="15" customHeight="1">
      <c r="A199" s="126"/>
      <c r="B199" s="127" t="s">
        <v>202</v>
      </c>
      <c r="C199" s="100"/>
      <c r="D199" s="101"/>
      <c r="E199" s="101"/>
      <c r="F199" s="101"/>
      <c r="G199" s="128"/>
      <c r="L199" s="46"/>
    </row>
    <row r="200" spans="1:16" s="47" customFormat="1" ht="15" customHeight="1">
      <c r="A200" s="126"/>
      <c r="B200" s="131" t="s">
        <v>203</v>
      </c>
      <c r="C200" s="100"/>
      <c r="D200" s="101"/>
      <c r="E200" s="101"/>
      <c r="F200" s="101"/>
      <c r="G200" s="128"/>
      <c r="L200" s="46"/>
    </row>
    <row r="201" spans="1:16" s="47" customFormat="1" ht="15" customHeight="1">
      <c r="A201" s="126"/>
      <c r="B201" s="131"/>
      <c r="C201" s="100"/>
      <c r="D201" s="101"/>
      <c r="E201" s="101"/>
      <c r="F201" s="101"/>
      <c r="G201" s="128"/>
      <c r="L201" s="46"/>
    </row>
    <row r="202" spans="1:16" s="47" customFormat="1" ht="15" customHeight="1">
      <c r="A202" s="126"/>
      <c r="B202" s="127" t="s">
        <v>204</v>
      </c>
      <c r="C202" s="100"/>
      <c r="D202" s="101"/>
      <c r="E202" s="101"/>
      <c r="F202" s="101"/>
      <c r="G202" s="128"/>
      <c r="L202" s="46"/>
    </row>
    <row r="203" spans="1:16" s="47" customFormat="1" ht="15" customHeight="1">
      <c r="A203" s="126"/>
      <c r="B203" s="132" t="s">
        <v>205</v>
      </c>
      <c r="C203" s="100"/>
      <c r="D203" s="101"/>
      <c r="E203" s="101"/>
      <c r="F203" s="101"/>
      <c r="G203" s="128"/>
      <c r="L203" s="46"/>
    </row>
    <row r="204" spans="1:16" s="47" customFormat="1" ht="15" customHeight="1">
      <c r="A204" s="133"/>
      <c r="B204" s="134"/>
      <c r="C204" s="135"/>
      <c r="D204" s="136"/>
      <c r="E204" s="136"/>
      <c r="F204" s="136"/>
      <c r="G204" s="137"/>
      <c r="L204" s="46"/>
    </row>
    <row r="205" spans="1:16" s="47" customFormat="1" ht="15" customHeight="1">
      <c r="A205" s="126"/>
      <c r="B205" s="99"/>
      <c r="C205" s="100"/>
      <c r="D205" s="101"/>
      <c r="E205" s="101"/>
      <c r="F205" s="101"/>
      <c r="G205" s="128"/>
      <c r="L205" s="46"/>
    </row>
    <row r="206" spans="1:16" s="47" customFormat="1" ht="15" customHeight="1">
      <c r="A206" s="138"/>
      <c r="B206" s="139" t="s">
        <v>206</v>
      </c>
      <c r="C206" s="140"/>
      <c r="D206" s="141"/>
      <c r="E206" s="142"/>
      <c r="F206" s="142"/>
      <c r="G206" s="128"/>
      <c r="L206" s="46"/>
    </row>
    <row r="207" spans="1:16" s="47" customFormat="1" ht="15" customHeight="1">
      <c r="A207" s="143">
        <v>1</v>
      </c>
      <c r="B207" s="590" t="s">
        <v>207</v>
      </c>
      <c r="C207" s="590"/>
      <c r="D207" s="590"/>
      <c r="E207" s="590"/>
      <c r="F207" s="590"/>
      <c r="G207" s="128"/>
      <c r="L207" s="46"/>
    </row>
    <row r="208" spans="1:16" s="47" customFormat="1" ht="30.75" customHeight="1">
      <c r="A208" s="143">
        <f t="shared" ref="A208:A213" si="32">+A207+1</f>
        <v>2</v>
      </c>
      <c r="B208" s="590" t="s">
        <v>208</v>
      </c>
      <c r="C208" s="590"/>
      <c r="D208" s="590"/>
      <c r="E208" s="590"/>
      <c r="F208" s="590"/>
      <c r="G208" s="128"/>
      <c r="L208" s="46"/>
      <c r="P208" s="120"/>
    </row>
    <row r="209" spans="1:12" s="47" customFormat="1" ht="15" customHeight="1">
      <c r="A209" s="143">
        <f t="shared" si="32"/>
        <v>3</v>
      </c>
      <c r="B209" s="590" t="s">
        <v>209</v>
      </c>
      <c r="C209" s="590"/>
      <c r="D209" s="590"/>
      <c r="E209" s="590"/>
      <c r="F209" s="590"/>
      <c r="G209" s="128"/>
      <c r="L209" s="46"/>
    </row>
    <row r="210" spans="1:12" s="47" customFormat="1" ht="28.7" customHeight="1">
      <c r="A210" s="143">
        <f t="shared" si="32"/>
        <v>4</v>
      </c>
      <c r="B210" s="588" t="s">
        <v>210</v>
      </c>
      <c r="C210" s="588"/>
      <c r="D210" s="588"/>
      <c r="E210" s="588"/>
      <c r="F210" s="588"/>
      <c r="G210" s="128"/>
      <c r="L210" s="46"/>
    </row>
    <row r="211" spans="1:12" s="47" customFormat="1" ht="29.45" customHeight="1">
      <c r="A211" s="143">
        <f t="shared" si="32"/>
        <v>5</v>
      </c>
      <c r="B211" s="588" t="s">
        <v>211</v>
      </c>
      <c r="C211" s="588"/>
      <c r="D211" s="588"/>
      <c r="E211" s="588"/>
      <c r="F211" s="588"/>
      <c r="G211" s="128"/>
      <c r="L211" s="46"/>
    </row>
    <row r="212" spans="1:12" s="47" customFormat="1" ht="27.75" customHeight="1">
      <c r="A212" s="143">
        <f t="shared" si="32"/>
        <v>6</v>
      </c>
      <c r="B212" s="588" t="s">
        <v>212</v>
      </c>
      <c r="C212" s="588"/>
      <c r="D212" s="588"/>
      <c r="E212" s="588"/>
      <c r="F212" s="588"/>
      <c r="G212" s="128"/>
      <c r="L212" s="46"/>
    </row>
    <row r="213" spans="1:12" s="47" customFormat="1" ht="27.75" customHeight="1">
      <c r="A213" s="143">
        <f t="shared" si="32"/>
        <v>7</v>
      </c>
      <c r="B213" s="588" t="s">
        <v>213</v>
      </c>
      <c r="C213" s="588"/>
      <c r="D213" s="588"/>
      <c r="E213" s="588"/>
      <c r="F213" s="588"/>
      <c r="G213" s="128"/>
      <c r="L213" s="46"/>
    </row>
    <row r="214" spans="1:12" s="47" customFormat="1" ht="15" customHeight="1">
      <c r="A214" s="143"/>
      <c r="B214" s="146"/>
      <c r="C214" s="147"/>
      <c r="D214" s="148"/>
      <c r="E214" s="149"/>
      <c r="F214" s="149"/>
      <c r="G214" s="128"/>
      <c r="L214" s="46"/>
    </row>
    <row r="215" spans="1:12" s="47" customFormat="1" ht="15" customHeight="1">
      <c r="A215" s="143"/>
      <c r="B215" s="150" t="s">
        <v>214</v>
      </c>
      <c r="C215" s="147"/>
      <c r="D215" s="148"/>
      <c r="E215" s="149"/>
      <c r="F215" s="149"/>
      <c r="G215" s="128"/>
      <c r="L215" s="46"/>
    </row>
    <row r="216" spans="1:12" s="47" customFormat="1" ht="15" customHeight="1">
      <c r="A216" s="143">
        <v>1</v>
      </c>
      <c r="B216" s="146" t="s">
        <v>215</v>
      </c>
      <c r="C216" s="147"/>
      <c r="D216" s="148"/>
      <c r="E216" s="149"/>
      <c r="F216" s="149"/>
      <c r="G216" s="128"/>
      <c r="L216" s="46"/>
    </row>
    <row r="217" spans="1:12" s="47" customFormat="1" ht="15" customHeight="1">
      <c r="A217" s="143">
        <f t="shared" ref="A217:A231" si="33">+A216+1</f>
        <v>2</v>
      </c>
      <c r="B217" s="146" t="s">
        <v>216</v>
      </c>
      <c r="C217" s="147"/>
      <c r="D217" s="148"/>
      <c r="E217" s="149"/>
      <c r="F217" s="149"/>
      <c r="G217" s="128"/>
      <c r="L217" s="46"/>
    </row>
    <row r="218" spans="1:12" s="47" customFormat="1" ht="15" customHeight="1">
      <c r="A218" s="143">
        <f t="shared" si="33"/>
        <v>3</v>
      </c>
      <c r="B218" s="146" t="s">
        <v>217</v>
      </c>
      <c r="C218" s="147"/>
      <c r="D218" s="148"/>
      <c r="E218" s="149"/>
      <c r="F218" s="149"/>
      <c r="G218" s="128"/>
      <c r="L218" s="46"/>
    </row>
    <row r="219" spans="1:12" s="47" customFormat="1" ht="15" customHeight="1">
      <c r="A219" s="143">
        <f t="shared" si="33"/>
        <v>4</v>
      </c>
      <c r="B219" s="146" t="s">
        <v>218</v>
      </c>
      <c r="C219" s="147"/>
      <c r="D219" s="148"/>
      <c r="E219" s="149"/>
      <c r="F219" s="149"/>
      <c r="G219" s="128"/>
      <c r="L219" s="46"/>
    </row>
    <row r="220" spans="1:12" s="47" customFormat="1" ht="15" customHeight="1">
      <c r="A220" s="143">
        <f t="shared" si="33"/>
        <v>5</v>
      </c>
      <c r="B220" s="146" t="s">
        <v>219</v>
      </c>
      <c r="C220" s="147"/>
      <c r="D220" s="148"/>
      <c r="E220" s="149"/>
      <c r="F220" s="149"/>
      <c r="G220" s="128"/>
      <c r="L220" s="46"/>
    </row>
    <row r="221" spans="1:12" s="47" customFormat="1" ht="15" customHeight="1">
      <c r="A221" s="143">
        <f t="shared" si="33"/>
        <v>6</v>
      </c>
      <c r="B221" s="146" t="s">
        <v>220</v>
      </c>
      <c r="C221" s="147"/>
      <c r="D221" s="148"/>
      <c r="E221" s="149"/>
      <c r="F221" s="149"/>
      <c r="G221" s="128"/>
      <c r="L221" s="46"/>
    </row>
    <row r="222" spans="1:12" s="47" customFormat="1" ht="15" customHeight="1">
      <c r="A222" s="143">
        <f t="shared" si="33"/>
        <v>7</v>
      </c>
      <c r="B222" s="146" t="s">
        <v>221</v>
      </c>
      <c r="C222" s="147"/>
      <c r="D222" s="148"/>
      <c r="E222" s="149"/>
      <c r="F222" s="149"/>
      <c r="G222" s="128"/>
      <c r="L222" s="46"/>
    </row>
    <row r="223" spans="1:12" s="47" customFormat="1" ht="15" customHeight="1">
      <c r="A223" s="143">
        <f t="shared" si="33"/>
        <v>8</v>
      </c>
      <c r="B223" s="146" t="s">
        <v>222</v>
      </c>
      <c r="C223" s="147"/>
      <c r="D223" s="148"/>
      <c r="E223" s="149"/>
      <c r="F223" s="149"/>
      <c r="G223" s="128"/>
      <c r="L223" s="46"/>
    </row>
    <row r="224" spans="1:12" s="47" customFormat="1" ht="15" customHeight="1">
      <c r="A224" s="143">
        <f t="shared" si="33"/>
        <v>9</v>
      </c>
      <c r="B224" s="146" t="s">
        <v>223</v>
      </c>
      <c r="C224" s="147"/>
      <c r="D224" s="148"/>
      <c r="E224" s="149"/>
      <c r="F224" s="149"/>
      <c r="G224" s="128"/>
      <c r="L224" s="46"/>
    </row>
    <row r="225" spans="1:12" s="47" customFormat="1" ht="15" customHeight="1">
      <c r="A225" s="143">
        <f t="shared" si="33"/>
        <v>10</v>
      </c>
      <c r="B225" s="146" t="s">
        <v>224</v>
      </c>
      <c r="C225" s="147"/>
      <c r="D225" s="148"/>
      <c r="E225" s="149"/>
      <c r="F225" s="149"/>
      <c r="G225" s="128"/>
      <c r="L225" s="46"/>
    </row>
    <row r="226" spans="1:12" s="47" customFormat="1" ht="15" customHeight="1">
      <c r="A226" s="143">
        <f t="shared" si="33"/>
        <v>11</v>
      </c>
      <c r="B226" s="146" t="s">
        <v>225</v>
      </c>
      <c r="C226" s="147"/>
      <c r="D226" s="148"/>
      <c r="E226" s="149"/>
      <c r="F226" s="149"/>
      <c r="G226" s="128"/>
      <c r="L226" s="46"/>
    </row>
    <row r="227" spans="1:12" s="47" customFormat="1" ht="15" customHeight="1">
      <c r="A227" s="143">
        <f t="shared" si="33"/>
        <v>12</v>
      </c>
      <c r="B227" s="146" t="s">
        <v>226</v>
      </c>
      <c r="C227" s="147"/>
      <c r="D227" s="148"/>
      <c r="E227" s="149"/>
      <c r="F227" s="149"/>
      <c r="G227" s="128"/>
      <c r="L227" s="46"/>
    </row>
    <row r="228" spans="1:12" s="47" customFormat="1" ht="15" customHeight="1">
      <c r="A228" s="143">
        <f t="shared" si="33"/>
        <v>13</v>
      </c>
      <c r="B228" s="146" t="s">
        <v>227</v>
      </c>
      <c r="C228" s="147"/>
      <c r="D228" s="148"/>
      <c r="E228" s="149"/>
      <c r="F228" s="149"/>
      <c r="G228" s="128"/>
      <c r="L228" s="46"/>
    </row>
    <row r="229" spans="1:12" s="47" customFormat="1" ht="15" customHeight="1">
      <c r="A229" s="143">
        <f t="shared" si="33"/>
        <v>14</v>
      </c>
      <c r="B229" s="146" t="s">
        <v>228</v>
      </c>
      <c r="C229" s="147"/>
      <c r="D229" s="148"/>
      <c r="E229" s="149"/>
      <c r="F229" s="149"/>
      <c r="G229" s="128"/>
      <c r="L229" s="46"/>
    </row>
    <row r="230" spans="1:12" s="47" customFormat="1" ht="15" customHeight="1">
      <c r="A230" s="143">
        <f t="shared" si="33"/>
        <v>15</v>
      </c>
      <c r="B230" s="146" t="s">
        <v>229</v>
      </c>
      <c r="C230" s="147"/>
      <c r="D230" s="148"/>
      <c r="E230" s="149"/>
      <c r="F230" s="149"/>
      <c r="G230" s="128"/>
      <c r="L230" s="46"/>
    </row>
    <row r="231" spans="1:12" s="47" customFormat="1" ht="15" customHeight="1">
      <c r="A231" s="143">
        <f t="shared" si="33"/>
        <v>16</v>
      </c>
      <c r="B231" s="146" t="s">
        <v>230</v>
      </c>
      <c r="C231" s="147"/>
      <c r="D231" s="148"/>
      <c r="E231" s="149"/>
      <c r="F231" s="149"/>
      <c r="G231" s="128"/>
      <c r="L231" s="46"/>
    </row>
    <row r="232" spans="1:12" s="47" customFormat="1" ht="15" customHeight="1">
      <c r="A232" s="126"/>
      <c r="B232" s="99"/>
      <c r="C232" s="100"/>
      <c r="D232" s="101"/>
      <c r="E232" s="101"/>
      <c r="F232" s="101"/>
      <c r="G232" s="128"/>
      <c r="L232" s="46"/>
    </row>
    <row r="233" spans="1:12" s="47" customFormat="1" ht="15" customHeight="1">
      <c r="A233" s="151"/>
      <c r="B233" s="152"/>
      <c r="C233" s="153"/>
      <c r="D233" s="154"/>
      <c r="E233" s="154"/>
      <c r="F233" s="154"/>
      <c r="G233" s="155"/>
      <c r="L233" s="46"/>
    </row>
    <row r="234" spans="1:12" s="47" customFormat="1" ht="15" customHeight="1">
      <c r="A234" s="126"/>
      <c r="B234" s="99"/>
      <c r="C234" s="100"/>
      <c r="D234" s="101"/>
      <c r="E234" s="101"/>
      <c r="F234" s="101"/>
      <c r="G234" s="128"/>
      <c r="L234" s="46"/>
    </row>
    <row r="235" spans="1:12" s="47" customFormat="1" ht="15" customHeight="1">
      <c r="A235" s="156" t="s">
        <v>231</v>
      </c>
      <c r="B235" s="44"/>
      <c r="C235" s="146"/>
      <c r="D235" s="157"/>
      <c r="E235" s="158"/>
      <c r="F235" s="158"/>
      <c r="G235" s="128"/>
      <c r="L235" s="46"/>
    </row>
    <row r="236" spans="1:12" s="47" customFormat="1" ht="15" customHeight="1">
      <c r="A236" s="156"/>
      <c r="B236" s="44"/>
      <c r="C236" s="146"/>
      <c r="D236" s="159"/>
      <c r="E236" s="160"/>
      <c r="F236" s="160"/>
      <c r="G236" s="128"/>
      <c r="L236" s="46"/>
    </row>
    <row r="237" spans="1:12" s="47" customFormat="1" ht="15" customHeight="1">
      <c r="A237" s="156"/>
      <c r="B237" s="44"/>
      <c r="C237" s="146"/>
      <c r="D237" s="159"/>
      <c r="E237" s="160"/>
      <c r="F237" s="160"/>
      <c r="G237" s="128"/>
      <c r="L237" s="46"/>
    </row>
    <row r="238" spans="1:12" s="47" customFormat="1" ht="15" customHeight="1">
      <c r="A238" s="156"/>
      <c r="B238" s="161"/>
      <c r="C238" s="147"/>
      <c r="D238" s="162"/>
      <c r="E238" s="163"/>
      <c r="F238" s="163"/>
      <c r="G238" s="128"/>
      <c r="L238" s="46"/>
    </row>
    <row r="239" spans="1:12" s="47" customFormat="1" ht="15" customHeight="1">
      <c r="A239" s="156"/>
      <c r="B239" s="164" t="s">
        <v>232</v>
      </c>
      <c r="C239" s="146"/>
      <c r="D239" s="159"/>
      <c r="E239" s="589" t="s">
        <v>233</v>
      </c>
      <c r="F239" s="589"/>
      <c r="G239" s="128"/>
      <c r="L239" s="46"/>
    </row>
    <row r="240" spans="1:12" s="47" customFormat="1" ht="15" customHeight="1">
      <c r="A240" s="166"/>
      <c r="B240" s="164" t="s">
        <v>234</v>
      </c>
      <c r="C240" s="146"/>
      <c r="D240" s="157"/>
      <c r="E240" s="589" t="s">
        <v>235</v>
      </c>
      <c r="F240" s="589"/>
      <c r="G240" s="128"/>
      <c r="L240" s="46"/>
    </row>
    <row r="241" spans="1:12" s="47" customFormat="1" ht="15" customHeight="1">
      <c r="A241" s="166"/>
      <c r="B241" s="164" t="s">
        <v>236</v>
      </c>
      <c r="C241" s="161"/>
      <c r="D241" s="167"/>
      <c r="E241" s="168"/>
      <c r="F241" s="168"/>
      <c r="G241" s="128"/>
      <c r="L241" s="46"/>
    </row>
    <row r="242" spans="1:12" s="47" customFormat="1" ht="15" customHeight="1">
      <c r="A242" s="133"/>
      <c r="B242" s="134"/>
      <c r="C242" s="135"/>
      <c r="D242" s="136"/>
      <c r="E242" s="136"/>
      <c r="F242" s="136"/>
      <c r="G242" s="137"/>
      <c r="H242" s="99"/>
      <c r="L242" s="46"/>
    </row>
  </sheetData>
  <sheetProtection selectLockedCells="1" selectUnlockedCells="1"/>
  <mergeCells count="9">
    <mergeCell ref="B213:F213"/>
    <mergeCell ref="E239:F239"/>
    <mergeCell ref="E240:F240"/>
    <mergeCell ref="B207:F207"/>
    <mergeCell ref="B208:F208"/>
    <mergeCell ref="B209:F209"/>
    <mergeCell ref="B210:F210"/>
    <mergeCell ref="B211:F211"/>
    <mergeCell ref="B212:F212"/>
  </mergeCells>
  <hyperlinks>
    <hyperlink ref="F10" r:id="rId1"/>
  </hyperlinks>
  <printOptions horizontalCentered="1" verticalCentered="1"/>
  <pageMargins left="0.19685039370078741" right="0.19685039370078741" top="0.19685039370078741" bottom="0.27559055118110237" header="0.78740157480314965" footer="0.78740157480314965"/>
  <pageSetup paperSize="9" scale="55" firstPageNumber="0" orientation="portrait" horizontalDpi="300" verticalDpi="300" r:id="rId2"/>
  <headerFooter alignWithMargins="0">
    <oddHeader>&amp;C&amp;"Times New Roman,Normal"&amp;12&amp;A</oddHeader>
    <oddFooter>&amp;C&amp;"Times New Roman,Normal"&amp;12Página &amp;P</oddFooter>
  </headerFooter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3"/>
  <sheetViews>
    <sheetView zoomScale="90" zoomScaleNormal="90" workbookViewId="0">
      <pane ySplit="14" topLeftCell="A15" activePane="bottomLeft" state="frozen"/>
      <selection pane="bottomLeft" activeCell="B17" sqref="B17"/>
    </sheetView>
  </sheetViews>
  <sheetFormatPr baseColWidth="10" defaultRowHeight="12.75"/>
  <cols>
    <col min="1" max="1" width="19.7109375" style="175" customWidth="1"/>
    <col min="2" max="2" width="56" style="175" customWidth="1"/>
    <col min="3" max="3" width="8.28515625" style="271" customWidth="1"/>
    <col min="4" max="4" width="12.7109375" style="175" customWidth="1"/>
    <col min="5" max="5" width="13.7109375" style="175" customWidth="1"/>
    <col min="6" max="6" width="21.28515625" style="175" customWidth="1"/>
    <col min="7" max="7" width="15.28515625" style="175" customWidth="1"/>
    <col min="8" max="249" width="11.42578125" style="175"/>
    <col min="250" max="250" width="19.7109375" style="175" customWidth="1"/>
    <col min="251" max="251" width="56" style="175" customWidth="1"/>
    <col min="252" max="252" width="8.28515625" style="175" customWidth="1"/>
    <col min="253" max="253" width="12.7109375" style="175" customWidth="1"/>
    <col min="254" max="254" width="13.7109375" style="175" customWidth="1"/>
    <col min="255" max="255" width="21.28515625" style="175" customWidth="1"/>
    <col min="256" max="256" width="15.28515625" style="175" customWidth="1"/>
    <col min="257" max="257" width="16.42578125" style="175" customWidth="1"/>
    <col min="258" max="258" width="13.7109375" style="175" customWidth="1"/>
    <col min="259" max="259" width="21.28515625" style="175" customWidth="1"/>
    <col min="260" max="260" width="19.42578125" style="175" customWidth="1"/>
    <col min="261" max="261" width="17.140625" style="175" customWidth="1"/>
    <col min="262" max="505" width="11.42578125" style="175"/>
    <col min="506" max="506" width="19.7109375" style="175" customWidth="1"/>
    <col min="507" max="507" width="56" style="175" customWidth="1"/>
    <col min="508" max="508" width="8.28515625" style="175" customWidth="1"/>
    <col min="509" max="509" width="12.7109375" style="175" customWidth="1"/>
    <col min="510" max="510" width="13.7109375" style="175" customWidth="1"/>
    <col min="511" max="511" width="21.28515625" style="175" customWidth="1"/>
    <col min="512" max="512" width="15.28515625" style="175" customWidth="1"/>
    <col min="513" max="513" width="16.42578125" style="175" customWidth="1"/>
    <col min="514" max="514" width="13.7109375" style="175" customWidth="1"/>
    <col min="515" max="515" width="21.28515625" style="175" customWidth="1"/>
    <col min="516" max="516" width="19.42578125" style="175" customWidth="1"/>
    <col min="517" max="517" width="17.140625" style="175" customWidth="1"/>
    <col min="518" max="761" width="11.42578125" style="175"/>
    <col min="762" max="762" width="19.7109375" style="175" customWidth="1"/>
    <col min="763" max="763" width="56" style="175" customWidth="1"/>
    <col min="764" max="764" width="8.28515625" style="175" customWidth="1"/>
    <col min="765" max="765" width="12.7109375" style="175" customWidth="1"/>
    <col min="766" max="766" width="13.7109375" style="175" customWidth="1"/>
    <col min="767" max="767" width="21.28515625" style="175" customWidth="1"/>
    <col min="768" max="768" width="15.28515625" style="175" customWidth="1"/>
    <col min="769" max="769" width="16.42578125" style="175" customWidth="1"/>
    <col min="770" max="770" width="13.7109375" style="175" customWidth="1"/>
    <col min="771" max="771" width="21.28515625" style="175" customWidth="1"/>
    <col min="772" max="772" width="19.42578125" style="175" customWidth="1"/>
    <col min="773" max="773" width="17.140625" style="175" customWidth="1"/>
    <col min="774" max="1017" width="11.42578125" style="175"/>
    <col min="1018" max="1018" width="19.7109375" style="175" customWidth="1"/>
    <col min="1019" max="1019" width="56" style="175" customWidth="1"/>
    <col min="1020" max="1020" width="8.28515625" style="175" customWidth="1"/>
    <col min="1021" max="1021" width="12.7109375" style="175" customWidth="1"/>
    <col min="1022" max="1022" width="13.7109375" style="175" customWidth="1"/>
    <col min="1023" max="1023" width="21.28515625" style="175" customWidth="1"/>
    <col min="1024" max="1024" width="15.28515625" style="175" customWidth="1"/>
    <col min="1025" max="1025" width="16.42578125" style="175" customWidth="1"/>
    <col min="1026" max="1026" width="13.7109375" style="175" customWidth="1"/>
    <col min="1027" max="1027" width="21.28515625" style="175" customWidth="1"/>
    <col min="1028" max="1028" width="19.42578125" style="175" customWidth="1"/>
    <col min="1029" max="1029" width="17.140625" style="175" customWidth="1"/>
    <col min="1030" max="1273" width="11.42578125" style="175"/>
    <col min="1274" max="1274" width="19.7109375" style="175" customWidth="1"/>
    <col min="1275" max="1275" width="56" style="175" customWidth="1"/>
    <col min="1276" max="1276" width="8.28515625" style="175" customWidth="1"/>
    <col min="1277" max="1277" width="12.7109375" style="175" customWidth="1"/>
    <col min="1278" max="1278" width="13.7109375" style="175" customWidth="1"/>
    <col min="1279" max="1279" width="21.28515625" style="175" customWidth="1"/>
    <col min="1280" max="1280" width="15.28515625" style="175" customWidth="1"/>
    <col min="1281" max="1281" width="16.42578125" style="175" customWidth="1"/>
    <col min="1282" max="1282" width="13.7109375" style="175" customWidth="1"/>
    <col min="1283" max="1283" width="21.28515625" style="175" customWidth="1"/>
    <col min="1284" max="1284" width="19.42578125" style="175" customWidth="1"/>
    <col min="1285" max="1285" width="17.140625" style="175" customWidth="1"/>
    <col min="1286" max="1529" width="11.42578125" style="175"/>
    <col min="1530" max="1530" width="19.7109375" style="175" customWidth="1"/>
    <col min="1531" max="1531" width="56" style="175" customWidth="1"/>
    <col min="1532" max="1532" width="8.28515625" style="175" customWidth="1"/>
    <col min="1533" max="1533" width="12.7109375" style="175" customWidth="1"/>
    <col min="1534" max="1534" width="13.7109375" style="175" customWidth="1"/>
    <col min="1535" max="1535" width="21.28515625" style="175" customWidth="1"/>
    <col min="1536" max="1536" width="15.28515625" style="175" customWidth="1"/>
    <col min="1537" max="1537" width="16.42578125" style="175" customWidth="1"/>
    <col min="1538" max="1538" width="13.7109375" style="175" customWidth="1"/>
    <col min="1539" max="1539" width="21.28515625" style="175" customWidth="1"/>
    <col min="1540" max="1540" width="19.42578125" style="175" customWidth="1"/>
    <col min="1541" max="1541" width="17.140625" style="175" customWidth="1"/>
    <col min="1542" max="1785" width="11.42578125" style="175"/>
    <col min="1786" max="1786" width="19.7109375" style="175" customWidth="1"/>
    <col min="1787" max="1787" width="56" style="175" customWidth="1"/>
    <col min="1788" max="1788" width="8.28515625" style="175" customWidth="1"/>
    <col min="1789" max="1789" width="12.7109375" style="175" customWidth="1"/>
    <col min="1790" max="1790" width="13.7109375" style="175" customWidth="1"/>
    <col min="1791" max="1791" width="21.28515625" style="175" customWidth="1"/>
    <col min="1792" max="1792" width="15.28515625" style="175" customWidth="1"/>
    <col min="1793" max="1793" width="16.42578125" style="175" customWidth="1"/>
    <col min="1794" max="1794" width="13.7109375" style="175" customWidth="1"/>
    <col min="1795" max="1795" width="21.28515625" style="175" customWidth="1"/>
    <col min="1796" max="1796" width="19.42578125" style="175" customWidth="1"/>
    <col min="1797" max="1797" width="17.140625" style="175" customWidth="1"/>
    <col min="1798" max="2041" width="11.42578125" style="175"/>
    <col min="2042" max="2042" width="19.7109375" style="175" customWidth="1"/>
    <col min="2043" max="2043" width="56" style="175" customWidth="1"/>
    <col min="2044" max="2044" width="8.28515625" style="175" customWidth="1"/>
    <col min="2045" max="2045" width="12.7109375" style="175" customWidth="1"/>
    <col min="2046" max="2046" width="13.7109375" style="175" customWidth="1"/>
    <col min="2047" max="2047" width="21.28515625" style="175" customWidth="1"/>
    <col min="2048" max="2048" width="15.28515625" style="175" customWidth="1"/>
    <col min="2049" max="2049" width="16.42578125" style="175" customWidth="1"/>
    <col min="2050" max="2050" width="13.7109375" style="175" customWidth="1"/>
    <col min="2051" max="2051" width="21.28515625" style="175" customWidth="1"/>
    <col min="2052" max="2052" width="19.42578125" style="175" customWidth="1"/>
    <col min="2053" max="2053" width="17.140625" style="175" customWidth="1"/>
    <col min="2054" max="2297" width="11.42578125" style="175"/>
    <col min="2298" max="2298" width="19.7109375" style="175" customWidth="1"/>
    <col min="2299" max="2299" width="56" style="175" customWidth="1"/>
    <col min="2300" max="2300" width="8.28515625" style="175" customWidth="1"/>
    <col min="2301" max="2301" width="12.7109375" style="175" customWidth="1"/>
    <col min="2302" max="2302" width="13.7109375" style="175" customWidth="1"/>
    <col min="2303" max="2303" width="21.28515625" style="175" customWidth="1"/>
    <col min="2304" max="2304" width="15.28515625" style="175" customWidth="1"/>
    <col min="2305" max="2305" width="16.42578125" style="175" customWidth="1"/>
    <col min="2306" max="2306" width="13.7109375" style="175" customWidth="1"/>
    <col min="2307" max="2307" width="21.28515625" style="175" customWidth="1"/>
    <col min="2308" max="2308" width="19.42578125" style="175" customWidth="1"/>
    <col min="2309" max="2309" width="17.140625" style="175" customWidth="1"/>
    <col min="2310" max="2553" width="11.42578125" style="175"/>
    <col min="2554" max="2554" width="19.7109375" style="175" customWidth="1"/>
    <col min="2555" max="2555" width="56" style="175" customWidth="1"/>
    <col min="2556" max="2556" width="8.28515625" style="175" customWidth="1"/>
    <col min="2557" max="2557" width="12.7109375" style="175" customWidth="1"/>
    <col min="2558" max="2558" width="13.7109375" style="175" customWidth="1"/>
    <col min="2559" max="2559" width="21.28515625" style="175" customWidth="1"/>
    <col min="2560" max="2560" width="15.28515625" style="175" customWidth="1"/>
    <col min="2561" max="2561" width="16.42578125" style="175" customWidth="1"/>
    <col min="2562" max="2562" width="13.7109375" style="175" customWidth="1"/>
    <col min="2563" max="2563" width="21.28515625" style="175" customWidth="1"/>
    <col min="2564" max="2564" width="19.42578125" style="175" customWidth="1"/>
    <col min="2565" max="2565" width="17.140625" style="175" customWidth="1"/>
    <col min="2566" max="2809" width="11.42578125" style="175"/>
    <col min="2810" max="2810" width="19.7109375" style="175" customWidth="1"/>
    <col min="2811" max="2811" width="56" style="175" customWidth="1"/>
    <col min="2812" max="2812" width="8.28515625" style="175" customWidth="1"/>
    <col min="2813" max="2813" width="12.7109375" style="175" customWidth="1"/>
    <col min="2814" max="2814" width="13.7109375" style="175" customWidth="1"/>
    <col min="2815" max="2815" width="21.28515625" style="175" customWidth="1"/>
    <col min="2816" max="2816" width="15.28515625" style="175" customWidth="1"/>
    <col min="2817" max="2817" width="16.42578125" style="175" customWidth="1"/>
    <col min="2818" max="2818" width="13.7109375" style="175" customWidth="1"/>
    <col min="2819" max="2819" width="21.28515625" style="175" customWidth="1"/>
    <col min="2820" max="2820" width="19.42578125" style="175" customWidth="1"/>
    <col min="2821" max="2821" width="17.140625" style="175" customWidth="1"/>
    <col min="2822" max="3065" width="11.42578125" style="175"/>
    <col min="3066" max="3066" width="19.7109375" style="175" customWidth="1"/>
    <col min="3067" max="3067" width="56" style="175" customWidth="1"/>
    <col min="3068" max="3068" width="8.28515625" style="175" customWidth="1"/>
    <col min="3069" max="3069" width="12.7109375" style="175" customWidth="1"/>
    <col min="3070" max="3070" width="13.7109375" style="175" customWidth="1"/>
    <col min="3071" max="3071" width="21.28515625" style="175" customWidth="1"/>
    <col min="3072" max="3072" width="15.28515625" style="175" customWidth="1"/>
    <col min="3073" max="3073" width="16.42578125" style="175" customWidth="1"/>
    <col min="3074" max="3074" width="13.7109375" style="175" customWidth="1"/>
    <col min="3075" max="3075" width="21.28515625" style="175" customWidth="1"/>
    <col min="3076" max="3076" width="19.42578125" style="175" customWidth="1"/>
    <col min="3077" max="3077" width="17.140625" style="175" customWidth="1"/>
    <col min="3078" max="3321" width="11.42578125" style="175"/>
    <col min="3322" max="3322" width="19.7109375" style="175" customWidth="1"/>
    <col min="3323" max="3323" width="56" style="175" customWidth="1"/>
    <col min="3324" max="3324" width="8.28515625" style="175" customWidth="1"/>
    <col min="3325" max="3325" width="12.7109375" style="175" customWidth="1"/>
    <col min="3326" max="3326" width="13.7109375" style="175" customWidth="1"/>
    <col min="3327" max="3327" width="21.28515625" style="175" customWidth="1"/>
    <col min="3328" max="3328" width="15.28515625" style="175" customWidth="1"/>
    <col min="3329" max="3329" width="16.42578125" style="175" customWidth="1"/>
    <col min="3330" max="3330" width="13.7109375" style="175" customWidth="1"/>
    <col min="3331" max="3331" width="21.28515625" style="175" customWidth="1"/>
    <col min="3332" max="3332" width="19.42578125" style="175" customWidth="1"/>
    <col min="3333" max="3333" width="17.140625" style="175" customWidth="1"/>
    <col min="3334" max="3577" width="11.42578125" style="175"/>
    <col min="3578" max="3578" width="19.7109375" style="175" customWidth="1"/>
    <col min="3579" max="3579" width="56" style="175" customWidth="1"/>
    <col min="3580" max="3580" width="8.28515625" style="175" customWidth="1"/>
    <col min="3581" max="3581" width="12.7109375" style="175" customWidth="1"/>
    <col min="3582" max="3582" width="13.7109375" style="175" customWidth="1"/>
    <col min="3583" max="3583" width="21.28515625" style="175" customWidth="1"/>
    <col min="3584" max="3584" width="15.28515625" style="175" customWidth="1"/>
    <col min="3585" max="3585" width="16.42578125" style="175" customWidth="1"/>
    <col min="3586" max="3586" width="13.7109375" style="175" customWidth="1"/>
    <col min="3587" max="3587" width="21.28515625" style="175" customWidth="1"/>
    <col min="3588" max="3588" width="19.42578125" style="175" customWidth="1"/>
    <col min="3589" max="3589" width="17.140625" style="175" customWidth="1"/>
    <col min="3590" max="3833" width="11.42578125" style="175"/>
    <col min="3834" max="3834" width="19.7109375" style="175" customWidth="1"/>
    <col min="3835" max="3835" width="56" style="175" customWidth="1"/>
    <col min="3836" max="3836" width="8.28515625" style="175" customWidth="1"/>
    <col min="3837" max="3837" width="12.7109375" style="175" customWidth="1"/>
    <col min="3838" max="3838" width="13.7109375" style="175" customWidth="1"/>
    <col min="3839" max="3839" width="21.28515625" style="175" customWidth="1"/>
    <col min="3840" max="3840" width="15.28515625" style="175" customWidth="1"/>
    <col min="3841" max="3841" width="16.42578125" style="175" customWidth="1"/>
    <col min="3842" max="3842" width="13.7109375" style="175" customWidth="1"/>
    <col min="3843" max="3843" width="21.28515625" style="175" customWidth="1"/>
    <col min="3844" max="3844" width="19.42578125" style="175" customWidth="1"/>
    <col min="3845" max="3845" width="17.140625" style="175" customWidth="1"/>
    <col min="3846" max="4089" width="11.42578125" style="175"/>
    <col min="4090" max="4090" width="19.7109375" style="175" customWidth="1"/>
    <col min="4091" max="4091" width="56" style="175" customWidth="1"/>
    <col min="4092" max="4092" width="8.28515625" style="175" customWidth="1"/>
    <col min="4093" max="4093" width="12.7109375" style="175" customWidth="1"/>
    <col min="4094" max="4094" width="13.7109375" style="175" customWidth="1"/>
    <col min="4095" max="4095" width="21.28515625" style="175" customWidth="1"/>
    <col min="4096" max="4096" width="15.28515625" style="175" customWidth="1"/>
    <col min="4097" max="4097" width="16.42578125" style="175" customWidth="1"/>
    <col min="4098" max="4098" width="13.7109375" style="175" customWidth="1"/>
    <col min="4099" max="4099" width="21.28515625" style="175" customWidth="1"/>
    <col min="4100" max="4100" width="19.42578125" style="175" customWidth="1"/>
    <col min="4101" max="4101" width="17.140625" style="175" customWidth="1"/>
    <col min="4102" max="4345" width="11.42578125" style="175"/>
    <col min="4346" max="4346" width="19.7109375" style="175" customWidth="1"/>
    <col min="4347" max="4347" width="56" style="175" customWidth="1"/>
    <col min="4348" max="4348" width="8.28515625" style="175" customWidth="1"/>
    <col min="4349" max="4349" width="12.7109375" style="175" customWidth="1"/>
    <col min="4350" max="4350" width="13.7109375" style="175" customWidth="1"/>
    <col min="4351" max="4351" width="21.28515625" style="175" customWidth="1"/>
    <col min="4352" max="4352" width="15.28515625" style="175" customWidth="1"/>
    <col min="4353" max="4353" width="16.42578125" style="175" customWidth="1"/>
    <col min="4354" max="4354" width="13.7109375" style="175" customWidth="1"/>
    <col min="4355" max="4355" width="21.28515625" style="175" customWidth="1"/>
    <col min="4356" max="4356" width="19.42578125" style="175" customWidth="1"/>
    <col min="4357" max="4357" width="17.140625" style="175" customWidth="1"/>
    <col min="4358" max="4601" width="11.42578125" style="175"/>
    <col min="4602" max="4602" width="19.7109375" style="175" customWidth="1"/>
    <col min="4603" max="4603" width="56" style="175" customWidth="1"/>
    <col min="4604" max="4604" width="8.28515625" style="175" customWidth="1"/>
    <col min="4605" max="4605" width="12.7109375" style="175" customWidth="1"/>
    <col min="4606" max="4606" width="13.7109375" style="175" customWidth="1"/>
    <col min="4607" max="4607" width="21.28515625" style="175" customWidth="1"/>
    <col min="4608" max="4608" width="15.28515625" style="175" customWidth="1"/>
    <col min="4609" max="4609" width="16.42578125" style="175" customWidth="1"/>
    <col min="4610" max="4610" width="13.7109375" style="175" customWidth="1"/>
    <col min="4611" max="4611" width="21.28515625" style="175" customWidth="1"/>
    <col min="4612" max="4612" width="19.42578125" style="175" customWidth="1"/>
    <col min="4613" max="4613" width="17.140625" style="175" customWidth="1"/>
    <col min="4614" max="4857" width="11.42578125" style="175"/>
    <col min="4858" max="4858" width="19.7109375" style="175" customWidth="1"/>
    <col min="4859" max="4859" width="56" style="175" customWidth="1"/>
    <col min="4860" max="4860" width="8.28515625" style="175" customWidth="1"/>
    <col min="4861" max="4861" width="12.7109375" style="175" customWidth="1"/>
    <col min="4862" max="4862" width="13.7109375" style="175" customWidth="1"/>
    <col min="4863" max="4863" width="21.28515625" style="175" customWidth="1"/>
    <col min="4864" max="4864" width="15.28515625" style="175" customWidth="1"/>
    <col min="4865" max="4865" width="16.42578125" style="175" customWidth="1"/>
    <col min="4866" max="4866" width="13.7109375" style="175" customWidth="1"/>
    <col min="4867" max="4867" width="21.28515625" style="175" customWidth="1"/>
    <col min="4868" max="4868" width="19.42578125" style="175" customWidth="1"/>
    <col min="4869" max="4869" width="17.140625" style="175" customWidth="1"/>
    <col min="4870" max="5113" width="11.42578125" style="175"/>
    <col min="5114" max="5114" width="19.7109375" style="175" customWidth="1"/>
    <col min="5115" max="5115" width="56" style="175" customWidth="1"/>
    <col min="5116" max="5116" width="8.28515625" style="175" customWidth="1"/>
    <col min="5117" max="5117" width="12.7109375" style="175" customWidth="1"/>
    <col min="5118" max="5118" width="13.7109375" style="175" customWidth="1"/>
    <col min="5119" max="5119" width="21.28515625" style="175" customWidth="1"/>
    <col min="5120" max="5120" width="15.28515625" style="175" customWidth="1"/>
    <col min="5121" max="5121" width="16.42578125" style="175" customWidth="1"/>
    <col min="5122" max="5122" width="13.7109375" style="175" customWidth="1"/>
    <col min="5123" max="5123" width="21.28515625" style="175" customWidth="1"/>
    <col min="5124" max="5124" width="19.42578125" style="175" customWidth="1"/>
    <col min="5125" max="5125" width="17.140625" style="175" customWidth="1"/>
    <col min="5126" max="5369" width="11.42578125" style="175"/>
    <col min="5370" max="5370" width="19.7109375" style="175" customWidth="1"/>
    <col min="5371" max="5371" width="56" style="175" customWidth="1"/>
    <col min="5372" max="5372" width="8.28515625" style="175" customWidth="1"/>
    <col min="5373" max="5373" width="12.7109375" style="175" customWidth="1"/>
    <col min="5374" max="5374" width="13.7109375" style="175" customWidth="1"/>
    <col min="5375" max="5375" width="21.28515625" style="175" customWidth="1"/>
    <col min="5376" max="5376" width="15.28515625" style="175" customWidth="1"/>
    <col min="5377" max="5377" width="16.42578125" style="175" customWidth="1"/>
    <col min="5378" max="5378" width="13.7109375" style="175" customWidth="1"/>
    <col min="5379" max="5379" width="21.28515625" style="175" customWidth="1"/>
    <col min="5380" max="5380" width="19.42578125" style="175" customWidth="1"/>
    <col min="5381" max="5381" width="17.140625" style="175" customWidth="1"/>
    <col min="5382" max="5625" width="11.42578125" style="175"/>
    <col min="5626" max="5626" width="19.7109375" style="175" customWidth="1"/>
    <col min="5627" max="5627" width="56" style="175" customWidth="1"/>
    <col min="5628" max="5628" width="8.28515625" style="175" customWidth="1"/>
    <col min="5629" max="5629" width="12.7109375" style="175" customWidth="1"/>
    <col min="5630" max="5630" width="13.7109375" style="175" customWidth="1"/>
    <col min="5631" max="5631" width="21.28515625" style="175" customWidth="1"/>
    <col min="5632" max="5632" width="15.28515625" style="175" customWidth="1"/>
    <col min="5633" max="5633" width="16.42578125" style="175" customWidth="1"/>
    <col min="5634" max="5634" width="13.7109375" style="175" customWidth="1"/>
    <col min="5635" max="5635" width="21.28515625" style="175" customWidth="1"/>
    <col min="5636" max="5636" width="19.42578125" style="175" customWidth="1"/>
    <col min="5637" max="5637" width="17.140625" style="175" customWidth="1"/>
    <col min="5638" max="5881" width="11.42578125" style="175"/>
    <col min="5882" max="5882" width="19.7109375" style="175" customWidth="1"/>
    <col min="5883" max="5883" width="56" style="175" customWidth="1"/>
    <col min="5884" max="5884" width="8.28515625" style="175" customWidth="1"/>
    <col min="5885" max="5885" width="12.7109375" style="175" customWidth="1"/>
    <col min="5886" max="5886" width="13.7109375" style="175" customWidth="1"/>
    <col min="5887" max="5887" width="21.28515625" style="175" customWidth="1"/>
    <col min="5888" max="5888" width="15.28515625" style="175" customWidth="1"/>
    <col min="5889" max="5889" width="16.42578125" style="175" customWidth="1"/>
    <col min="5890" max="5890" width="13.7109375" style="175" customWidth="1"/>
    <col min="5891" max="5891" width="21.28515625" style="175" customWidth="1"/>
    <col min="5892" max="5892" width="19.42578125" style="175" customWidth="1"/>
    <col min="5893" max="5893" width="17.140625" style="175" customWidth="1"/>
    <col min="5894" max="6137" width="11.42578125" style="175"/>
    <col min="6138" max="6138" width="19.7109375" style="175" customWidth="1"/>
    <col min="6139" max="6139" width="56" style="175" customWidth="1"/>
    <col min="6140" max="6140" width="8.28515625" style="175" customWidth="1"/>
    <col min="6141" max="6141" width="12.7109375" style="175" customWidth="1"/>
    <col min="6142" max="6142" width="13.7109375" style="175" customWidth="1"/>
    <col min="6143" max="6143" width="21.28515625" style="175" customWidth="1"/>
    <col min="6144" max="6144" width="15.28515625" style="175" customWidth="1"/>
    <col min="6145" max="6145" width="16.42578125" style="175" customWidth="1"/>
    <col min="6146" max="6146" width="13.7109375" style="175" customWidth="1"/>
    <col min="6147" max="6147" width="21.28515625" style="175" customWidth="1"/>
    <col min="6148" max="6148" width="19.42578125" style="175" customWidth="1"/>
    <col min="6149" max="6149" width="17.140625" style="175" customWidth="1"/>
    <col min="6150" max="6393" width="11.42578125" style="175"/>
    <col min="6394" max="6394" width="19.7109375" style="175" customWidth="1"/>
    <col min="6395" max="6395" width="56" style="175" customWidth="1"/>
    <col min="6396" max="6396" width="8.28515625" style="175" customWidth="1"/>
    <col min="6397" max="6397" width="12.7109375" style="175" customWidth="1"/>
    <col min="6398" max="6398" width="13.7109375" style="175" customWidth="1"/>
    <col min="6399" max="6399" width="21.28515625" style="175" customWidth="1"/>
    <col min="6400" max="6400" width="15.28515625" style="175" customWidth="1"/>
    <col min="6401" max="6401" width="16.42578125" style="175" customWidth="1"/>
    <col min="6402" max="6402" width="13.7109375" style="175" customWidth="1"/>
    <col min="6403" max="6403" width="21.28515625" style="175" customWidth="1"/>
    <col min="6404" max="6404" width="19.42578125" style="175" customWidth="1"/>
    <col min="6405" max="6405" width="17.140625" style="175" customWidth="1"/>
    <col min="6406" max="6649" width="11.42578125" style="175"/>
    <col min="6650" max="6650" width="19.7109375" style="175" customWidth="1"/>
    <col min="6651" max="6651" width="56" style="175" customWidth="1"/>
    <col min="6652" max="6652" width="8.28515625" style="175" customWidth="1"/>
    <col min="6653" max="6653" width="12.7109375" style="175" customWidth="1"/>
    <col min="6654" max="6654" width="13.7109375" style="175" customWidth="1"/>
    <col min="6655" max="6655" width="21.28515625" style="175" customWidth="1"/>
    <col min="6656" max="6656" width="15.28515625" style="175" customWidth="1"/>
    <col min="6657" max="6657" width="16.42578125" style="175" customWidth="1"/>
    <col min="6658" max="6658" width="13.7109375" style="175" customWidth="1"/>
    <col min="6659" max="6659" width="21.28515625" style="175" customWidth="1"/>
    <col min="6660" max="6660" width="19.42578125" style="175" customWidth="1"/>
    <col min="6661" max="6661" width="17.140625" style="175" customWidth="1"/>
    <col min="6662" max="6905" width="11.42578125" style="175"/>
    <col min="6906" max="6906" width="19.7109375" style="175" customWidth="1"/>
    <col min="6907" max="6907" width="56" style="175" customWidth="1"/>
    <col min="6908" max="6908" width="8.28515625" style="175" customWidth="1"/>
    <col min="6909" max="6909" width="12.7109375" style="175" customWidth="1"/>
    <col min="6910" max="6910" width="13.7109375" style="175" customWidth="1"/>
    <col min="6911" max="6911" width="21.28515625" style="175" customWidth="1"/>
    <col min="6912" max="6912" width="15.28515625" style="175" customWidth="1"/>
    <col min="6913" max="6913" width="16.42578125" style="175" customWidth="1"/>
    <col min="6914" max="6914" width="13.7109375" style="175" customWidth="1"/>
    <col min="6915" max="6915" width="21.28515625" style="175" customWidth="1"/>
    <col min="6916" max="6916" width="19.42578125" style="175" customWidth="1"/>
    <col min="6917" max="6917" width="17.140625" style="175" customWidth="1"/>
    <col min="6918" max="7161" width="11.42578125" style="175"/>
    <col min="7162" max="7162" width="19.7109375" style="175" customWidth="1"/>
    <col min="7163" max="7163" width="56" style="175" customWidth="1"/>
    <col min="7164" max="7164" width="8.28515625" style="175" customWidth="1"/>
    <col min="7165" max="7165" width="12.7109375" style="175" customWidth="1"/>
    <col min="7166" max="7166" width="13.7109375" style="175" customWidth="1"/>
    <col min="7167" max="7167" width="21.28515625" style="175" customWidth="1"/>
    <col min="7168" max="7168" width="15.28515625" style="175" customWidth="1"/>
    <col min="7169" max="7169" width="16.42578125" style="175" customWidth="1"/>
    <col min="7170" max="7170" width="13.7109375" style="175" customWidth="1"/>
    <col min="7171" max="7171" width="21.28515625" style="175" customWidth="1"/>
    <col min="7172" max="7172" width="19.42578125" style="175" customWidth="1"/>
    <col min="7173" max="7173" width="17.140625" style="175" customWidth="1"/>
    <col min="7174" max="7417" width="11.42578125" style="175"/>
    <col min="7418" max="7418" width="19.7109375" style="175" customWidth="1"/>
    <col min="7419" max="7419" width="56" style="175" customWidth="1"/>
    <col min="7420" max="7420" width="8.28515625" style="175" customWidth="1"/>
    <col min="7421" max="7421" width="12.7109375" style="175" customWidth="1"/>
    <col min="7422" max="7422" width="13.7109375" style="175" customWidth="1"/>
    <col min="7423" max="7423" width="21.28515625" style="175" customWidth="1"/>
    <col min="7424" max="7424" width="15.28515625" style="175" customWidth="1"/>
    <col min="7425" max="7425" width="16.42578125" style="175" customWidth="1"/>
    <col min="7426" max="7426" width="13.7109375" style="175" customWidth="1"/>
    <col min="7427" max="7427" width="21.28515625" style="175" customWidth="1"/>
    <col min="7428" max="7428" width="19.42578125" style="175" customWidth="1"/>
    <col min="7429" max="7429" width="17.140625" style="175" customWidth="1"/>
    <col min="7430" max="7673" width="11.42578125" style="175"/>
    <col min="7674" max="7674" width="19.7109375" style="175" customWidth="1"/>
    <col min="7675" max="7675" width="56" style="175" customWidth="1"/>
    <col min="7676" max="7676" width="8.28515625" style="175" customWidth="1"/>
    <col min="7677" max="7677" width="12.7109375" style="175" customWidth="1"/>
    <col min="7678" max="7678" width="13.7109375" style="175" customWidth="1"/>
    <col min="7679" max="7679" width="21.28515625" style="175" customWidth="1"/>
    <col min="7680" max="7680" width="15.28515625" style="175" customWidth="1"/>
    <col min="7681" max="7681" width="16.42578125" style="175" customWidth="1"/>
    <col min="7682" max="7682" width="13.7109375" style="175" customWidth="1"/>
    <col min="7683" max="7683" width="21.28515625" style="175" customWidth="1"/>
    <col min="7684" max="7684" width="19.42578125" style="175" customWidth="1"/>
    <col min="7685" max="7685" width="17.140625" style="175" customWidth="1"/>
    <col min="7686" max="7929" width="11.42578125" style="175"/>
    <col min="7930" max="7930" width="19.7109375" style="175" customWidth="1"/>
    <col min="7931" max="7931" width="56" style="175" customWidth="1"/>
    <col min="7932" max="7932" width="8.28515625" style="175" customWidth="1"/>
    <col min="7933" max="7933" width="12.7109375" style="175" customWidth="1"/>
    <col min="7934" max="7934" width="13.7109375" style="175" customWidth="1"/>
    <col min="7935" max="7935" width="21.28515625" style="175" customWidth="1"/>
    <col min="7936" max="7936" width="15.28515625" style="175" customWidth="1"/>
    <col min="7937" max="7937" width="16.42578125" style="175" customWidth="1"/>
    <col min="7938" max="7938" width="13.7109375" style="175" customWidth="1"/>
    <col min="7939" max="7939" width="21.28515625" style="175" customWidth="1"/>
    <col min="7940" max="7940" width="19.42578125" style="175" customWidth="1"/>
    <col min="7941" max="7941" width="17.140625" style="175" customWidth="1"/>
    <col min="7942" max="8185" width="11.42578125" style="175"/>
    <col min="8186" max="8186" width="19.7109375" style="175" customWidth="1"/>
    <col min="8187" max="8187" width="56" style="175" customWidth="1"/>
    <col min="8188" max="8188" width="8.28515625" style="175" customWidth="1"/>
    <col min="8189" max="8189" width="12.7109375" style="175" customWidth="1"/>
    <col min="8190" max="8190" width="13.7109375" style="175" customWidth="1"/>
    <col min="8191" max="8191" width="21.28515625" style="175" customWidth="1"/>
    <col min="8192" max="8192" width="15.28515625" style="175" customWidth="1"/>
    <col min="8193" max="8193" width="16.42578125" style="175" customWidth="1"/>
    <col min="8194" max="8194" width="13.7109375" style="175" customWidth="1"/>
    <col min="8195" max="8195" width="21.28515625" style="175" customWidth="1"/>
    <col min="8196" max="8196" width="19.42578125" style="175" customWidth="1"/>
    <col min="8197" max="8197" width="17.140625" style="175" customWidth="1"/>
    <col min="8198" max="8441" width="11.42578125" style="175"/>
    <col min="8442" max="8442" width="19.7109375" style="175" customWidth="1"/>
    <col min="8443" max="8443" width="56" style="175" customWidth="1"/>
    <col min="8444" max="8444" width="8.28515625" style="175" customWidth="1"/>
    <col min="8445" max="8445" width="12.7109375" style="175" customWidth="1"/>
    <col min="8446" max="8446" width="13.7109375" style="175" customWidth="1"/>
    <col min="8447" max="8447" width="21.28515625" style="175" customWidth="1"/>
    <col min="8448" max="8448" width="15.28515625" style="175" customWidth="1"/>
    <col min="8449" max="8449" width="16.42578125" style="175" customWidth="1"/>
    <col min="8450" max="8450" width="13.7109375" style="175" customWidth="1"/>
    <col min="8451" max="8451" width="21.28515625" style="175" customWidth="1"/>
    <col min="8452" max="8452" width="19.42578125" style="175" customWidth="1"/>
    <col min="8453" max="8453" width="17.140625" style="175" customWidth="1"/>
    <col min="8454" max="8697" width="11.42578125" style="175"/>
    <col min="8698" max="8698" width="19.7109375" style="175" customWidth="1"/>
    <col min="8699" max="8699" width="56" style="175" customWidth="1"/>
    <col min="8700" max="8700" width="8.28515625" style="175" customWidth="1"/>
    <col min="8701" max="8701" width="12.7109375" style="175" customWidth="1"/>
    <col min="8702" max="8702" width="13.7109375" style="175" customWidth="1"/>
    <col min="8703" max="8703" width="21.28515625" style="175" customWidth="1"/>
    <col min="8704" max="8704" width="15.28515625" style="175" customWidth="1"/>
    <col min="8705" max="8705" width="16.42578125" style="175" customWidth="1"/>
    <col min="8706" max="8706" width="13.7109375" style="175" customWidth="1"/>
    <col min="8707" max="8707" width="21.28515625" style="175" customWidth="1"/>
    <col min="8708" max="8708" width="19.42578125" style="175" customWidth="1"/>
    <col min="8709" max="8709" width="17.140625" style="175" customWidth="1"/>
    <col min="8710" max="8953" width="11.42578125" style="175"/>
    <col min="8954" max="8954" width="19.7109375" style="175" customWidth="1"/>
    <col min="8955" max="8955" width="56" style="175" customWidth="1"/>
    <col min="8956" max="8956" width="8.28515625" style="175" customWidth="1"/>
    <col min="8957" max="8957" width="12.7109375" style="175" customWidth="1"/>
    <col min="8958" max="8958" width="13.7109375" style="175" customWidth="1"/>
    <col min="8959" max="8959" width="21.28515625" style="175" customWidth="1"/>
    <col min="8960" max="8960" width="15.28515625" style="175" customWidth="1"/>
    <col min="8961" max="8961" width="16.42578125" style="175" customWidth="1"/>
    <col min="8962" max="8962" width="13.7109375" style="175" customWidth="1"/>
    <col min="8963" max="8963" width="21.28515625" style="175" customWidth="1"/>
    <col min="8964" max="8964" width="19.42578125" style="175" customWidth="1"/>
    <col min="8965" max="8965" width="17.140625" style="175" customWidth="1"/>
    <col min="8966" max="9209" width="11.42578125" style="175"/>
    <col min="9210" max="9210" width="19.7109375" style="175" customWidth="1"/>
    <col min="9211" max="9211" width="56" style="175" customWidth="1"/>
    <col min="9212" max="9212" width="8.28515625" style="175" customWidth="1"/>
    <col min="9213" max="9213" width="12.7109375" style="175" customWidth="1"/>
    <col min="9214" max="9214" width="13.7109375" style="175" customWidth="1"/>
    <col min="9215" max="9215" width="21.28515625" style="175" customWidth="1"/>
    <col min="9216" max="9216" width="15.28515625" style="175" customWidth="1"/>
    <col min="9217" max="9217" width="16.42578125" style="175" customWidth="1"/>
    <col min="9218" max="9218" width="13.7109375" style="175" customWidth="1"/>
    <col min="9219" max="9219" width="21.28515625" style="175" customWidth="1"/>
    <col min="9220" max="9220" width="19.42578125" style="175" customWidth="1"/>
    <col min="9221" max="9221" width="17.140625" style="175" customWidth="1"/>
    <col min="9222" max="9465" width="11.42578125" style="175"/>
    <col min="9466" max="9466" width="19.7109375" style="175" customWidth="1"/>
    <col min="9467" max="9467" width="56" style="175" customWidth="1"/>
    <col min="9468" max="9468" width="8.28515625" style="175" customWidth="1"/>
    <col min="9469" max="9469" width="12.7109375" style="175" customWidth="1"/>
    <col min="9470" max="9470" width="13.7109375" style="175" customWidth="1"/>
    <col min="9471" max="9471" width="21.28515625" style="175" customWidth="1"/>
    <col min="9472" max="9472" width="15.28515625" style="175" customWidth="1"/>
    <col min="9473" max="9473" width="16.42578125" style="175" customWidth="1"/>
    <col min="9474" max="9474" width="13.7109375" style="175" customWidth="1"/>
    <col min="9475" max="9475" width="21.28515625" style="175" customWidth="1"/>
    <col min="9476" max="9476" width="19.42578125" style="175" customWidth="1"/>
    <col min="9477" max="9477" width="17.140625" style="175" customWidth="1"/>
    <col min="9478" max="9721" width="11.42578125" style="175"/>
    <col min="9722" max="9722" width="19.7109375" style="175" customWidth="1"/>
    <col min="9723" max="9723" width="56" style="175" customWidth="1"/>
    <col min="9724" max="9724" width="8.28515625" style="175" customWidth="1"/>
    <col min="9725" max="9725" width="12.7109375" style="175" customWidth="1"/>
    <col min="9726" max="9726" width="13.7109375" style="175" customWidth="1"/>
    <col min="9727" max="9727" width="21.28515625" style="175" customWidth="1"/>
    <col min="9728" max="9728" width="15.28515625" style="175" customWidth="1"/>
    <col min="9729" max="9729" width="16.42578125" style="175" customWidth="1"/>
    <col min="9730" max="9730" width="13.7109375" style="175" customWidth="1"/>
    <col min="9731" max="9731" width="21.28515625" style="175" customWidth="1"/>
    <col min="9732" max="9732" width="19.42578125" style="175" customWidth="1"/>
    <col min="9733" max="9733" width="17.140625" style="175" customWidth="1"/>
    <col min="9734" max="9977" width="11.42578125" style="175"/>
    <col min="9978" max="9978" width="19.7109375" style="175" customWidth="1"/>
    <col min="9979" max="9979" width="56" style="175" customWidth="1"/>
    <col min="9980" max="9980" width="8.28515625" style="175" customWidth="1"/>
    <col min="9981" max="9981" width="12.7109375" style="175" customWidth="1"/>
    <col min="9982" max="9982" width="13.7109375" style="175" customWidth="1"/>
    <col min="9983" max="9983" width="21.28515625" style="175" customWidth="1"/>
    <col min="9984" max="9984" width="15.28515625" style="175" customWidth="1"/>
    <col min="9985" max="9985" width="16.42578125" style="175" customWidth="1"/>
    <col min="9986" max="9986" width="13.7109375" style="175" customWidth="1"/>
    <col min="9987" max="9987" width="21.28515625" style="175" customWidth="1"/>
    <col min="9988" max="9988" width="19.42578125" style="175" customWidth="1"/>
    <col min="9989" max="9989" width="17.140625" style="175" customWidth="1"/>
    <col min="9990" max="10233" width="11.42578125" style="175"/>
    <col min="10234" max="10234" width="19.7109375" style="175" customWidth="1"/>
    <col min="10235" max="10235" width="56" style="175" customWidth="1"/>
    <col min="10236" max="10236" width="8.28515625" style="175" customWidth="1"/>
    <col min="10237" max="10237" width="12.7109375" style="175" customWidth="1"/>
    <col min="10238" max="10238" width="13.7109375" style="175" customWidth="1"/>
    <col min="10239" max="10239" width="21.28515625" style="175" customWidth="1"/>
    <col min="10240" max="10240" width="15.28515625" style="175" customWidth="1"/>
    <col min="10241" max="10241" width="16.42578125" style="175" customWidth="1"/>
    <col min="10242" max="10242" width="13.7109375" style="175" customWidth="1"/>
    <col min="10243" max="10243" width="21.28515625" style="175" customWidth="1"/>
    <col min="10244" max="10244" width="19.42578125" style="175" customWidth="1"/>
    <col min="10245" max="10245" width="17.140625" style="175" customWidth="1"/>
    <col min="10246" max="10489" width="11.42578125" style="175"/>
    <col min="10490" max="10490" width="19.7109375" style="175" customWidth="1"/>
    <col min="10491" max="10491" width="56" style="175" customWidth="1"/>
    <col min="10492" max="10492" width="8.28515625" style="175" customWidth="1"/>
    <col min="10493" max="10493" width="12.7109375" style="175" customWidth="1"/>
    <col min="10494" max="10494" width="13.7109375" style="175" customWidth="1"/>
    <col min="10495" max="10495" width="21.28515625" style="175" customWidth="1"/>
    <col min="10496" max="10496" width="15.28515625" style="175" customWidth="1"/>
    <col min="10497" max="10497" width="16.42578125" style="175" customWidth="1"/>
    <col min="10498" max="10498" width="13.7109375" style="175" customWidth="1"/>
    <col min="10499" max="10499" width="21.28515625" style="175" customWidth="1"/>
    <col min="10500" max="10500" width="19.42578125" style="175" customWidth="1"/>
    <col min="10501" max="10501" width="17.140625" style="175" customWidth="1"/>
    <col min="10502" max="10745" width="11.42578125" style="175"/>
    <col min="10746" max="10746" width="19.7109375" style="175" customWidth="1"/>
    <col min="10747" max="10747" width="56" style="175" customWidth="1"/>
    <col min="10748" max="10748" width="8.28515625" style="175" customWidth="1"/>
    <col min="10749" max="10749" width="12.7109375" style="175" customWidth="1"/>
    <col min="10750" max="10750" width="13.7109375" style="175" customWidth="1"/>
    <col min="10751" max="10751" width="21.28515625" style="175" customWidth="1"/>
    <col min="10752" max="10752" width="15.28515625" style="175" customWidth="1"/>
    <col min="10753" max="10753" width="16.42578125" style="175" customWidth="1"/>
    <col min="10754" max="10754" width="13.7109375" style="175" customWidth="1"/>
    <col min="10755" max="10755" width="21.28515625" style="175" customWidth="1"/>
    <col min="10756" max="10756" width="19.42578125" style="175" customWidth="1"/>
    <col min="10757" max="10757" width="17.140625" style="175" customWidth="1"/>
    <col min="10758" max="11001" width="11.42578125" style="175"/>
    <col min="11002" max="11002" width="19.7109375" style="175" customWidth="1"/>
    <col min="11003" max="11003" width="56" style="175" customWidth="1"/>
    <col min="11004" max="11004" width="8.28515625" style="175" customWidth="1"/>
    <col min="11005" max="11005" width="12.7109375" style="175" customWidth="1"/>
    <col min="11006" max="11006" width="13.7109375" style="175" customWidth="1"/>
    <col min="11007" max="11007" width="21.28515625" style="175" customWidth="1"/>
    <col min="11008" max="11008" width="15.28515625" style="175" customWidth="1"/>
    <col min="11009" max="11009" width="16.42578125" style="175" customWidth="1"/>
    <col min="11010" max="11010" width="13.7109375" style="175" customWidth="1"/>
    <col min="11011" max="11011" width="21.28515625" style="175" customWidth="1"/>
    <col min="11012" max="11012" width="19.42578125" style="175" customWidth="1"/>
    <col min="11013" max="11013" width="17.140625" style="175" customWidth="1"/>
    <col min="11014" max="11257" width="11.42578125" style="175"/>
    <col min="11258" max="11258" width="19.7109375" style="175" customWidth="1"/>
    <col min="11259" max="11259" width="56" style="175" customWidth="1"/>
    <col min="11260" max="11260" width="8.28515625" style="175" customWidth="1"/>
    <col min="11261" max="11261" width="12.7109375" style="175" customWidth="1"/>
    <col min="11262" max="11262" width="13.7109375" style="175" customWidth="1"/>
    <col min="11263" max="11263" width="21.28515625" style="175" customWidth="1"/>
    <col min="11264" max="11264" width="15.28515625" style="175" customWidth="1"/>
    <col min="11265" max="11265" width="16.42578125" style="175" customWidth="1"/>
    <col min="11266" max="11266" width="13.7109375" style="175" customWidth="1"/>
    <col min="11267" max="11267" width="21.28515625" style="175" customWidth="1"/>
    <col min="11268" max="11268" width="19.42578125" style="175" customWidth="1"/>
    <col min="11269" max="11269" width="17.140625" style="175" customWidth="1"/>
    <col min="11270" max="11513" width="11.42578125" style="175"/>
    <col min="11514" max="11514" width="19.7109375" style="175" customWidth="1"/>
    <col min="11515" max="11515" width="56" style="175" customWidth="1"/>
    <col min="11516" max="11516" width="8.28515625" style="175" customWidth="1"/>
    <col min="11517" max="11517" width="12.7109375" style="175" customWidth="1"/>
    <col min="11518" max="11518" width="13.7109375" style="175" customWidth="1"/>
    <col min="11519" max="11519" width="21.28515625" style="175" customWidth="1"/>
    <col min="11520" max="11520" width="15.28515625" style="175" customWidth="1"/>
    <col min="11521" max="11521" width="16.42578125" style="175" customWidth="1"/>
    <col min="11522" max="11522" width="13.7109375" style="175" customWidth="1"/>
    <col min="11523" max="11523" width="21.28515625" style="175" customWidth="1"/>
    <col min="11524" max="11524" width="19.42578125" style="175" customWidth="1"/>
    <col min="11525" max="11525" width="17.140625" style="175" customWidth="1"/>
    <col min="11526" max="11769" width="11.42578125" style="175"/>
    <col min="11770" max="11770" width="19.7109375" style="175" customWidth="1"/>
    <col min="11771" max="11771" width="56" style="175" customWidth="1"/>
    <col min="11772" max="11772" width="8.28515625" style="175" customWidth="1"/>
    <col min="11773" max="11773" width="12.7109375" style="175" customWidth="1"/>
    <col min="11774" max="11774" width="13.7109375" style="175" customWidth="1"/>
    <col min="11775" max="11775" width="21.28515625" style="175" customWidth="1"/>
    <col min="11776" max="11776" width="15.28515625" style="175" customWidth="1"/>
    <col min="11777" max="11777" width="16.42578125" style="175" customWidth="1"/>
    <col min="11778" max="11778" width="13.7109375" style="175" customWidth="1"/>
    <col min="11779" max="11779" width="21.28515625" style="175" customWidth="1"/>
    <col min="11780" max="11780" width="19.42578125" style="175" customWidth="1"/>
    <col min="11781" max="11781" width="17.140625" style="175" customWidth="1"/>
    <col min="11782" max="12025" width="11.42578125" style="175"/>
    <col min="12026" max="12026" width="19.7109375" style="175" customWidth="1"/>
    <col min="12027" max="12027" width="56" style="175" customWidth="1"/>
    <col min="12028" max="12028" width="8.28515625" style="175" customWidth="1"/>
    <col min="12029" max="12029" width="12.7109375" style="175" customWidth="1"/>
    <col min="12030" max="12030" width="13.7109375" style="175" customWidth="1"/>
    <col min="12031" max="12031" width="21.28515625" style="175" customWidth="1"/>
    <col min="12032" max="12032" width="15.28515625" style="175" customWidth="1"/>
    <col min="12033" max="12033" width="16.42578125" style="175" customWidth="1"/>
    <col min="12034" max="12034" width="13.7109375" style="175" customWidth="1"/>
    <col min="12035" max="12035" width="21.28515625" style="175" customWidth="1"/>
    <col min="12036" max="12036" width="19.42578125" style="175" customWidth="1"/>
    <col min="12037" max="12037" width="17.140625" style="175" customWidth="1"/>
    <col min="12038" max="12281" width="11.42578125" style="175"/>
    <col min="12282" max="12282" width="19.7109375" style="175" customWidth="1"/>
    <col min="12283" max="12283" width="56" style="175" customWidth="1"/>
    <col min="12284" max="12284" width="8.28515625" style="175" customWidth="1"/>
    <col min="12285" max="12285" width="12.7109375" style="175" customWidth="1"/>
    <col min="12286" max="12286" width="13.7109375" style="175" customWidth="1"/>
    <col min="12287" max="12287" width="21.28515625" style="175" customWidth="1"/>
    <col min="12288" max="12288" width="15.28515625" style="175" customWidth="1"/>
    <col min="12289" max="12289" width="16.42578125" style="175" customWidth="1"/>
    <col min="12290" max="12290" width="13.7109375" style="175" customWidth="1"/>
    <col min="12291" max="12291" width="21.28515625" style="175" customWidth="1"/>
    <col min="12292" max="12292" width="19.42578125" style="175" customWidth="1"/>
    <col min="12293" max="12293" width="17.140625" style="175" customWidth="1"/>
    <col min="12294" max="12537" width="11.42578125" style="175"/>
    <col min="12538" max="12538" width="19.7109375" style="175" customWidth="1"/>
    <col min="12539" max="12539" width="56" style="175" customWidth="1"/>
    <col min="12540" max="12540" width="8.28515625" style="175" customWidth="1"/>
    <col min="12541" max="12541" width="12.7109375" style="175" customWidth="1"/>
    <col min="12542" max="12542" width="13.7109375" style="175" customWidth="1"/>
    <col min="12543" max="12543" width="21.28515625" style="175" customWidth="1"/>
    <col min="12544" max="12544" width="15.28515625" style="175" customWidth="1"/>
    <col min="12545" max="12545" width="16.42578125" style="175" customWidth="1"/>
    <col min="12546" max="12546" width="13.7109375" style="175" customWidth="1"/>
    <col min="12547" max="12547" width="21.28515625" style="175" customWidth="1"/>
    <col min="12548" max="12548" width="19.42578125" style="175" customWidth="1"/>
    <col min="12549" max="12549" width="17.140625" style="175" customWidth="1"/>
    <col min="12550" max="12793" width="11.42578125" style="175"/>
    <col min="12794" max="12794" width="19.7109375" style="175" customWidth="1"/>
    <col min="12795" max="12795" width="56" style="175" customWidth="1"/>
    <col min="12796" max="12796" width="8.28515625" style="175" customWidth="1"/>
    <col min="12797" max="12797" width="12.7109375" style="175" customWidth="1"/>
    <col min="12798" max="12798" width="13.7109375" style="175" customWidth="1"/>
    <col min="12799" max="12799" width="21.28515625" style="175" customWidth="1"/>
    <col min="12800" max="12800" width="15.28515625" style="175" customWidth="1"/>
    <col min="12801" max="12801" width="16.42578125" style="175" customWidth="1"/>
    <col min="12802" max="12802" width="13.7109375" style="175" customWidth="1"/>
    <col min="12803" max="12803" width="21.28515625" style="175" customWidth="1"/>
    <col min="12804" max="12804" width="19.42578125" style="175" customWidth="1"/>
    <col min="12805" max="12805" width="17.140625" style="175" customWidth="1"/>
    <col min="12806" max="13049" width="11.42578125" style="175"/>
    <col min="13050" max="13050" width="19.7109375" style="175" customWidth="1"/>
    <col min="13051" max="13051" width="56" style="175" customWidth="1"/>
    <col min="13052" max="13052" width="8.28515625" style="175" customWidth="1"/>
    <col min="13053" max="13053" width="12.7109375" style="175" customWidth="1"/>
    <col min="13054" max="13054" width="13.7109375" style="175" customWidth="1"/>
    <col min="13055" max="13055" width="21.28515625" style="175" customWidth="1"/>
    <col min="13056" max="13056" width="15.28515625" style="175" customWidth="1"/>
    <col min="13057" max="13057" width="16.42578125" style="175" customWidth="1"/>
    <col min="13058" max="13058" width="13.7109375" style="175" customWidth="1"/>
    <col min="13059" max="13059" width="21.28515625" style="175" customWidth="1"/>
    <col min="13060" max="13060" width="19.42578125" style="175" customWidth="1"/>
    <col min="13061" max="13061" width="17.140625" style="175" customWidth="1"/>
    <col min="13062" max="13305" width="11.42578125" style="175"/>
    <col min="13306" max="13306" width="19.7109375" style="175" customWidth="1"/>
    <col min="13307" max="13307" width="56" style="175" customWidth="1"/>
    <col min="13308" max="13308" width="8.28515625" style="175" customWidth="1"/>
    <col min="13309" max="13309" width="12.7109375" style="175" customWidth="1"/>
    <col min="13310" max="13310" width="13.7109375" style="175" customWidth="1"/>
    <col min="13311" max="13311" width="21.28515625" style="175" customWidth="1"/>
    <col min="13312" max="13312" width="15.28515625" style="175" customWidth="1"/>
    <col min="13313" max="13313" width="16.42578125" style="175" customWidth="1"/>
    <col min="13314" max="13314" width="13.7109375" style="175" customWidth="1"/>
    <col min="13315" max="13315" width="21.28515625" style="175" customWidth="1"/>
    <col min="13316" max="13316" width="19.42578125" style="175" customWidth="1"/>
    <col min="13317" max="13317" width="17.140625" style="175" customWidth="1"/>
    <col min="13318" max="13561" width="11.42578125" style="175"/>
    <col min="13562" max="13562" width="19.7109375" style="175" customWidth="1"/>
    <col min="13563" max="13563" width="56" style="175" customWidth="1"/>
    <col min="13564" max="13564" width="8.28515625" style="175" customWidth="1"/>
    <col min="13565" max="13565" width="12.7109375" style="175" customWidth="1"/>
    <col min="13566" max="13566" width="13.7109375" style="175" customWidth="1"/>
    <col min="13567" max="13567" width="21.28515625" style="175" customWidth="1"/>
    <col min="13568" max="13568" width="15.28515625" style="175" customWidth="1"/>
    <col min="13569" max="13569" width="16.42578125" style="175" customWidth="1"/>
    <col min="13570" max="13570" width="13.7109375" style="175" customWidth="1"/>
    <col min="13571" max="13571" width="21.28515625" style="175" customWidth="1"/>
    <col min="13572" max="13572" width="19.42578125" style="175" customWidth="1"/>
    <col min="13573" max="13573" width="17.140625" style="175" customWidth="1"/>
    <col min="13574" max="13817" width="11.42578125" style="175"/>
    <col min="13818" max="13818" width="19.7109375" style="175" customWidth="1"/>
    <col min="13819" max="13819" width="56" style="175" customWidth="1"/>
    <col min="13820" max="13820" width="8.28515625" style="175" customWidth="1"/>
    <col min="13821" max="13821" width="12.7109375" style="175" customWidth="1"/>
    <col min="13822" max="13822" width="13.7109375" style="175" customWidth="1"/>
    <col min="13823" max="13823" width="21.28515625" style="175" customWidth="1"/>
    <col min="13824" max="13824" width="15.28515625" style="175" customWidth="1"/>
    <col min="13825" max="13825" width="16.42578125" style="175" customWidth="1"/>
    <col min="13826" max="13826" width="13.7109375" style="175" customWidth="1"/>
    <col min="13827" max="13827" width="21.28515625" style="175" customWidth="1"/>
    <col min="13828" max="13828" width="19.42578125" style="175" customWidth="1"/>
    <col min="13829" max="13829" width="17.140625" style="175" customWidth="1"/>
    <col min="13830" max="14073" width="11.42578125" style="175"/>
    <col min="14074" max="14074" width="19.7109375" style="175" customWidth="1"/>
    <col min="14075" max="14075" width="56" style="175" customWidth="1"/>
    <col min="14076" max="14076" width="8.28515625" style="175" customWidth="1"/>
    <col min="14077" max="14077" width="12.7109375" style="175" customWidth="1"/>
    <col min="14078" max="14078" width="13.7109375" style="175" customWidth="1"/>
    <col min="14079" max="14079" width="21.28515625" style="175" customWidth="1"/>
    <col min="14080" max="14080" width="15.28515625" style="175" customWidth="1"/>
    <col min="14081" max="14081" width="16.42578125" style="175" customWidth="1"/>
    <col min="14082" max="14082" width="13.7109375" style="175" customWidth="1"/>
    <col min="14083" max="14083" width="21.28515625" style="175" customWidth="1"/>
    <col min="14084" max="14084" width="19.42578125" style="175" customWidth="1"/>
    <col min="14085" max="14085" width="17.140625" style="175" customWidth="1"/>
    <col min="14086" max="14329" width="11.42578125" style="175"/>
    <col min="14330" max="14330" width="19.7109375" style="175" customWidth="1"/>
    <col min="14331" max="14331" width="56" style="175" customWidth="1"/>
    <col min="14332" max="14332" width="8.28515625" style="175" customWidth="1"/>
    <col min="14333" max="14333" width="12.7109375" style="175" customWidth="1"/>
    <col min="14334" max="14334" width="13.7109375" style="175" customWidth="1"/>
    <col min="14335" max="14335" width="21.28515625" style="175" customWidth="1"/>
    <col min="14336" max="14336" width="15.28515625" style="175" customWidth="1"/>
    <col min="14337" max="14337" width="16.42578125" style="175" customWidth="1"/>
    <col min="14338" max="14338" width="13.7109375" style="175" customWidth="1"/>
    <col min="14339" max="14339" width="21.28515625" style="175" customWidth="1"/>
    <col min="14340" max="14340" width="19.42578125" style="175" customWidth="1"/>
    <col min="14341" max="14341" width="17.140625" style="175" customWidth="1"/>
    <col min="14342" max="14585" width="11.42578125" style="175"/>
    <col min="14586" max="14586" width="19.7109375" style="175" customWidth="1"/>
    <col min="14587" max="14587" width="56" style="175" customWidth="1"/>
    <col min="14588" max="14588" width="8.28515625" style="175" customWidth="1"/>
    <col min="14589" max="14589" width="12.7109375" style="175" customWidth="1"/>
    <col min="14590" max="14590" width="13.7109375" style="175" customWidth="1"/>
    <col min="14591" max="14591" width="21.28515625" style="175" customWidth="1"/>
    <col min="14592" max="14592" width="15.28515625" style="175" customWidth="1"/>
    <col min="14593" max="14593" width="16.42578125" style="175" customWidth="1"/>
    <col min="14594" max="14594" width="13.7109375" style="175" customWidth="1"/>
    <col min="14595" max="14595" width="21.28515625" style="175" customWidth="1"/>
    <col min="14596" max="14596" width="19.42578125" style="175" customWidth="1"/>
    <col min="14597" max="14597" width="17.140625" style="175" customWidth="1"/>
    <col min="14598" max="14841" width="11.42578125" style="175"/>
    <col min="14842" max="14842" width="19.7109375" style="175" customWidth="1"/>
    <col min="14843" max="14843" width="56" style="175" customWidth="1"/>
    <col min="14844" max="14844" width="8.28515625" style="175" customWidth="1"/>
    <col min="14845" max="14845" width="12.7109375" style="175" customWidth="1"/>
    <col min="14846" max="14846" width="13.7109375" style="175" customWidth="1"/>
    <col min="14847" max="14847" width="21.28515625" style="175" customWidth="1"/>
    <col min="14848" max="14848" width="15.28515625" style="175" customWidth="1"/>
    <col min="14849" max="14849" width="16.42578125" style="175" customWidth="1"/>
    <col min="14850" max="14850" width="13.7109375" style="175" customWidth="1"/>
    <col min="14851" max="14851" width="21.28515625" style="175" customWidth="1"/>
    <col min="14852" max="14852" width="19.42578125" style="175" customWidth="1"/>
    <col min="14853" max="14853" width="17.140625" style="175" customWidth="1"/>
    <col min="14854" max="15097" width="11.42578125" style="175"/>
    <col min="15098" max="15098" width="19.7109375" style="175" customWidth="1"/>
    <col min="15099" max="15099" width="56" style="175" customWidth="1"/>
    <col min="15100" max="15100" width="8.28515625" style="175" customWidth="1"/>
    <col min="15101" max="15101" width="12.7109375" style="175" customWidth="1"/>
    <col min="15102" max="15102" width="13.7109375" style="175" customWidth="1"/>
    <col min="15103" max="15103" width="21.28515625" style="175" customWidth="1"/>
    <col min="15104" max="15104" width="15.28515625" style="175" customWidth="1"/>
    <col min="15105" max="15105" width="16.42578125" style="175" customWidth="1"/>
    <col min="15106" max="15106" width="13.7109375" style="175" customWidth="1"/>
    <col min="15107" max="15107" width="21.28515625" style="175" customWidth="1"/>
    <col min="15108" max="15108" width="19.42578125" style="175" customWidth="1"/>
    <col min="15109" max="15109" width="17.140625" style="175" customWidth="1"/>
    <col min="15110" max="15353" width="11.42578125" style="175"/>
    <col min="15354" max="15354" width="19.7109375" style="175" customWidth="1"/>
    <col min="15355" max="15355" width="56" style="175" customWidth="1"/>
    <col min="15356" max="15356" width="8.28515625" style="175" customWidth="1"/>
    <col min="15357" max="15357" width="12.7109375" style="175" customWidth="1"/>
    <col min="15358" max="15358" width="13.7109375" style="175" customWidth="1"/>
    <col min="15359" max="15359" width="21.28515625" style="175" customWidth="1"/>
    <col min="15360" max="15360" width="15.28515625" style="175" customWidth="1"/>
    <col min="15361" max="15361" width="16.42578125" style="175" customWidth="1"/>
    <col min="15362" max="15362" width="13.7109375" style="175" customWidth="1"/>
    <col min="15363" max="15363" width="21.28515625" style="175" customWidth="1"/>
    <col min="15364" max="15364" width="19.42578125" style="175" customWidth="1"/>
    <col min="15365" max="15365" width="17.140625" style="175" customWidth="1"/>
    <col min="15366" max="15609" width="11.42578125" style="175"/>
    <col min="15610" max="15610" width="19.7109375" style="175" customWidth="1"/>
    <col min="15611" max="15611" width="56" style="175" customWidth="1"/>
    <col min="15612" max="15612" width="8.28515625" style="175" customWidth="1"/>
    <col min="15613" max="15613" width="12.7109375" style="175" customWidth="1"/>
    <col min="15614" max="15614" width="13.7109375" style="175" customWidth="1"/>
    <col min="15615" max="15615" width="21.28515625" style="175" customWidth="1"/>
    <col min="15616" max="15616" width="15.28515625" style="175" customWidth="1"/>
    <col min="15617" max="15617" width="16.42578125" style="175" customWidth="1"/>
    <col min="15618" max="15618" width="13.7109375" style="175" customWidth="1"/>
    <col min="15619" max="15619" width="21.28515625" style="175" customWidth="1"/>
    <col min="15620" max="15620" width="19.42578125" style="175" customWidth="1"/>
    <col min="15621" max="15621" width="17.140625" style="175" customWidth="1"/>
    <col min="15622" max="15865" width="11.42578125" style="175"/>
    <col min="15866" max="15866" width="19.7109375" style="175" customWidth="1"/>
    <col min="15867" max="15867" width="56" style="175" customWidth="1"/>
    <col min="15868" max="15868" width="8.28515625" style="175" customWidth="1"/>
    <col min="15869" max="15869" width="12.7109375" style="175" customWidth="1"/>
    <col min="15870" max="15870" width="13.7109375" style="175" customWidth="1"/>
    <col min="15871" max="15871" width="21.28515625" style="175" customWidth="1"/>
    <col min="15872" max="15872" width="15.28515625" style="175" customWidth="1"/>
    <col min="15873" max="15873" width="16.42578125" style="175" customWidth="1"/>
    <col min="15874" max="15874" width="13.7109375" style="175" customWidth="1"/>
    <col min="15875" max="15875" width="21.28515625" style="175" customWidth="1"/>
    <col min="15876" max="15876" width="19.42578125" style="175" customWidth="1"/>
    <col min="15877" max="15877" width="17.140625" style="175" customWidth="1"/>
    <col min="15878" max="16121" width="11.42578125" style="175"/>
    <col min="16122" max="16122" width="19.7109375" style="175" customWidth="1"/>
    <col min="16123" max="16123" width="56" style="175" customWidth="1"/>
    <col min="16124" max="16124" width="8.28515625" style="175" customWidth="1"/>
    <col min="16125" max="16125" width="12.7109375" style="175" customWidth="1"/>
    <col min="16126" max="16126" width="13.7109375" style="175" customWidth="1"/>
    <col min="16127" max="16127" width="21.28515625" style="175" customWidth="1"/>
    <col min="16128" max="16128" width="15.28515625" style="175" customWidth="1"/>
    <col min="16129" max="16129" width="16.42578125" style="175" customWidth="1"/>
    <col min="16130" max="16130" width="13.7109375" style="175" customWidth="1"/>
    <col min="16131" max="16131" width="21.28515625" style="175" customWidth="1"/>
    <col min="16132" max="16132" width="19.42578125" style="175" customWidth="1"/>
    <col min="16133" max="16133" width="17.140625" style="175" customWidth="1"/>
    <col min="16134" max="16384" width="11.42578125" style="175"/>
  </cols>
  <sheetData>
    <row r="1" spans="1:7">
      <c r="A1" s="278"/>
      <c r="B1" s="279"/>
      <c r="C1" s="280"/>
      <c r="D1" s="281"/>
      <c r="E1" s="282"/>
      <c r="F1" s="279"/>
      <c r="G1" s="283"/>
    </row>
    <row r="2" spans="1:7">
      <c r="A2" s="285"/>
      <c r="B2" s="11"/>
      <c r="C2" s="12"/>
      <c r="D2" s="13"/>
      <c r="E2" s="14"/>
      <c r="F2" s="11"/>
      <c r="G2" s="286"/>
    </row>
    <row r="3" spans="1:7" ht="18">
      <c r="A3" s="287"/>
      <c r="B3" s="288" t="s">
        <v>272</v>
      </c>
      <c r="C3" s="12"/>
      <c r="D3" s="18"/>
      <c r="E3" s="14"/>
      <c r="F3" s="19"/>
      <c r="G3" s="289"/>
    </row>
    <row r="4" spans="1:7">
      <c r="A4" s="287"/>
      <c r="B4" s="17"/>
      <c r="C4" s="12"/>
      <c r="D4" s="13"/>
      <c r="E4" s="14"/>
      <c r="F4" s="11"/>
      <c r="G4" s="286"/>
    </row>
    <row r="5" spans="1:7">
      <c r="A5" s="285" t="s">
        <v>5</v>
      </c>
      <c r="B5" s="17" t="s">
        <v>273</v>
      </c>
      <c r="C5" s="12"/>
      <c r="D5" s="13"/>
      <c r="E5" s="14"/>
      <c r="F5" s="11"/>
      <c r="G5" s="286"/>
    </row>
    <row r="6" spans="1:7">
      <c r="A6" s="285" t="s">
        <v>7</v>
      </c>
      <c r="B6" s="17" t="s">
        <v>8</v>
      </c>
      <c r="C6" s="12"/>
      <c r="D6" s="13"/>
      <c r="E6" s="14"/>
      <c r="F6" s="11"/>
      <c r="G6" s="286"/>
    </row>
    <row r="7" spans="1:7">
      <c r="A7" s="285" t="s">
        <v>9</v>
      </c>
      <c r="B7" s="17" t="s">
        <v>10</v>
      </c>
      <c r="C7" s="12"/>
      <c r="D7" s="13"/>
      <c r="E7" s="180"/>
      <c r="F7" s="23" t="s">
        <v>11</v>
      </c>
      <c r="G7" s="292"/>
    </row>
    <row r="8" spans="1:7">
      <c r="A8" s="285" t="s">
        <v>12</v>
      </c>
      <c r="B8" s="17" t="s">
        <v>13</v>
      </c>
      <c r="C8" s="12"/>
      <c r="D8" s="13"/>
      <c r="E8" s="180"/>
      <c r="F8" s="23" t="s">
        <v>14</v>
      </c>
      <c r="G8" s="292"/>
    </row>
    <row r="9" spans="1:7">
      <c r="A9" s="285" t="s">
        <v>15</v>
      </c>
      <c r="B9" s="28">
        <v>41044</v>
      </c>
      <c r="C9" s="12"/>
      <c r="D9" s="13"/>
      <c r="E9" s="180"/>
      <c r="F9" s="23" t="s">
        <v>16</v>
      </c>
      <c r="G9" s="292"/>
    </row>
    <row r="10" spans="1:7">
      <c r="A10" s="285"/>
      <c r="B10" s="11"/>
      <c r="C10" s="12"/>
      <c r="D10" s="13"/>
      <c r="E10" s="180"/>
      <c r="F10" s="30" t="s">
        <v>17</v>
      </c>
      <c r="G10" s="292"/>
    </row>
    <row r="11" spans="1:7">
      <c r="A11" s="285"/>
      <c r="B11" s="11"/>
      <c r="C11" s="12"/>
      <c r="D11" s="13"/>
      <c r="E11" s="32"/>
      <c r="F11" s="11"/>
      <c r="G11" s="286"/>
    </row>
    <row r="12" spans="1:7">
      <c r="A12" s="285"/>
      <c r="B12" s="11"/>
      <c r="C12" s="12"/>
      <c r="D12" s="13"/>
      <c r="E12" s="32"/>
      <c r="F12" s="11"/>
      <c r="G12" s="286"/>
    </row>
    <row r="13" spans="1:7" ht="24.95" customHeight="1">
      <c r="A13" s="298" t="s">
        <v>20</v>
      </c>
      <c r="B13" s="35" t="s">
        <v>21</v>
      </c>
      <c r="C13" s="35" t="s">
        <v>22</v>
      </c>
      <c r="D13" s="36" t="s">
        <v>23</v>
      </c>
      <c r="E13" s="36" t="s">
        <v>24</v>
      </c>
      <c r="F13" s="35" t="s">
        <v>25</v>
      </c>
      <c r="G13" s="299" t="s">
        <v>26</v>
      </c>
    </row>
    <row r="14" spans="1:7" s="240" customFormat="1" ht="15" customHeight="1">
      <c r="A14" s="300"/>
      <c r="B14" s="301"/>
      <c r="C14" s="39"/>
      <c r="D14" s="40"/>
      <c r="E14" s="41"/>
      <c r="F14" s="42"/>
      <c r="G14" s="302"/>
    </row>
    <row r="15" spans="1:7" s="198" customFormat="1" ht="15" customHeight="1">
      <c r="A15" s="304"/>
      <c r="B15" s="61"/>
      <c r="C15" s="62"/>
      <c r="D15" s="63"/>
      <c r="E15" s="64"/>
      <c r="F15" s="61"/>
      <c r="G15" s="305"/>
    </row>
    <row r="16" spans="1:7" s="342" customFormat="1" ht="15" customHeight="1">
      <c r="A16" s="48">
        <v>4</v>
      </c>
      <c r="B16" s="49" t="s">
        <v>92</v>
      </c>
      <c r="C16" s="337"/>
      <c r="D16" s="338"/>
      <c r="E16" s="339"/>
      <c r="F16" s="338"/>
      <c r="G16" s="340">
        <f>SUM(F17:F19)</f>
        <v>2760.1063981999996</v>
      </c>
    </row>
    <row r="17" spans="1:8" s="342" customFormat="1" ht="15" customHeight="1">
      <c r="A17" s="343">
        <f>+A16+0.01</f>
        <v>4.01</v>
      </c>
      <c r="B17" s="344" t="s">
        <v>274</v>
      </c>
      <c r="C17" s="345" t="s">
        <v>85</v>
      </c>
      <c r="D17" s="341">
        <f>[2]CONCRETO!G56</f>
        <v>3.6654</v>
      </c>
      <c r="E17" s="339">
        <v>268.43299999999999</v>
      </c>
      <c r="F17" s="338">
        <f>D17*E17</f>
        <v>983.91431820000003</v>
      </c>
      <c r="G17" s="346"/>
    </row>
    <row r="18" spans="1:8" s="342" customFormat="1" ht="15" customHeight="1">
      <c r="A18" s="347">
        <v>4.0199999999999996</v>
      </c>
      <c r="B18" s="348" t="s">
        <v>275</v>
      </c>
      <c r="C18" s="345" t="s">
        <v>36</v>
      </c>
      <c r="D18" s="341">
        <f>[2]CONCRETO!J55</f>
        <v>0</v>
      </c>
      <c r="E18" s="339">
        <v>39.58</v>
      </c>
      <c r="F18" s="338">
        <f>D18*E18</f>
        <v>0</v>
      </c>
      <c r="G18" s="346"/>
    </row>
    <row r="19" spans="1:8" s="355" customFormat="1" ht="15" customHeight="1">
      <c r="A19" s="368">
        <v>4.04</v>
      </c>
      <c r="B19" s="369" t="s">
        <v>289</v>
      </c>
      <c r="C19" s="351" t="s">
        <v>36</v>
      </c>
      <c r="D19" s="370">
        <f>[2]CONCRETO!J56</f>
        <v>44.875999999999998</v>
      </c>
      <c r="E19" s="309">
        <v>39.58</v>
      </c>
      <c r="F19" s="360">
        <f>D19*E19</f>
        <v>1776.1920799999998</v>
      </c>
      <c r="G19" s="371"/>
    </row>
    <row r="20" spans="1:8" s="198" customFormat="1" ht="15" customHeight="1">
      <c r="A20" s="48">
        <v>8</v>
      </c>
      <c r="B20" s="49" t="s">
        <v>276</v>
      </c>
      <c r="C20" s="203"/>
      <c r="D20" s="213"/>
      <c r="E20" s="307"/>
      <c r="F20" s="307"/>
      <c r="G20" s="312">
        <f>SUM(F21:F23)</f>
        <v>25305.239999999998</v>
      </c>
      <c r="H20" s="313"/>
    </row>
    <row r="21" spans="1:8" s="355" customFormat="1" ht="15" customHeight="1">
      <c r="A21" s="349">
        <f>+A20+0.01</f>
        <v>8.01</v>
      </c>
      <c r="B21" s="350" t="s">
        <v>277</v>
      </c>
      <c r="C21" s="351" t="s">
        <v>278</v>
      </c>
      <c r="D21" s="352">
        <v>165.92500000000001</v>
      </c>
      <c r="E21" s="309">
        <v>59.02</v>
      </c>
      <c r="F21" s="309">
        <f>ROUND(D21*E21,2)</f>
        <v>9792.89</v>
      </c>
      <c r="G21" s="353"/>
      <c r="H21" s="354"/>
    </row>
    <row r="22" spans="1:8" s="355" customFormat="1" ht="15" customHeight="1">
      <c r="A22" s="349">
        <f>+A21+0.01</f>
        <v>8.02</v>
      </c>
      <c r="B22" s="350" t="s">
        <v>279</v>
      </c>
      <c r="C22" s="351" t="s">
        <v>278</v>
      </c>
      <c r="D22" s="352">
        <v>16.95</v>
      </c>
      <c r="E22" s="309">
        <v>89</v>
      </c>
      <c r="F22" s="309">
        <f>ROUND(D22*E22,2)</f>
        <v>1508.55</v>
      </c>
      <c r="G22" s="353"/>
      <c r="H22" s="354"/>
    </row>
    <row r="23" spans="1:8" s="355" customFormat="1" ht="15" customHeight="1" thickBot="1">
      <c r="A23" s="349">
        <f>+A22+0.01</f>
        <v>8.0299999999999994</v>
      </c>
      <c r="B23" s="350" t="s">
        <v>280</v>
      </c>
      <c r="C23" s="351" t="s">
        <v>278</v>
      </c>
      <c r="D23" s="352">
        <v>350.0950000000002</v>
      </c>
      <c r="E23" s="309">
        <v>40</v>
      </c>
      <c r="F23" s="309">
        <f>ROUND(D23*E23,2)</f>
        <v>14003.8</v>
      </c>
      <c r="G23" s="353"/>
      <c r="H23" s="354"/>
    </row>
    <row r="24" spans="1:8" s="240" customFormat="1" ht="15" customHeight="1">
      <c r="A24" s="316"/>
      <c r="B24" s="317"/>
      <c r="C24" s="318"/>
      <c r="D24" s="319"/>
      <c r="E24" s="320" t="s">
        <v>188</v>
      </c>
      <c r="F24" s="321"/>
      <c r="G24" s="322">
        <f>SUM(G16:G23)</f>
        <v>28065.346398199996</v>
      </c>
    </row>
    <row r="25" spans="1:8" s="240" customFormat="1" ht="15" customHeight="1" thickBot="1">
      <c r="A25" s="234"/>
      <c r="B25" s="236"/>
      <c r="C25" s="257"/>
      <c r="D25" s="258"/>
      <c r="E25" s="102" t="s">
        <v>191</v>
      </c>
      <c r="F25" s="103" t="s">
        <v>189</v>
      </c>
      <c r="G25" s="243">
        <v>0</v>
      </c>
    </row>
    <row r="26" spans="1:8" s="240" customFormat="1" ht="15" customHeight="1">
      <c r="A26" s="234"/>
      <c r="B26" s="236"/>
      <c r="C26" s="257"/>
      <c r="D26" s="258"/>
      <c r="E26" s="102" t="s">
        <v>281</v>
      </c>
      <c r="F26" s="103"/>
      <c r="G26" s="237">
        <f>+G24+G25</f>
        <v>28065.346398199996</v>
      </c>
    </row>
    <row r="27" spans="1:8" s="240" customFormat="1" ht="15" customHeight="1" thickBot="1">
      <c r="A27" s="234"/>
      <c r="B27" s="236"/>
      <c r="C27" s="257"/>
      <c r="D27" s="258"/>
      <c r="E27" s="102" t="s">
        <v>193</v>
      </c>
      <c r="F27" s="103" t="s">
        <v>189</v>
      </c>
      <c r="G27" s="243">
        <f>+G26*0.07</f>
        <v>1964.5742478739999</v>
      </c>
    </row>
    <row r="28" spans="1:8" s="240" customFormat="1" ht="15" customHeight="1">
      <c r="A28" s="234"/>
      <c r="B28" s="236"/>
      <c r="C28" s="257"/>
      <c r="D28" s="258"/>
      <c r="E28" s="102" t="s">
        <v>194</v>
      </c>
      <c r="F28" s="103" t="s">
        <v>189</v>
      </c>
      <c r="G28" s="237">
        <f>+G26+G27</f>
        <v>30029.920646073995</v>
      </c>
    </row>
    <row r="29" spans="1:8" s="240" customFormat="1" ht="15" customHeight="1">
      <c r="A29" s="234"/>
      <c r="B29" s="236"/>
      <c r="C29" s="257"/>
      <c r="D29" s="258"/>
      <c r="E29" s="103" t="s">
        <v>195</v>
      </c>
      <c r="F29" s="103" t="s">
        <v>189</v>
      </c>
      <c r="G29" s="237">
        <f>0.18*G28</f>
        <v>5405.3857162933191</v>
      </c>
    </row>
    <row r="30" spans="1:8" s="240" customFormat="1" ht="15" customHeight="1">
      <c r="A30" s="234"/>
      <c r="B30" s="236"/>
      <c r="C30" s="257"/>
      <c r="D30" s="258"/>
      <c r="E30" s="103" t="s">
        <v>197</v>
      </c>
      <c r="F30" s="103" t="s">
        <v>189</v>
      </c>
      <c r="G30" s="237">
        <f>SUM(G28:G29)</f>
        <v>35435.306362367315</v>
      </c>
    </row>
    <row r="31" spans="1:8" s="240" customFormat="1" ht="15" customHeight="1" thickBot="1">
      <c r="A31" s="248"/>
      <c r="B31" s="253"/>
      <c r="C31" s="250"/>
      <c r="D31" s="251"/>
      <c r="E31" s="253"/>
      <c r="F31" s="253"/>
      <c r="G31" s="252"/>
    </row>
    <row r="32" spans="1:8" s="240" customFormat="1" ht="15" customHeight="1">
      <c r="A32" s="234"/>
      <c r="B32" s="236"/>
      <c r="C32" s="257"/>
      <c r="D32" s="258"/>
      <c r="E32" s="103"/>
      <c r="F32" s="103"/>
      <c r="G32" s="237"/>
    </row>
    <row r="33" spans="1:7" s="240" customFormat="1" ht="15" customHeight="1">
      <c r="A33" s="234"/>
      <c r="B33" s="256" t="s">
        <v>200</v>
      </c>
      <c r="C33" s="257"/>
      <c r="D33" s="258"/>
      <c r="E33" s="258"/>
      <c r="F33" s="258"/>
      <c r="G33" s="242"/>
    </row>
    <row r="34" spans="1:7" s="240" customFormat="1" ht="15" customHeight="1">
      <c r="A34" s="234"/>
      <c r="B34" s="260" t="s">
        <v>282</v>
      </c>
      <c r="C34" s="257"/>
      <c r="D34" s="258"/>
      <c r="E34" s="258"/>
      <c r="F34" s="258"/>
      <c r="G34" s="242"/>
    </row>
    <row r="35" spans="1:7" s="240" customFormat="1" ht="15" customHeight="1">
      <c r="A35" s="234"/>
      <c r="B35" s="261"/>
      <c r="C35" s="257"/>
      <c r="D35" s="258"/>
      <c r="E35" s="258"/>
      <c r="F35" s="258"/>
      <c r="G35" s="242"/>
    </row>
    <row r="36" spans="1:7" s="240" customFormat="1" ht="15" customHeight="1">
      <c r="A36" s="234"/>
      <c r="B36" s="256" t="s">
        <v>202</v>
      </c>
      <c r="C36" s="257"/>
      <c r="D36" s="258"/>
      <c r="E36" s="258"/>
      <c r="F36" s="258"/>
      <c r="G36" s="242"/>
    </row>
    <row r="37" spans="1:7" s="240" customFormat="1" ht="15" customHeight="1">
      <c r="A37" s="234"/>
      <c r="B37" s="262" t="s">
        <v>203</v>
      </c>
      <c r="C37" s="257"/>
      <c r="D37" s="258"/>
      <c r="E37" s="258"/>
      <c r="F37" s="258"/>
      <c r="G37" s="242"/>
    </row>
    <row r="38" spans="1:7" s="240" customFormat="1" ht="15" customHeight="1">
      <c r="A38" s="234"/>
      <c r="B38" s="262"/>
      <c r="C38" s="257"/>
      <c r="D38" s="258"/>
      <c r="E38" s="258"/>
      <c r="F38" s="258"/>
      <c r="G38" s="242"/>
    </row>
    <row r="39" spans="1:7" s="240" customFormat="1" ht="15" customHeight="1">
      <c r="A39" s="234"/>
      <c r="B39" s="256" t="s">
        <v>283</v>
      </c>
      <c r="C39" s="257"/>
      <c r="D39" s="258"/>
      <c r="E39" s="258"/>
      <c r="F39" s="258"/>
      <c r="G39" s="242"/>
    </row>
    <row r="40" spans="1:7" s="240" customFormat="1" ht="15" customHeight="1">
      <c r="A40" s="234"/>
      <c r="B40" s="324" t="s">
        <v>284</v>
      </c>
      <c r="C40" s="257"/>
      <c r="D40" s="258"/>
      <c r="E40" s="258"/>
      <c r="F40" s="258"/>
      <c r="G40" s="242"/>
    </row>
    <row r="41" spans="1:7" s="240" customFormat="1" ht="15" customHeight="1">
      <c r="A41" s="325"/>
      <c r="B41" s="326"/>
      <c r="C41" s="327"/>
      <c r="D41" s="328"/>
      <c r="E41" s="328"/>
      <c r="F41" s="328"/>
      <c r="G41" s="329"/>
    </row>
    <row r="42" spans="1:7" s="240" customFormat="1" ht="15" customHeight="1">
      <c r="A42" s="234"/>
      <c r="B42" s="236"/>
      <c r="C42" s="257"/>
      <c r="D42" s="258"/>
      <c r="E42" s="258"/>
      <c r="F42" s="258"/>
      <c r="G42" s="242"/>
    </row>
    <row r="43" spans="1:7" s="240" customFormat="1" ht="15" customHeight="1">
      <c r="A43" s="234"/>
      <c r="B43" s="236"/>
      <c r="C43" s="257"/>
      <c r="D43" s="258"/>
      <c r="E43" s="258"/>
      <c r="F43" s="258"/>
      <c r="G43" s="242"/>
    </row>
    <row r="44" spans="1:7" s="240" customFormat="1" ht="15" customHeight="1">
      <c r="A44" s="330"/>
      <c r="B44" s="331"/>
      <c r="C44" s="332"/>
      <c r="D44" s="333"/>
      <c r="E44" s="333"/>
      <c r="F44" s="333"/>
      <c r="G44" s="334"/>
    </row>
    <row r="45" spans="1:7" s="240" customFormat="1" ht="15" customHeight="1">
      <c r="A45" s="234"/>
      <c r="B45" s="236"/>
      <c r="C45" s="257"/>
      <c r="D45" s="258"/>
      <c r="E45" s="163"/>
      <c r="F45" s="163"/>
      <c r="G45" s="242"/>
    </row>
    <row r="46" spans="1:7" s="240" customFormat="1" ht="15" customHeight="1">
      <c r="A46" s="335" t="s">
        <v>231</v>
      </c>
      <c r="B46" s="44"/>
      <c r="C46" s="146"/>
      <c r="D46" s="157"/>
      <c r="E46" s="589" t="s">
        <v>233</v>
      </c>
      <c r="F46" s="589"/>
      <c r="G46" s="242"/>
    </row>
    <row r="47" spans="1:7" s="240" customFormat="1" ht="15" customHeight="1">
      <c r="A47" s="335"/>
      <c r="B47" s="44"/>
      <c r="C47" s="146"/>
      <c r="D47" s="159"/>
      <c r="E47" s="589" t="s">
        <v>235</v>
      </c>
      <c r="F47" s="589"/>
      <c r="G47" s="242"/>
    </row>
    <row r="48" spans="1:7" s="240" customFormat="1" ht="15" customHeight="1">
      <c r="A48" s="335"/>
      <c r="B48" s="44"/>
      <c r="C48" s="146"/>
      <c r="D48" s="159"/>
      <c r="E48" s="160"/>
      <c r="F48" s="160"/>
      <c r="G48" s="242"/>
    </row>
    <row r="49" spans="1:7" s="240" customFormat="1" ht="15" customHeight="1">
      <c r="A49" s="335"/>
      <c r="B49" s="161"/>
      <c r="C49" s="147"/>
      <c r="D49" s="162"/>
      <c r="E49" s="163"/>
      <c r="F49" s="163"/>
      <c r="G49" s="242"/>
    </row>
    <row r="50" spans="1:7" s="240" customFormat="1" ht="15" customHeight="1">
      <c r="A50" s="335"/>
      <c r="B50" s="164" t="s">
        <v>232</v>
      </c>
      <c r="C50" s="146"/>
      <c r="D50" s="159"/>
      <c r="E50" s="589" t="s">
        <v>233</v>
      </c>
      <c r="F50" s="589"/>
      <c r="G50" s="242"/>
    </row>
    <row r="51" spans="1:7" s="240" customFormat="1" ht="15" customHeight="1">
      <c r="A51" s="336"/>
      <c r="B51" s="164" t="s">
        <v>234</v>
      </c>
      <c r="C51" s="146"/>
      <c r="D51" s="157"/>
      <c r="E51" s="589" t="s">
        <v>235</v>
      </c>
      <c r="F51" s="589"/>
      <c r="G51" s="242"/>
    </row>
    <row r="52" spans="1:7" s="240" customFormat="1" ht="15" customHeight="1">
      <c r="A52" s="336"/>
      <c r="B52" s="164" t="s">
        <v>236</v>
      </c>
      <c r="C52" s="161"/>
      <c r="D52" s="167"/>
      <c r="E52" s="168"/>
      <c r="F52" s="168"/>
      <c r="G52" s="242"/>
    </row>
    <row r="53" spans="1:7" s="240" customFormat="1" ht="15" customHeight="1" thickBot="1">
      <c r="A53" s="248"/>
      <c r="B53" s="253"/>
      <c r="C53" s="250"/>
      <c r="D53" s="251"/>
      <c r="E53" s="251"/>
      <c r="F53" s="251"/>
      <c r="G53" s="252"/>
    </row>
  </sheetData>
  <sheetProtection selectLockedCells="1" selectUnlockedCells="1"/>
  <mergeCells count="4">
    <mergeCell ref="E46:F46"/>
    <mergeCell ref="E47:F47"/>
    <mergeCell ref="E50:F50"/>
    <mergeCell ref="E51:F51"/>
  </mergeCells>
  <hyperlinks>
    <hyperlink ref="F10" r:id="rId1"/>
  </hyperlinks>
  <printOptions horizontalCentered="1" verticalCentered="1"/>
  <pageMargins left="0.19652777777777777" right="0.19652777777777777" top="0.78749999999999998" bottom="0.78749999999999998" header="0.78749999999999998" footer="0.78749999999999998"/>
  <pageSetup paperSize="9" scale="60" firstPageNumber="0" orientation="portrait" horizontalDpi="300" verticalDpi="300" r:id="rId2"/>
  <headerFooter alignWithMargins="0">
    <oddHeader>&amp;C&amp;"Times New Roman,Normal"&amp;12&amp;A</oddHeader>
    <oddFooter>&amp;C&amp;"Times New Roman,Normal"&amp;12Página &amp;P</oddFooter>
  </headerFooter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55" zoomScaleNormal="55" workbookViewId="0">
      <pane ySplit="2" topLeftCell="A3" activePane="bottomLeft" state="frozen"/>
      <selection pane="bottomLeft" activeCell="B32" sqref="B32"/>
    </sheetView>
  </sheetViews>
  <sheetFormatPr baseColWidth="10" defaultRowHeight="12.75"/>
  <cols>
    <col min="1" max="1" width="11.42578125" style="175"/>
    <col min="2" max="2" width="9.5703125" style="175" customWidth="1"/>
    <col min="3" max="3" width="78.28515625" style="175" customWidth="1"/>
    <col min="4" max="4" width="8.28515625" style="271" customWidth="1"/>
    <col min="5" max="5" width="12.7109375" style="175" customWidth="1"/>
    <col min="6" max="6" width="12.140625" style="175" bestFit="1" customWidth="1"/>
    <col min="7" max="7" width="21.28515625" style="175" customWidth="1"/>
    <col min="8" max="8" width="19.42578125" style="175" customWidth="1"/>
    <col min="9" max="257" width="11.42578125" style="175"/>
    <col min="258" max="258" width="9.5703125" style="175" customWidth="1"/>
    <col min="259" max="259" width="78.28515625" style="175" customWidth="1"/>
    <col min="260" max="260" width="8.28515625" style="175" customWidth="1"/>
    <col min="261" max="261" width="12.7109375" style="175" customWidth="1"/>
    <col min="262" max="262" width="12.140625" style="175" bestFit="1" customWidth="1"/>
    <col min="263" max="263" width="21.28515625" style="175" customWidth="1"/>
    <col min="264" max="264" width="19.42578125" style="175" customWidth="1"/>
    <col min="265" max="513" width="11.42578125" style="175"/>
    <col min="514" max="514" width="9.5703125" style="175" customWidth="1"/>
    <col min="515" max="515" width="78.28515625" style="175" customWidth="1"/>
    <col min="516" max="516" width="8.28515625" style="175" customWidth="1"/>
    <col min="517" max="517" width="12.7109375" style="175" customWidth="1"/>
    <col min="518" max="518" width="12.140625" style="175" bestFit="1" customWidth="1"/>
    <col min="519" max="519" width="21.28515625" style="175" customWidth="1"/>
    <col min="520" max="520" width="19.42578125" style="175" customWidth="1"/>
    <col min="521" max="769" width="11.42578125" style="175"/>
    <col min="770" max="770" width="9.5703125" style="175" customWidth="1"/>
    <col min="771" max="771" width="78.28515625" style="175" customWidth="1"/>
    <col min="772" max="772" width="8.28515625" style="175" customWidth="1"/>
    <col min="773" max="773" width="12.7109375" style="175" customWidth="1"/>
    <col min="774" max="774" width="12.140625" style="175" bestFit="1" customWidth="1"/>
    <col min="775" max="775" width="21.28515625" style="175" customWidth="1"/>
    <col min="776" max="776" width="19.42578125" style="175" customWidth="1"/>
    <col min="777" max="1025" width="11.42578125" style="175"/>
    <col min="1026" max="1026" width="9.5703125" style="175" customWidth="1"/>
    <col min="1027" max="1027" width="78.28515625" style="175" customWidth="1"/>
    <col min="1028" max="1028" width="8.28515625" style="175" customWidth="1"/>
    <col min="1029" max="1029" width="12.7109375" style="175" customWidth="1"/>
    <col min="1030" max="1030" width="12.140625" style="175" bestFit="1" customWidth="1"/>
    <col min="1031" max="1031" width="21.28515625" style="175" customWidth="1"/>
    <col min="1032" max="1032" width="19.42578125" style="175" customWidth="1"/>
    <col min="1033" max="1281" width="11.42578125" style="175"/>
    <col min="1282" max="1282" width="9.5703125" style="175" customWidth="1"/>
    <col min="1283" max="1283" width="78.28515625" style="175" customWidth="1"/>
    <col min="1284" max="1284" width="8.28515625" style="175" customWidth="1"/>
    <col min="1285" max="1285" width="12.7109375" style="175" customWidth="1"/>
    <col min="1286" max="1286" width="12.140625" style="175" bestFit="1" customWidth="1"/>
    <col min="1287" max="1287" width="21.28515625" style="175" customWidth="1"/>
    <col min="1288" max="1288" width="19.42578125" style="175" customWidth="1"/>
    <col min="1289" max="1537" width="11.42578125" style="175"/>
    <col min="1538" max="1538" width="9.5703125" style="175" customWidth="1"/>
    <col min="1539" max="1539" width="78.28515625" style="175" customWidth="1"/>
    <col min="1540" max="1540" width="8.28515625" style="175" customWidth="1"/>
    <col min="1541" max="1541" width="12.7109375" style="175" customWidth="1"/>
    <col min="1542" max="1542" width="12.140625" style="175" bestFit="1" customWidth="1"/>
    <col min="1543" max="1543" width="21.28515625" style="175" customWidth="1"/>
    <col min="1544" max="1544" width="19.42578125" style="175" customWidth="1"/>
    <col min="1545" max="1793" width="11.42578125" style="175"/>
    <col min="1794" max="1794" width="9.5703125" style="175" customWidth="1"/>
    <col min="1795" max="1795" width="78.28515625" style="175" customWidth="1"/>
    <col min="1796" max="1796" width="8.28515625" style="175" customWidth="1"/>
    <col min="1797" max="1797" width="12.7109375" style="175" customWidth="1"/>
    <col min="1798" max="1798" width="12.140625" style="175" bestFit="1" customWidth="1"/>
    <col min="1799" max="1799" width="21.28515625" style="175" customWidth="1"/>
    <col min="1800" max="1800" width="19.42578125" style="175" customWidth="1"/>
    <col min="1801" max="2049" width="11.42578125" style="175"/>
    <col min="2050" max="2050" width="9.5703125" style="175" customWidth="1"/>
    <col min="2051" max="2051" width="78.28515625" style="175" customWidth="1"/>
    <col min="2052" max="2052" width="8.28515625" style="175" customWidth="1"/>
    <col min="2053" max="2053" width="12.7109375" style="175" customWidth="1"/>
    <col min="2054" max="2054" width="12.140625" style="175" bestFit="1" customWidth="1"/>
    <col min="2055" max="2055" width="21.28515625" style="175" customWidth="1"/>
    <col min="2056" max="2056" width="19.42578125" style="175" customWidth="1"/>
    <col min="2057" max="2305" width="11.42578125" style="175"/>
    <col min="2306" max="2306" width="9.5703125" style="175" customWidth="1"/>
    <col min="2307" max="2307" width="78.28515625" style="175" customWidth="1"/>
    <col min="2308" max="2308" width="8.28515625" style="175" customWidth="1"/>
    <col min="2309" max="2309" width="12.7109375" style="175" customWidth="1"/>
    <col min="2310" max="2310" width="12.140625" style="175" bestFit="1" customWidth="1"/>
    <col min="2311" max="2311" width="21.28515625" style="175" customWidth="1"/>
    <col min="2312" max="2312" width="19.42578125" style="175" customWidth="1"/>
    <col min="2313" max="2561" width="11.42578125" style="175"/>
    <col min="2562" max="2562" width="9.5703125" style="175" customWidth="1"/>
    <col min="2563" max="2563" width="78.28515625" style="175" customWidth="1"/>
    <col min="2564" max="2564" width="8.28515625" style="175" customWidth="1"/>
    <col min="2565" max="2565" width="12.7109375" style="175" customWidth="1"/>
    <col min="2566" max="2566" width="12.140625" style="175" bestFit="1" customWidth="1"/>
    <col min="2567" max="2567" width="21.28515625" style="175" customWidth="1"/>
    <col min="2568" max="2568" width="19.42578125" style="175" customWidth="1"/>
    <col min="2569" max="2817" width="11.42578125" style="175"/>
    <col min="2818" max="2818" width="9.5703125" style="175" customWidth="1"/>
    <col min="2819" max="2819" width="78.28515625" style="175" customWidth="1"/>
    <col min="2820" max="2820" width="8.28515625" style="175" customWidth="1"/>
    <col min="2821" max="2821" width="12.7109375" style="175" customWidth="1"/>
    <col min="2822" max="2822" width="12.140625" style="175" bestFit="1" customWidth="1"/>
    <col min="2823" max="2823" width="21.28515625" style="175" customWidth="1"/>
    <col min="2824" max="2824" width="19.42578125" style="175" customWidth="1"/>
    <col min="2825" max="3073" width="11.42578125" style="175"/>
    <col min="3074" max="3074" width="9.5703125" style="175" customWidth="1"/>
    <col min="3075" max="3075" width="78.28515625" style="175" customWidth="1"/>
    <col min="3076" max="3076" width="8.28515625" style="175" customWidth="1"/>
    <col min="3077" max="3077" width="12.7109375" style="175" customWidth="1"/>
    <col min="3078" max="3078" width="12.140625" style="175" bestFit="1" customWidth="1"/>
    <col min="3079" max="3079" width="21.28515625" style="175" customWidth="1"/>
    <col min="3080" max="3080" width="19.42578125" style="175" customWidth="1"/>
    <col min="3081" max="3329" width="11.42578125" style="175"/>
    <col min="3330" max="3330" width="9.5703125" style="175" customWidth="1"/>
    <col min="3331" max="3331" width="78.28515625" style="175" customWidth="1"/>
    <col min="3332" max="3332" width="8.28515625" style="175" customWidth="1"/>
    <col min="3333" max="3333" width="12.7109375" style="175" customWidth="1"/>
    <col min="3334" max="3334" width="12.140625" style="175" bestFit="1" customWidth="1"/>
    <col min="3335" max="3335" width="21.28515625" style="175" customWidth="1"/>
    <col min="3336" max="3336" width="19.42578125" style="175" customWidth="1"/>
    <col min="3337" max="3585" width="11.42578125" style="175"/>
    <col min="3586" max="3586" width="9.5703125" style="175" customWidth="1"/>
    <col min="3587" max="3587" width="78.28515625" style="175" customWidth="1"/>
    <col min="3588" max="3588" width="8.28515625" style="175" customWidth="1"/>
    <col min="3589" max="3589" width="12.7109375" style="175" customWidth="1"/>
    <col min="3590" max="3590" width="12.140625" style="175" bestFit="1" customWidth="1"/>
    <col min="3591" max="3591" width="21.28515625" style="175" customWidth="1"/>
    <col min="3592" max="3592" width="19.42578125" style="175" customWidth="1"/>
    <col min="3593" max="3841" width="11.42578125" style="175"/>
    <col min="3842" max="3842" width="9.5703125" style="175" customWidth="1"/>
    <col min="3843" max="3843" width="78.28515625" style="175" customWidth="1"/>
    <col min="3844" max="3844" width="8.28515625" style="175" customWidth="1"/>
    <col min="3845" max="3845" width="12.7109375" style="175" customWidth="1"/>
    <col min="3846" max="3846" width="12.140625" style="175" bestFit="1" customWidth="1"/>
    <col min="3847" max="3847" width="21.28515625" style="175" customWidth="1"/>
    <col min="3848" max="3848" width="19.42578125" style="175" customWidth="1"/>
    <col min="3849" max="4097" width="11.42578125" style="175"/>
    <col min="4098" max="4098" width="9.5703125" style="175" customWidth="1"/>
    <col min="4099" max="4099" width="78.28515625" style="175" customWidth="1"/>
    <col min="4100" max="4100" width="8.28515625" style="175" customWidth="1"/>
    <col min="4101" max="4101" width="12.7109375" style="175" customWidth="1"/>
    <col min="4102" max="4102" width="12.140625" style="175" bestFit="1" customWidth="1"/>
    <col min="4103" max="4103" width="21.28515625" style="175" customWidth="1"/>
    <col min="4104" max="4104" width="19.42578125" style="175" customWidth="1"/>
    <col min="4105" max="4353" width="11.42578125" style="175"/>
    <col min="4354" max="4354" width="9.5703125" style="175" customWidth="1"/>
    <col min="4355" max="4355" width="78.28515625" style="175" customWidth="1"/>
    <col min="4356" max="4356" width="8.28515625" style="175" customWidth="1"/>
    <col min="4357" max="4357" width="12.7109375" style="175" customWidth="1"/>
    <col min="4358" max="4358" width="12.140625" style="175" bestFit="1" customWidth="1"/>
    <col min="4359" max="4359" width="21.28515625" style="175" customWidth="1"/>
    <col min="4360" max="4360" width="19.42578125" style="175" customWidth="1"/>
    <col min="4361" max="4609" width="11.42578125" style="175"/>
    <col min="4610" max="4610" width="9.5703125" style="175" customWidth="1"/>
    <col min="4611" max="4611" width="78.28515625" style="175" customWidth="1"/>
    <col min="4612" max="4612" width="8.28515625" style="175" customWidth="1"/>
    <col min="4613" max="4613" width="12.7109375" style="175" customWidth="1"/>
    <col min="4614" max="4614" width="12.140625" style="175" bestFit="1" customWidth="1"/>
    <col min="4615" max="4615" width="21.28515625" style="175" customWidth="1"/>
    <col min="4616" max="4616" width="19.42578125" style="175" customWidth="1"/>
    <col min="4617" max="4865" width="11.42578125" style="175"/>
    <col min="4866" max="4866" width="9.5703125" style="175" customWidth="1"/>
    <col min="4867" max="4867" width="78.28515625" style="175" customWidth="1"/>
    <col min="4868" max="4868" width="8.28515625" style="175" customWidth="1"/>
    <col min="4869" max="4869" width="12.7109375" style="175" customWidth="1"/>
    <col min="4870" max="4870" width="12.140625" style="175" bestFit="1" customWidth="1"/>
    <col min="4871" max="4871" width="21.28515625" style="175" customWidth="1"/>
    <col min="4872" max="4872" width="19.42578125" style="175" customWidth="1"/>
    <col min="4873" max="5121" width="11.42578125" style="175"/>
    <col min="5122" max="5122" width="9.5703125" style="175" customWidth="1"/>
    <col min="5123" max="5123" width="78.28515625" style="175" customWidth="1"/>
    <col min="5124" max="5124" width="8.28515625" style="175" customWidth="1"/>
    <col min="5125" max="5125" width="12.7109375" style="175" customWidth="1"/>
    <col min="5126" max="5126" width="12.140625" style="175" bestFit="1" customWidth="1"/>
    <col min="5127" max="5127" width="21.28515625" style="175" customWidth="1"/>
    <col min="5128" max="5128" width="19.42578125" style="175" customWidth="1"/>
    <col min="5129" max="5377" width="11.42578125" style="175"/>
    <col min="5378" max="5378" width="9.5703125" style="175" customWidth="1"/>
    <col min="5379" max="5379" width="78.28515625" style="175" customWidth="1"/>
    <col min="5380" max="5380" width="8.28515625" style="175" customWidth="1"/>
    <col min="5381" max="5381" width="12.7109375" style="175" customWidth="1"/>
    <col min="5382" max="5382" width="12.140625" style="175" bestFit="1" customWidth="1"/>
    <col min="5383" max="5383" width="21.28515625" style="175" customWidth="1"/>
    <col min="5384" max="5384" width="19.42578125" style="175" customWidth="1"/>
    <col min="5385" max="5633" width="11.42578125" style="175"/>
    <col min="5634" max="5634" width="9.5703125" style="175" customWidth="1"/>
    <col min="5635" max="5635" width="78.28515625" style="175" customWidth="1"/>
    <col min="5636" max="5636" width="8.28515625" style="175" customWidth="1"/>
    <col min="5637" max="5637" width="12.7109375" style="175" customWidth="1"/>
    <col min="5638" max="5638" width="12.140625" style="175" bestFit="1" customWidth="1"/>
    <col min="5639" max="5639" width="21.28515625" style="175" customWidth="1"/>
    <col min="5640" max="5640" width="19.42578125" style="175" customWidth="1"/>
    <col min="5641" max="5889" width="11.42578125" style="175"/>
    <col min="5890" max="5890" width="9.5703125" style="175" customWidth="1"/>
    <col min="5891" max="5891" width="78.28515625" style="175" customWidth="1"/>
    <col min="5892" max="5892" width="8.28515625" style="175" customWidth="1"/>
    <col min="5893" max="5893" width="12.7109375" style="175" customWidth="1"/>
    <col min="5894" max="5894" width="12.140625" style="175" bestFit="1" customWidth="1"/>
    <col min="5895" max="5895" width="21.28515625" style="175" customWidth="1"/>
    <col min="5896" max="5896" width="19.42578125" style="175" customWidth="1"/>
    <col min="5897" max="6145" width="11.42578125" style="175"/>
    <col min="6146" max="6146" width="9.5703125" style="175" customWidth="1"/>
    <col min="6147" max="6147" width="78.28515625" style="175" customWidth="1"/>
    <col min="6148" max="6148" width="8.28515625" style="175" customWidth="1"/>
    <col min="6149" max="6149" width="12.7109375" style="175" customWidth="1"/>
    <col min="6150" max="6150" width="12.140625" style="175" bestFit="1" customWidth="1"/>
    <col min="6151" max="6151" width="21.28515625" style="175" customWidth="1"/>
    <col min="6152" max="6152" width="19.42578125" style="175" customWidth="1"/>
    <col min="6153" max="6401" width="11.42578125" style="175"/>
    <col min="6402" max="6402" width="9.5703125" style="175" customWidth="1"/>
    <col min="6403" max="6403" width="78.28515625" style="175" customWidth="1"/>
    <col min="6404" max="6404" width="8.28515625" style="175" customWidth="1"/>
    <col min="6405" max="6405" width="12.7109375" style="175" customWidth="1"/>
    <col min="6406" max="6406" width="12.140625" style="175" bestFit="1" customWidth="1"/>
    <col min="6407" max="6407" width="21.28515625" style="175" customWidth="1"/>
    <col min="6408" max="6408" width="19.42578125" style="175" customWidth="1"/>
    <col min="6409" max="6657" width="11.42578125" style="175"/>
    <col min="6658" max="6658" width="9.5703125" style="175" customWidth="1"/>
    <col min="6659" max="6659" width="78.28515625" style="175" customWidth="1"/>
    <col min="6660" max="6660" width="8.28515625" style="175" customWidth="1"/>
    <col min="6661" max="6661" width="12.7109375" style="175" customWidth="1"/>
    <col min="6662" max="6662" width="12.140625" style="175" bestFit="1" customWidth="1"/>
    <col min="6663" max="6663" width="21.28515625" style="175" customWidth="1"/>
    <col min="6664" max="6664" width="19.42578125" style="175" customWidth="1"/>
    <col min="6665" max="6913" width="11.42578125" style="175"/>
    <col min="6914" max="6914" width="9.5703125" style="175" customWidth="1"/>
    <col min="6915" max="6915" width="78.28515625" style="175" customWidth="1"/>
    <col min="6916" max="6916" width="8.28515625" style="175" customWidth="1"/>
    <col min="6917" max="6917" width="12.7109375" style="175" customWidth="1"/>
    <col min="6918" max="6918" width="12.140625" style="175" bestFit="1" customWidth="1"/>
    <col min="6919" max="6919" width="21.28515625" style="175" customWidth="1"/>
    <col min="6920" max="6920" width="19.42578125" style="175" customWidth="1"/>
    <col min="6921" max="7169" width="11.42578125" style="175"/>
    <col min="7170" max="7170" width="9.5703125" style="175" customWidth="1"/>
    <col min="7171" max="7171" width="78.28515625" style="175" customWidth="1"/>
    <col min="7172" max="7172" width="8.28515625" style="175" customWidth="1"/>
    <col min="7173" max="7173" width="12.7109375" style="175" customWidth="1"/>
    <col min="7174" max="7174" width="12.140625" style="175" bestFit="1" customWidth="1"/>
    <col min="7175" max="7175" width="21.28515625" style="175" customWidth="1"/>
    <col min="7176" max="7176" width="19.42578125" style="175" customWidth="1"/>
    <col min="7177" max="7425" width="11.42578125" style="175"/>
    <col min="7426" max="7426" width="9.5703125" style="175" customWidth="1"/>
    <col min="7427" max="7427" width="78.28515625" style="175" customWidth="1"/>
    <col min="7428" max="7428" width="8.28515625" style="175" customWidth="1"/>
    <col min="7429" max="7429" width="12.7109375" style="175" customWidth="1"/>
    <col min="7430" max="7430" width="12.140625" style="175" bestFit="1" customWidth="1"/>
    <col min="7431" max="7431" width="21.28515625" style="175" customWidth="1"/>
    <col min="7432" max="7432" width="19.42578125" style="175" customWidth="1"/>
    <col min="7433" max="7681" width="11.42578125" style="175"/>
    <col min="7682" max="7682" width="9.5703125" style="175" customWidth="1"/>
    <col min="7683" max="7683" width="78.28515625" style="175" customWidth="1"/>
    <col min="7684" max="7684" width="8.28515625" style="175" customWidth="1"/>
    <col min="7685" max="7685" width="12.7109375" style="175" customWidth="1"/>
    <col min="7686" max="7686" width="12.140625" style="175" bestFit="1" customWidth="1"/>
    <col min="7687" max="7687" width="21.28515625" style="175" customWidth="1"/>
    <col min="7688" max="7688" width="19.42578125" style="175" customWidth="1"/>
    <col min="7689" max="7937" width="11.42578125" style="175"/>
    <col min="7938" max="7938" width="9.5703125" style="175" customWidth="1"/>
    <col min="7939" max="7939" width="78.28515625" style="175" customWidth="1"/>
    <col min="7940" max="7940" width="8.28515625" style="175" customWidth="1"/>
    <col min="7941" max="7941" width="12.7109375" style="175" customWidth="1"/>
    <col min="7942" max="7942" width="12.140625" style="175" bestFit="1" customWidth="1"/>
    <col min="7943" max="7943" width="21.28515625" style="175" customWidth="1"/>
    <col min="7944" max="7944" width="19.42578125" style="175" customWidth="1"/>
    <col min="7945" max="8193" width="11.42578125" style="175"/>
    <col min="8194" max="8194" width="9.5703125" style="175" customWidth="1"/>
    <col min="8195" max="8195" width="78.28515625" style="175" customWidth="1"/>
    <col min="8196" max="8196" width="8.28515625" style="175" customWidth="1"/>
    <col min="8197" max="8197" width="12.7109375" style="175" customWidth="1"/>
    <col min="8198" max="8198" width="12.140625" style="175" bestFit="1" customWidth="1"/>
    <col min="8199" max="8199" width="21.28515625" style="175" customWidth="1"/>
    <col min="8200" max="8200" width="19.42578125" style="175" customWidth="1"/>
    <col min="8201" max="8449" width="11.42578125" style="175"/>
    <col min="8450" max="8450" width="9.5703125" style="175" customWidth="1"/>
    <col min="8451" max="8451" width="78.28515625" style="175" customWidth="1"/>
    <col min="8452" max="8452" width="8.28515625" style="175" customWidth="1"/>
    <col min="8453" max="8453" width="12.7109375" style="175" customWidth="1"/>
    <col min="8454" max="8454" width="12.140625" style="175" bestFit="1" customWidth="1"/>
    <col min="8455" max="8455" width="21.28515625" style="175" customWidth="1"/>
    <col min="8456" max="8456" width="19.42578125" style="175" customWidth="1"/>
    <col min="8457" max="8705" width="11.42578125" style="175"/>
    <col min="8706" max="8706" width="9.5703125" style="175" customWidth="1"/>
    <col min="8707" max="8707" width="78.28515625" style="175" customWidth="1"/>
    <col min="8708" max="8708" width="8.28515625" style="175" customWidth="1"/>
    <col min="8709" max="8709" width="12.7109375" style="175" customWidth="1"/>
    <col min="8710" max="8710" width="12.140625" style="175" bestFit="1" customWidth="1"/>
    <col min="8711" max="8711" width="21.28515625" style="175" customWidth="1"/>
    <col min="8712" max="8712" width="19.42578125" style="175" customWidth="1"/>
    <col min="8713" max="8961" width="11.42578125" style="175"/>
    <col min="8962" max="8962" width="9.5703125" style="175" customWidth="1"/>
    <col min="8963" max="8963" width="78.28515625" style="175" customWidth="1"/>
    <col min="8964" max="8964" width="8.28515625" style="175" customWidth="1"/>
    <col min="8965" max="8965" width="12.7109375" style="175" customWidth="1"/>
    <col min="8966" max="8966" width="12.140625" style="175" bestFit="1" customWidth="1"/>
    <col min="8967" max="8967" width="21.28515625" style="175" customWidth="1"/>
    <col min="8968" max="8968" width="19.42578125" style="175" customWidth="1"/>
    <col min="8969" max="9217" width="11.42578125" style="175"/>
    <col min="9218" max="9218" width="9.5703125" style="175" customWidth="1"/>
    <col min="9219" max="9219" width="78.28515625" style="175" customWidth="1"/>
    <col min="9220" max="9220" width="8.28515625" style="175" customWidth="1"/>
    <col min="9221" max="9221" width="12.7109375" style="175" customWidth="1"/>
    <col min="9222" max="9222" width="12.140625" style="175" bestFit="1" customWidth="1"/>
    <col min="9223" max="9223" width="21.28515625" style="175" customWidth="1"/>
    <col min="9224" max="9224" width="19.42578125" style="175" customWidth="1"/>
    <col min="9225" max="9473" width="11.42578125" style="175"/>
    <col min="9474" max="9474" width="9.5703125" style="175" customWidth="1"/>
    <col min="9475" max="9475" width="78.28515625" style="175" customWidth="1"/>
    <col min="9476" max="9476" width="8.28515625" style="175" customWidth="1"/>
    <col min="9477" max="9477" width="12.7109375" style="175" customWidth="1"/>
    <col min="9478" max="9478" width="12.140625" style="175" bestFit="1" customWidth="1"/>
    <col min="9479" max="9479" width="21.28515625" style="175" customWidth="1"/>
    <col min="9480" max="9480" width="19.42578125" style="175" customWidth="1"/>
    <col min="9481" max="9729" width="11.42578125" style="175"/>
    <col min="9730" max="9730" width="9.5703125" style="175" customWidth="1"/>
    <col min="9731" max="9731" width="78.28515625" style="175" customWidth="1"/>
    <col min="9732" max="9732" width="8.28515625" style="175" customWidth="1"/>
    <col min="9733" max="9733" width="12.7109375" style="175" customWidth="1"/>
    <col min="9734" max="9734" width="12.140625" style="175" bestFit="1" customWidth="1"/>
    <col min="9735" max="9735" width="21.28515625" style="175" customWidth="1"/>
    <col min="9736" max="9736" width="19.42578125" style="175" customWidth="1"/>
    <col min="9737" max="9985" width="11.42578125" style="175"/>
    <col min="9986" max="9986" width="9.5703125" style="175" customWidth="1"/>
    <col min="9987" max="9987" width="78.28515625" style="175" customWidth="1"/>
    <col min="9988" max="9988" width="8.28515625" style="175" customWidth="1"/>
    <col min="9989" max="9989" width="12.7109375" style="175" customWidth="1"/>
    <col min="9990" max="9990" width="12.140625" style="175" bestFit="1" customWidth="1"/>
    <col min="9991" max="9991" width="21.28515625" style="175" customWidth="1"/>
    <col min="9992" max="9992" width="19.42578125" style="175" customWidth="1"/>
    <col min="9993" max="10241" width="11.42578125" style="175"/>
    <col min="10242" max="10242" width="9.5703125" style="175" customWidth="1"/>
    <col min="10243" max="10243" width="78.28515625" style="175" customWidth="1"/>
    <col min="10244" max="10244" width="8.28515625" style="175" customWidth="1"/>
    <col min="10245" max="10245" width="12.7109375" style="175" customWidth="1"/>
    <col min="10246" max="10246" width="12.140625" style="175" bestFit="1" customWidth="1"/>
    <col min="10247" max="10247" width="21.28515625" style="175" customWidth="1"/>
    <col min="10248" max="10248" width="19.42578125" style="175" customWidth="1"/>
    <col min="10249" max="10497" width="11.42578125" style="175"/>
    <col min="10498" max="10498" width="9.5703125" style="175" customWidth="1"/>
    <col min="10499" max="10499" width="78.28515625" style="175" customWidth="1"/>
    <col min="10500" max="10500" width="8.28515625" style="175" customWidth="1"/>
    <col min="10501" max="10501" width="12.7109375" style="175" customWidth="1"/>
    <col min="10502" max="10502" width="12.140625" style="175" bestFit="1" customWidth="1"/>
    <col min="10503" max="10503" width="21.28515625" style="175" customWidth="1"/>
    <col min="10504" max="10504" width="19.42578125" style="175" customWidth="1"/>
    <col min="10505" max="10753" width="11.42578125" style="175"/>
    <col min="10754" max="10754" width="9.5703125" style="175" customWidth="1"/>
    <col min="10755" max="10755" width="78.28515625" style="175" customWidth="1"/>
    <col min="10756" max="10756" width="8.28515625" style="175" customWidth="1"/>
    <col min="10757" max="10757" width="12.7109375" style="175" customWidth="1"/>
    <col min="10758" max="10758" width="12.140625" style="175" bestFit="1" customWidth="1"/>
    <col min="10759" max="10759" width="21.28515625" style="175" customWidth="1"/>
    <col min="10760" max="10760" width="19.42578125" style="175" customWidth="1"/>
    <col min="10761" max="11009" width="11.42578125" style="175"/>
    <col min="11010" max="11010" width="9.5703125" style="175" customWidth="1"/>
    <col min="11011" max="11011" width="78.28515625" style="175" customWidth="1"/>
    <col min="11012" max="11012" width="8.28515625" style="175" customWidth="1"/>
    <col min="11013" max="11013" width="12.7109375" style="175" customWidth="1"/>
    <col min="11014" max="11014" width="12.140625" style="175" bestFit="1" customWidth="1"/>
    <col min="11015" max="11015" width="21.28515625" style="175" customWidth="1"/>
    <col min="11016" max="11016" width="19.42578125" style="175" customWidth="1"/>
    <col min="11017" max="11265" width="11.42578125" style="175"/>
    <col min="11266" max="11266" width="9.5703125" style="175" customWidth="1"/>
    <col min="11267" max="11267" width="78.28515625" style="175" customWidth="1"/>
    <col min="11268" max="11268" width="8.28515625" style="175" customWidth="1"/>
    <col min="11269" max="11269" width="12.7109375" style="175" customWidth="1"/>
    <col min="11270" max="11270" width="12.140625" style="175" bestFit="1" customWidth="1"/>
    <col min="11271" max="11271" width="21.28515625" style="175" customWidth="1"/>
    <col min="11272" max="11272" width="19.42578125" style="175" customWidth="1"/>
    <col min="11273" max="11521" width="11.42578125" style="175"/>
    <col min="11522" max="11522" width="9.5703125" style="175" customWidth="1"/>
    <col min="11523" max="11523" width="78.28515625" style="175" customWidth="1"/>
    <col min="11524" max="11524" width="8.28515625" style="175" customWidth="1"/>
    <col min="11525" max="11525" width="12.7109375" style="175" customWidth="1"/>
    <col min="11526" max="11526" width="12.140625" style="175" bestFit="1" customWidth="1"/>
    <col min="11527" max="11527" width="21.28515625" style="175" customWidth="1"/>
    <col min="11528" max="11528" width="19.42578125" style="175" customWidth="1"/>
    <col min="11529" max="11777" width="11.42578125" style="175"/>
    <col min="11778" max="11778" width="9.5703125" style="175" customWidth="1"/>
    <col min="11779" max="11779" width="78.28515625" style="175" customWidth="1"/>
    <col min="11780" max="11780" width="8.28515625" style="175" customWidth="1"/>
    <col min="11781" max="11781" width="12.7109375" style="175" customWidth="1"/>
    <col min="11782" max="11782" width="12.140625" style="175" bestFit="1" customWidth="1"/>
    <col min="11783" max="11783" width="21.28515625" style="175" customWidth="1"/>
    <col min="11784" max="11784" width="19.42578125" style="175" customWidth="1"/>
    <col min="11785" max="12033" width="11.42578125" style="175"/>
    <col min="12034" max="12034" width="9.5703125" style="175" customWidth="1"/>
    <col min="12035" max="12035" width="78.28515625" style="175" customWidth="1"/>
    <col min="12036" max="12036" width="8.28515625" style="175" customWidth="1"/>
    <col min="12037" max="12037" width="12.7109375" style="175" customWidth="1"/>
    <col min="12038" max="12038" width="12.140625" style="175" bestFit="1" customWidth="1"/>
    <col min="12039" max="12039" width="21.28515625" style="175" customWidth="1"/>
    <col min="12040" max="12040" width="19.42578125" style="175" customWidth="1"/>
    <col min="12041" max="12289" width="11.42578125" style="175"/>
    <col min="12290" max="12290" width="9.5703125" style="175" customWidth="1"/>
    <col min="12291" max="12291" width="78.28515625" style="175" customWidth="1"/>
    <col min="12292" max="12292" width="8.28515625" style="175" customWidth="1"/>
    <col min="12293" max="12293" width="12.7109375" style="175" customWidth="1"/>
    <col min="12294" max="12294" width="12.140625" style="175" bestFit="1" customWidth="1"/>
    <col min="12295" max="12295" width="21.28515625" style="175" customWidth="1"/>
    <col min="12296" max="12296" width="19.42578125" style="175" customWidth="1"/>
    <col min="12297" max="12545" width="11.42578125" style="175"/>
    <col min="12546" max="12546" width="9.5703125" style="175" customWidth="1"/>
    <col min="12547" max="12547" width="78.28515625" style="175" customWidth="1"/>
    <col min="12548" max="12548" width="8.28515625" style="175" customWidth="1"/>
    <col min="12549" max="12549" width="12.7109375" style="175" customWidth="1"/>
    <col min="12550" max="12550" width="12.140625" style="175" bestFit="1" customWidth="1"/>
    <col min="12551" max="12551" width="21.28515625" style="175" customWidth="1"/>
    <col min="12552" max="12552" width="19.42578125" style="175" customWidth="1"/>
    <col min="12553" max="12801" width="11.42578125" style="175"/>
    <col min="12802" max="12802" width="9.5703125" style="175" customWidth="1"/>
    <col min="12803" max="12803" width="78.28515625" style="175" customWidth="1"/>
    <col min="12804" max="12804" width="8.28515625" style="175" customWidth="1"/>
    <col min="12805" max="12805" width="12.7109375" style="175" customWidth="1"/>
    <col min="12806" max="12806" width="12.140625" style="175" bestFit="1" customWidth="1"/>
    <col min="12807" max="12807" width="21.28515625" style="175" customWidth="1"/>
    <col min="12808" max="12808" width="19.42578125" style="175" customWidth="1"/>
    <col min="12809" max="13057" width="11.42578125" style="175"/>
    <col min="13058" max="13058" width="9.5703125" style="175" customWidth="1"/>
    <col min="13059" max="13059" width="78.28515625" style="175" customWidth="1"/>
    <col min="13060" max="13060" width="8.28515625" style="175" customWidth="1"/>
    <col min="13061" max="13061" width="12.7109375" style="175" customWidth="1"/>
    <col min="13062" max="13062" width="12.140625" style="175" bestFit="1" customWidth="1"/>
    <col min="13063" max="13063" width="21.28515625" style="175" customWidth="1"/>
    <col min="13064" max="13064" width="19.42578125" style="175" customWidth="1"/>
    <col min="13065" max="13313" width="11.42578125" style="175"/>
    <col min="13314" max="13314" width="9.5703125" style="175" customWidth="1"/>
    <col min="13315" max="13315" width="78.28515625" style="175" customWidth="1"/>
    <col min="13316" max="13316" width="8.28515625" style="175" customWidth="1"/>
    <col min="13317" max="13317" width="12.7109375" style="175" customWidth="1"/>
    <col min="13318" max="13318" width="12.140625" style="175" bestFit="1" customWidth="1"/>
    <col min="13319" max="13319" width="21.28515625" style="175" customWidth="1"/>
    <col min="13320" max="13320" width="19.42578125" style="175" customWidth="1"/>
    <col min="13321" max="13569" width="11.42578125" style="175"/>
    <col min="13570" max="13570" width="9.5703125" style="175" customWidth="1"/>
    <col min="13571" max="13571" width="78.28515625" style="175" customWidth="1"/>
    <col min="13572" max="13572" width="8.28515625" style="175" customWidth="1"/>
    <col min="13573" max="13573" width="12.7109375" style="175" customWidth="1"/>
    <col min="13574" max="13574" width="12.140625" style="175" bestFit="1" customWidth="1"/>
    <col min="13575" max="13575" width="21.28515625" style="175" customWidth="1"/>
    <col min="13576" max="13576" width="19.42578125" style="175" customWidth="1"/>
    <col min="13577" max="13825" width="11.42578125" style="175"/>
    <col min="13826" max="13826" width="9.5703125" style="175" customWidth="1"/>
    <col min="13827" max="13827" width="78.28515625" style="175" customWidth="1"/>
    <col min="13828" max="13828" width="8.28515625" style="175" customWidth="1"/>
    <col min="13829" max="13829" width="12.7109375" style="175" customWidth="1"/>
    <col min="13830" max="13830" width="12.140625" style="175" bestFit="1" customWidth="1"/>
    <col min="13831" max="13831" width="21.28515625" style="175" customWidth="1"/>
    <col min="13832" max="13832" width="19.42578125" style="175" customWidth="1"/>
    <col min="13833" max="14081" width="11.42578125" style="175"/>
    <col min="14082" max="14082" width="9.5703125" style="175" customWidth="1"/>
    <col min="14083" max="14083" width="78.28515625" style="175" customWidth="1"/>
    <col min="14084" max="14084" width="8.28515625" style="175" customWidth="1"/>
    <col min="14085" max="14085" width="12.7109375" style="175" customWidth="1"/>
    <col min="14086" max="14086" width="12.140625" style="175" bestFit="1" customWidth="1"/>
    <col min="14087" max="14087" width="21.28515625" style="175" customWidth="1"/>
    <col min="14088" max="14088" width="19.42578125" style="175" customWidth="1"/>
    <col min="14089" max="14337" width="11.42578125" style="175"/>
    <col min="14338" max="14338" width="9.5703125" style="175" customWidth="1"/>
    <col min="14339" max="14339" width="78.28515625" style="175" customWidth="1"/>
    <col min="14340" max="14340" width="8.28515625" style="175" customWidth="1"/>
    <col min="14341" max="14341" width="12.7109375" style="175" customWidth="1"/>
    <col min="14342" max="14342" width="12.140625" style="175" bestFit="1" customWidth="1"/>
    <col min="14343" max="14343" width="21.28515625" style="175" customWidth="1"/>
    <col min="14344" max="14344" width="19.42578125" style="175" customWidth="1"/>
    <col min="14345" max="14593" width="11.42578125" style="175"/>
    <col min="14594" max="14594" width="9.5703125" style="175" customWidth="1"/>
    <col min="14595" max="14595" width="78.28515625" style="175" customWidth="1"/>
    <col min="14596" max="14596" width="8.28515625" style="175" customWidth="1"/>
    <col min="14597" max="14597" width="12.7109375" style="175" customWidth="1"/>
    <col min="14598" max="14598" width="12.140625" style="175" bestFit="1" customWidth="1"/>
    <col min="14599" max="14599" width="21.28515625" style="175" customWidth="1"/>
    <col min="14600" max="14600" width="19.42578125" style="175" customWidth="1"/>
    <col min="14601" max="14849" width="11.42578125" style="175"/>
    <col min="14850" max="14850" width="9.5703125" style="175" customWidth="1"/>
    <col min="14851" max="14851" width="78.28515625" style="175" customWidth="1"/>
    <col min="14852" max="14852" width="8.28515625" style="175" customWidth="1"/>
    <col min="14853" max="14853" width="12.7109375" style="175" customWidth="1"/>
    <col min="14854" max="14854" width="12.140625" style="175" bestFit="1" customWidth="1"/>
    <col min="14855" max="14855" width="21.28515625" style="175" customWidth="1"/>
    <col min="14856" max="14856" width="19.42578125" style="175" customWidth="1"/>
    <col min="14857" max="15105" width="11.42578125" style="175"/>
    <col min="15106" max="15106" width="9.5703125" style="175" customWidth="1"/>
    <col min="15107" max="15107" width="78.28515625" style="175" customWidth="1"/>
    <col min="15108" max="15108" width="8.28515625" style="175" customWidth="1"/>
    <col min="15109" max="15109" width="12.7109375" style="175" customWidth="1"/>
    <col min="15110" max="15110" width="12.140625" style="175" bestFit="1" customWidth="1"/>
    <col min="15111" max="15111" width="21.28515625" style="175" customWidth="1"/>
    <col min="15112" max="15112" width="19.42578125" style="175" customWidth="1"/>
    <col min="15113" max="15361" width="11.42578125" style="175"/>
    <col min="15362" max="15362" width="9.5703125" style="175" customWidth="1"/>
    <col min="15363" max="15363" width="78.28515625" style="175" customWidth="1"/>
    <col min="15364" max="15364" width="8.28515625" style="175" customWidth="1"/>
    <col min="15365" max="15365" width="12.7109375" style="175" customWidth="1"/>
    <col min="15366" max="15366" width="12.140625" style="175" bestFit="1" customWidth="1"/>
    <col min="15367" max="15367" width="21.28515625" style="175" customWidth="1"/>
    <col min="15368" max="15368" width="19.42578125" style="175" customWidth="1"/>
    <col min="15369" max="15617" width="11.42578125" style="175"/>
    <col min="15618" max="15618" width="9.5703125" style="175" customWidth="1"/>
    <col min="15619" max="15619" width="78.28515625" style="175" customWidth="1"/>
    <col min="15620" max="15620" width="8.28515625" style="175" customWidth="1"/>
    <col min="15621" max="15621" width="12.7109375" style="175" customWidth="1"/>
    <col min="15622" max="15622" width="12.140625" style="175" bestFit="1" customWidth="1"/>
    <col min="15623" max="15623" width="21.28515625" style="175" customWidth="1"/>
    <col min="15624" max="15624" width="19.42578125" style="175" customWidth="1"/>
    <col min="15625" max="15873" width="11.42578125" style="175"/>
    <col min="15874" max="15874" width="9.5703125" style="175" customWidth="1"/>
    <col min="15875" max="15875" width="78.28515625" style="175" customWidth="1"/>
    <col min="15876" max="15876" width="8.28515625" style="175" customWidth="1"/>
    <col min="15877" max="15877" width="12.7109375" style="175" customWidth="1"/>
    <col min="15878" max="15878" width="12.140625" style="175" bestFit="1" customWidth="1"/>
    <col min="15879" max="15879" width="21.28515625" style="175" customWidth="1"/>
    <col min="15880" max="15880" width="19.42578125" style="175" customWidth="1"/>
    <col min="15881" max="16129" width="11.42578125" style="175"/>
    <col min="16130" max="16130" width="9.5703125" style="175" customWidth="1"/>
    <col min="16131" max="16131" width="78.28515625" style="175" customWidth="1"/>
    <col min="16132" max="16132" width="8.28515625" style="175" customWidth="1"/>
    <col min="16133" max="16133" width="12.7109375" style="175" customWidth="1"/>
    <col min="16134" max="16134" width="12.140625" style="175" bestFit="1" customWidth="1"/>
    <col min="16135" max="16135" width="21.28515625" style="175" customWidth="1"/>
    <col min="16136" max="16136" width="19.42578125" style="175" customWidth="1"/>
    <col min="16137" max="16384" width="11.42578125" style="175"/>
  </cols>
  <sheetData>
    <row r="1" spans="1:8" ht="24.95" customHeight="1">
      <c r="A1" s="35" t="s">
        <v>271</v>
      </c>
      <c r="B1" s="35" t="s">
        <v>20</v>
      </c>
      <c r="C1" s="35" t="s">
        <v>21</v>
      </c>
      <c r="D1" s="35" t="s">
        <v>22</v>
      </c>
      <c r="E1" s="36" t="s">
        <v>23</v>
      </c>
      <c r="F1" s="36" t="s">
        <v>24</v>
      </c>
      <c r="G1" s="35" t="s">
        <v>25</v>
      </c>
      <c r="H1" s="36" t="s">
        <v>26</v>
      </c>
    </row>
    <row r="2" spans="1:8" s="240" customFormat="1" ht="38.25" customHeight="1">
      <c r="A2" s="240">
        <v>1</v>
      </c>
      <c r="B2" s="37">
        <v>1</v>
      </c>
      <c r="C2" s="38" t="s">
        <v>3</v>
      </c>
      <c r="D2" s="39"/>
      <c r="E2" s="40"/>
      <c r="F2" s="45"/>
      <c r="G2" s="45"/>
      <c r="H2" s="45"/>
    </row>
    <row r="3" spans="1:8" s="192" customFormat="1" ht="20.100000000000001" customHeight="1">
      <c r="A3" s="192">
        <v>2</v>
      </c>
      <c r="B3" s="48">
        <v>1.01</v>
      </c>
      <c r="C3" s="206" t="s">
        <v>4</v>
      </c>
      <c r="D3" s="50"/>
      <c r="E3" s="51"/>
      <c r="F3" s="272"/>
      <c r="G3" s="272"/>
      <c r="H3" s="57">
        <v>65832.739999999991</v>
      </c>
    </row>
    <row r="4" spans="1:8" s="198" customFormat="1" ht="15" customHeight="1">
      <c r="A4" s="198">
        <v>3</v>
      </c>
      <c r="B4" s="60">
        <v>1.0101</v>
      </c>
      <c r="C4" s="61" t="s">
        <v>4</v>
      </c>
      <c r="D4" s="62" t="s">
        <v>31</v>
      </c>
      <c r="E4" s="64">
        <v>1</v>
      </c>
      <c r="F4" s="214">
        <v>65832.739999999991</v>
      </c>
      <c r="G4" s="214">
        <v>65832.739999999991</v>
      </c>
      <c r="H4" s="197"/>
    </row>
    <row r="5" spans="1:8" s="192" customFormat="1" ht="20.100000000000001" customHeight="1">
      <c r="A5" s="192">
        <v>2</v>
      </c>
      <c r="B5" s="48">
        <v>1.02</v>
      </c>
      <c r="C5" s="206" t="s">
        <v>57</v>
      </c>
      <c r="D5" s="50"/>
      <c r="E5" s="51"/>
      <c r="F5" s="272"/>
      <c r="G5" s="272"/>
      <c r="H5" s="57">
        <v>36146.176973999995</v>
      </c>
    </row>
    <row r="6" spans="1:8" s="198" customFormat="1" ht="15" customHeight="1">
      <c r="A6" s="198">
        <v>3</v>
      </c>
      <c r="B6" s="60">
        <v>1.0201</v>
      </c>
      <c r="C6" s="61" t="s">
        <v>57</v>
      </c>
      <c r="D6" s="62" t="s">
        <v>31</v>
      </c>
      <c r="E6" s="64">
        <v>1</v>
      </c>
      <c r="F6" s="214">
        <v>36146.176973999995</v>
      </c>
      <c r="G6" s="214">
        <v>36146.176973999995</v>
      </c>
      <c r="H6" s="197"/>
    </row>
    <row r="7" spans="1:8" s="192" customFormat="1" ht="20.100000000000001" customHeight="1">
      <c r="A7" s="192">
        <v>2</v>
      </c>
      <c r="B7" s="48">
        <v>1.03</v>
      </c>
      <c r="C7" s="206" t="s">
        <v>87</v>
      </c>
      <c r="D7" s="50"/>
      <c r="E7" s="51"/>
      <c r="F7" s="272"/>
      <c r="G7" s="272"/>
      <c r="H7" s="57">
        <v>4733.8615595000001</v>
      </c>
    </row>
    <row r="8" spans="1:8" s="198" customFormat="1" ht="15" customHeight="1">
      <c r="A8" s="198">
        <v>3</v>
      </c>
      <c r="B8" s="60">
        <v>1.0301</v>
      </c>
      <c r="C8" s="61" t="s">
        <v>87</v>
      </c>
      <c r="D8" s="62" t="s">
        <v>31</v>
      </c>
      <c r="E8" s="64">
        <v>1</v>
      </c>
      <c r="F8" s="214">
        <v>4733.8615595000001</v>
      </c>
      <c r="G8" s="214">
        <v>4733.8615595000001</v>
      </c>
      <c r="H8" s="197"/>
    </row>
    <row r="9" spans="1:8" s="192" customFormat="1" ht="20.100000000000001" customHeight="1">
      <c r="A9" s="192">
        <v>2</v>
      </c>
      <c r="B9" s="48">
        <v>1.04</v>
      </c>
      <c r="C9" s="206" t="s">
        <v>92</v>
      </c>
      <c r="D9" s="50"/>
      <c r="E9" s="51"/>
      <c r="F9" s="272"/>
      <c r="G9" s="272"/>
      <c r="H9" s="57">
        <v>5106.8686500000003</v>
      </c>
    </row>
    <row r="10" spans="1:8" s="198" customFormat="1" ht="15" customHeight="1">
      <c r="A10" s="198">
        <v>3</v>
      </c>
      <c r="B10" s="60">
        <v>1.0401</v>
      </c>
      <c r="C10" s="61" t="s">
        <v>92</v>
      </c>
      <c r="D10" s="62" t="s">
        <v>31</v>
      </c>
      <c r="E10" s="64">
        <v>1</v>
      </c>
      <c r="F10" s="214">
        <v>5106.8686500000003</v>
      </c>
      <c r="G10" s="214">
        <v>5106.8686500000003</v>
      </c>
      <c r="H10" s="197"/>
    </row>
    <row r="11" spans="1:8" s="192" customFormat="1" ht="19.5" customHeight="1">
      <c r="A11" s="192">
        <v>2</v>
      </c>
      <c r="B11" s="48">
        <v>1.05</v>
      </c>
      <c r="C11" s="206" t="s">
        <v>96</v>
      </c>
      <c r="D11" s="50"/>
      <c r="E11" s="51"/>
      <c r="F11" s="272"/>
      <c r="G11" s="272"/>
      <c r="H11" s="57">
        <v>155348.45037861611</v>
      </c>
    </row>
    <row r="12" spans="1:8" s="198" customFormat="1" ht="15" customHeight="1">
      <c r="A12" s="198">
        <v>3</v>
      </c>
      <c r="B12" s="60">
        <v>1.0501</v>
      </c>
      <c r="C12" s="61" t="s">
        <v>96</v>
      </c>
      <c r="D12" s="62" t="s">
        <v>31</v>
      </c>
      <c r="E12" s="64">
        <v>1</v>
      </c>
      <c r="F12" s="214">
        <v>155348.45037861611</v>
      </c>
      <c r="G12" s="214">
        <v>155348.45037861611</v>
      </c>
      <c r="H12" s="197"/>
    </row>
    <row r="13" spans="1:8" s="192" customFormat="1" ht="20.100000000000001" customHeight="1">
      <c r="A13" s="192">
        <v>1</v>
      </c>
      <c r="B13" s="48">
        <v>2</v>
      </c>
      <c r="C13" s="273" t="s">
        <v>116</v>
      </c>
      <c r="D13" s="50"/>
      <c r="E13" s="51"/>
      <c r="F13" s="272"/>
      <c r="G13" s="272"/>
      <c r="H13" s="57">
        <v>41172.6</v>
      </c>
    </row>
    <row r="14" spans="1:8" s="198" customFormat="1" ht="15" customHeight="1">
      <c r="A14" s="198">
        <v>2</v>
      </c>
      <c r="B14" s="48">
        <v>2.0099999999999998</v>
      </c>
      <c r="C14" s="274" t="s">
        <v>117</v>
      </c>
      <c r="D14" s="203"/>
      <c r="E14" s="214"/>
      <c r="F14" s="275"/>
      <c r="G14" s="220"/>
      <c r="H14" s="276">
        <v>31934.949999999997</v>
      </c>
    </row>
    <row r="15" spans="1:8" s="198" customFormat="1" ht="15" customHeight="1">
      <c r="A15" s="198">
        <v>3</v>
      </c>
      <c r="B15" s="60">
        <v>2.0101</v>
      </c>
      <c r="C15" s="61" t="s">
        <v>117</v>
      </c>
      <c r="D15" s="62" t="s">
        <v>31</v>
      </c>
      <c r="E15" s="64">
        <v>1</v>
      </c>
      <c r="F15" s="214">
        <v>31934.949999999997</v>
      </c>
      <c r="G15" s="214">
        <v>31934.949999999997</v>
      </c>
      <c r="H15" s="197"/>
    </row>
    <row r="16" spans="1:8" s="198" customFormat="1" ht="15" customHeight="1">
      <c r="A16" s="198">
        <v>2</v>
      </c>
      <c r="B16" s="48">
        <v>2.0199999999999996</v>
      </c>
      <c r="C16" s="87" t="s">
        <v>130</v>
      </c>
      <c r="D16" s="199"/>
      <c r="E16" s="64"/>
      <c r="F16" s="275"/>
      <c r="G16" s="220"/>
      <c r="H16" s="276">
        <v>3417.6499999999996</v>
      </c>
    </row>
    <row r="17" spans="1:8" s="198" customFormat="1" ht="15" customHeight="1">
      <c r="A17" s="198">
        <v>3</v>
      </c>
      <c r="B17" s="60">
        <v>2.0200999999999998</v>
      </c>
      <c r="C17" s="61" t="s">
        <v>130</v>
      </c>
      <c r="D17" s="62" t="s">
        <v>31</v>
      </c>
      <c r="E17" s="64">
        <v>1</v>
      </c>
      <c r="F17" s="214">
        <v>3417.6499999999996</v>
      </c>
      <c r="G17" s="214">
        <v>3417.6499999999996</v>
      </c>
      <c r="H17" s="197"/>
    </row>
    <row r="18" spans="1:8" s="198" customFormat="1" ht="15" customHeight="1">
      <c r="A18" s="198">
        <v>2</v>
      </c>
      <c r="B18" s="48">
        <v>2.0299999999999994</v>
      </c>
      <c r="C18" s="87" t="s">
        <v>137</v>
      </c>
      <c r="D18" s="199"/>
      <c r="E18" s="64"/>
      <c r="F18" s="275"/>
      <c r="G18" s="220"/>
      <c r="H18" s="276">
        <v>1320</v>
      </c>
    </row>
    <row r="19" spans="1:8" s="198" customFormat="1" ht="15" customHeight="1">
      <c r="A19" s="198">
        <v>3</v>
      </c>
      <c r="B19" s="60">
        <v>2.0300999999999996</v>
      </c>
      <c r="C19" s="61" t="s">
        <v>137</v>
      </c>
      <c r="D19" s="62" t="s">
        <v>31</v>
      </c>
      <c r="E19" s="64">
        <v>1</v>
      </c>
      <c r="F19" s="214">
        <v>1320</v>
      </c>
      <c r="G19" s="214">
        <v>1320</v>
      </c>
      <c r="H19" s="197"/>
    </row>
    <row r="20" spans="1:8" s="198" customFormat="1" ht="15" customHeight="1">
      <c r="A20" s="198">
        <v>2</v>
      </c>
      <c r="B20" s="48">
        <v>2.0399999999999991</v>
      </c>
      <c r="C20" s="87" t="s">
        <v>139</v>
      </c>
      <c r="D20" s="199"/>
      <c r="E20" s="64"/>
      <c r="F20" s="275"/>
      <c r="G20" s="220"/>
      <c r="H20" s="276">
        <v>300</v>
      </c>
    </row>
    <row r="21" spans="1:8" s="198" customFormat="1" ht="15" customHeight="1">
      <c r="A21" s="198">
        <v>3</v>
      </c>
      <c r="B21" s="60">
        <v>2.0400999999999994</v>
      </c>
      <c r="C21" s="61" t="s">
        <v>139</v>
      </c>
      <c r="D21" s="62" t="s">
        <v>31</v>
      </c>
      <c r="E21" s="64">
        <v>1</v>
      </c>
      <c r="F21" s="214">
        <v>300</v>
      </c>
      <c r="G21" s="214">
        <v>300</v>
      </c>
      <c r="H21" s="197"/>
    </row>
    <row r="22" spans="1:8" s="198" customFormat="1" ht="15" customHeight="1">
      <c r="A22" s="198">
        <v>2</v>
      </c>
      <c r="B22" s="48">
        <v>2.0499999999999989</v>
      </c>
      <c r="C22" s="87" t="s">
        <v>141</v>
      </c>
      <c r="D22" s="199"/>
      <c r="E22" s="64"/>
      <c r="F22" s="275"/>
      <c r="G22" s="220"/>
      <c r="H22" s="276">
        <v>4200</v>
      </c>
    </row>
    <row r="23" spans="1:8" s="198" customFormat="1" ht="15" customHeight="1">
      <c r="A23" s="198">
        <v>3</v>
      </c>
      <c r="B23" s="60">
        <v>2.0500999999999991</v>
      </c>
      <c r="C23" s="61" t="s">
        <v>141</v>
      </c>
      <c r="D23" s="62" t="s">
        <v>31</v>
      </c>
      <c r="E23" s="64">
        <v>1</v>
      </c>
      <c r="F23" s="214">
        <v>4200</v>
      </c>
      <c r="G23" s="214">
        <v>4200</v>
      </c>
      <c r="H23" s="197"/>
    </row>
    <row r="24" spans="1:8" s="192" customFormat="1" ht="20.100000000000001" customHeight="1">
      <c r="A24" s="192">
        <v>1</v>
      </c>
      <c r="B24" s="48">
        <v>3</v>
      </c>
      <c r="C24" s="49" t="s">
        <v>147</v>
      </c>
      <c r="D24" s="50"/>
      <c r="E24" s="51"/>
      <c r="F24" s="272"/>
      <c r="G24" s="272"/>
      <c r="H24" s="57">
        <v>19282.457600000005</v>
      </c>
    </row>
    <row r="25" spans="1:8" s="198" customFormat="1" ht="15" customHeight="1">
      <c r="A25" s="198">
        <v>2</v>
      </c>
      <c r="B25" s="48">
        <v>3.01</v>
      </c>
      <c r="C25" s="87" t="s">
        <v>148</v>
      </c>
      <c r="D25" s="203"/>
      <c r="E25" s="214"/>
      <c r="F25" s="275"/>
      <c r="G25" s="220"/>
      <c r="H25" s="276">
        <v>5850.880000000001</v>
      </c>
    </row>
    <row r="26" spans="1:8" s="198" customFormat="1" ht="15" customHeight="1">
      <c r="A26" s="198">
        <v>3</v>
      </c>
      <c r="B26" s="60">
        <v>3.0101</v>
      </c>
      <c r="C26" s="61" t="s">
        <v>148</v>
      </c>
      <c r="D26" s="62" t="s">
        <v>31</v>
      </c>
      <c r="E26" s="64">
        <v>1</v>
      </c>
      <c r="F26" s="214">
        <v>5850.880000000001</v>
      </c>
      <c r="G26" s="214">
        <v>5850.880000000001</v>
      </c>
      <c r="H26" s="197"/>
    </row>
    <row r="27" spans="1:8" s="198" customFormat="1" ht="15" customHeight="1">
      <c r="A27" s="198">
        <v>2</v>
      </c>
      <c r="B27" s="48">
        <v>3.0199999999999996</v>
      </c>
      <c r="C27" s="87" t="s">
        <v>158</v>
      </c>
      <c r="D27" s="203"/>
      <c r="E27" s="214"/>
      <c r="F27" s="275"/>
      <c r="G27" s="220"/>
      <c r="H27" s="276">
        <v>10412.416000000001</v>
      </c>
    </row>
    <row r="28" spans="1:8" s="198" customFormat="1" ht="15" customHeight="1">
      <c r="A28" s="198">
        <v>3</v>
      </c>
      <c r="B28" s="60">
        <v>3.0200999999999998</v>
      </c>
      <c r="C28" s="61" t="s">
        <v>158</v>
      </c>
      <c r="D28" s="62" t="s">
        <v>31</v>
      </c>
      <c r="E28" s="64">
        <v>1</v>
      </c>
      <c r="F28" s="214">
        <v>10412.416000000001</v>
      </c>
      <c r="G28" s="214">
        <v>10412.416000000001</v>
      </c>
      <c r="H28" s="197"/>
    </row>
    <row r="29" spans="1:8" s="198" customFormat="1" ht="15" customHeight="1">
      <c r="A29" s="198">
        <v>2</v>
      </c>
      <c r="B29" s="48">
        <v>3.0299999999999994</v>
      </c>
      <c r="C29" s="87" t="s">
        <v>180</v>
      </c>
      <c r="D29" s="203"/>
      <c r="E29" s="214"/>
      <c r="F29" s="275"/>
      <c r="G29" s="220"/>
      <c r="H29" s="276">
        <v>3019.1616000000004</v>
      </c>
    </row>
    <row r="30" spans="1:8" s="198" customFormat="1" ht="15" customHeight="1">
      <c r="A30" s="198">
        <v>3</v>
      </c>
      <c r="B30" s="60">
        <v>3.0300999999999996</v>
      </c>
      <c r="C30" s="61" t="s">
        <v>180</v>
      </c>
      <c r="D30" s="62" t="s">
        <v>31</v>
      </c>
      <c r="E30" s="64">
        <v>1</v>
      </c>
      <c r="F30" s="214">
        <v>3019.1616000000004</v>
      </c>
      <c r="G30" s="214">
        <v>3019.1616000000004</v>
      </c>
      <c r="H30" s="197"/>
    </row>
    <row r="31" spans="1:8" s="198" customFormat="1" ht="15" customHeight="1">
      <c r="A31" s="198">
        <v>0</v>
      </c>
      <c r="B31" s="277"/>
      <c r="C31" s="84"/>
      <c r="D31" s="203"/>
      <c r="E31" s="214"/>
      <c r="F31" s="275"/>
      <c r="G31" s="220"/>
      <c r="H31" s="276">
        <f>SUM(H29:H30)</f>
        <v>3019.1616000000004</v>
      </c>
    </row>
  </sheetData>
  <sheetProtection selectLockedCells="1" selectUnlockedCells="1"/>
  <printOptions horizontalCentered="1" verticalCentered="1"/>
  <pageMargins left="0.19685039370078741" right="0.19685039370078741" top="0.19685039370078741" bottom="0.27559055118110237" header="0.78740157480314965" footer="0.78740157480314965"/>
  <pageSetup paperSize="9" scale="55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R210"/>
  <sheetViews>
    <sheetView topLeftCell="A59" zoomScale="70" zoomScaleNormal="70" workbookViewId="0">
      <pane xSplit="7" topLeftCell="P1" activePane="topRight" state="frozen"/>
      <selection pane="topRight" activeCell="A25" sqref="A25"/>
    </sheetView>
  </sheetViews>
  <sheetFormatPr baseColWidth="10" defaultRowHeight="12.75"/>
  <cols>
    <col min="1" max="1" width="19.5703125" style="175" customWidth="1"/>
    <col min="2" max="2" width="54.28515625" style="175" customWidth="1"/>
    <col min="3" max="3" width="8.28515625" style="271" customWidth="1"/>
    <col min="4" max="4" width="12.7109375" style="175" customWidth="1"/>
    <col min="5" max="5" width="13.7109375" style="175" customWidth="1"/>
    <col min="6" max="6" width="21.28515625" style="175" customWidth="1"/>
    <col min="7" max="10" width="15.42578125" style="175" hidden="1" customWidth="1"/>
    <col min="11" max="11" width="16.140625" style="175" customWidth="1"/>
    <col min="12" max="12" width="18.42578125" style="175" customWidth="1"/>
    <col min="13" max="13" width="17.28515625" style="175" customWidth="1"/>
    <col min="14" max="14" width="18.28515625" style="175" customWidth="1"/>
    <col min="15" max="15" width="20.28515625" style="175" customWidth="1"/>
    <col min="16" max="16" width="18" style="175" customWidth="1"/>
    <col min="17" max="17" width="14.42578125" style="175" customWidth="1"/>
    <col min="18" max="18" width="18.28515625" style="175" customWidth="1"/>
    <col min="19" max="255" width="11.42578125" style="175"/>
    <col min="256" max="256" width="19.5703125" style="175" customWidth="1"/>
    <col min="257" max="257" width="54.28515625" style="175" customWidth="1"/>
    <col min="258" max="258" width="8.28515625" style="175" customWidth="1"/>
    <col min="259" max="259" width="12.7109375" style="175" customWidth="1"/>
    <col min="260" max="260" width="13.7109375" style="175" customWidth="1"/>
    <col min="261" max="261" width="21.28515625" style="175" customWidth="1"/>
    <col min="262" max="262" width="15.42578125" style="175" customWidth="1"/>
    <col min="263" max="263" width="15.7109375" style="175" customWidth="1"/>
    <col min="264" max="264" width="16.140625" style="175" customWidth="1"/>
    <col min="265" max="266" width="18.42578125" style="175" customWidth="1"/>
    <col min="267" max="267" width="17.28515625" style="175" customWidth="1"/>
    <col min="268" max="269" width="18.28515625" style="175" customWidth="1"/>
    <col min="270" max="270" width="20.28515625" style="175" customWidth="1"/>
    <col min="271" max="272" width="18" style="175" customWidth="1"/>
    <col min="273" max="273" width="14.42578125" style="175" customWidth="1"/>
    <col min="274" max="274" width="18.28515625" style="175" customWidth="1"/>
    <col min="275" max="511" width="11.42578125" style="175"/>
    <col min="512" max="512" width="19.5703125" style="175" customWidth="1"/>
    <col min="513" max="513" width="54.28515625" style="175" customWidth="1"/>
    <col min="514" max="514" width="8.28515625" style="175" customWidth="1"/>
    <col min="515" max="515" width="12.7109375" style="175" customWidth="1"/>
    <col min="516" max="516" width="13.7109375" style="175" customWidth="1"/>
    <col min="517" max="517" width="21.28515625" style="175" customWidth="1"/>
    <col min="518" max="518" width="15.42578125" style="175" customWidth="1"/>
    <col min="519" max="519" width="15.7109375" style="175" customWidth="1"/>
    <col min="520" max="520" width="16.140625" style="175" customWidth="1"/>
    <col min="521" max="522" width="18.42578125" style="175" customWidth="1"/>
    <col min="523" max="523" width="17.28515625" style="175" customWidth="1"/>
    <col min="524" max="525" width="18.28515625" style="175" customWidth="1"/>
    <col min="526" max="526" width="20.28515625" style="175" customWidth="1"/>
    <col min="527" max="528" width="18" style="175" customWidth="1"/>
    <col min="529" max="529" width="14.42578125" style="175" customWidth="1"/>
    <col min="530" max="530" width="18.28515625" style="175" customWidth="1"/>
    <col min="531" max="767" width="11.42578125" style="175"/>
    <col min="768" max="768" width="19.5703125" style="175" customWidth="1"/>
    <col min="769" max="769" width="54.28515625" style="175" customWidth="1"/>
    <col min="770" max="770" width="8.28515625" style="175" customWidth="1"/>
    <col min="771" max="771" width="12.7109375" style="175" customWidth="1"/>
    <col min="772" max="772" width="13.7109375" style="175" customWidth="1"/>
    <col min="773" max="773" width="21.28515625" style="175" customWidth="1"/>
    <col min="774" max="774" width="15.42578125" style="175" customWidth="1"/>
    <col min="775" max="775" width="15.7109375" style="175" customWidth="1"/>
    <col min="776" max="776" width="16.140625" style="175" customWidth="1"/>
    <col min="777" max="778" width="18.42578125" style="175" customWidth="1"/>
    <col min="779" max="779" width="17.28515625" style="175" customWidth="1"/>
    <col min="780" max="781" width="18.28515625" style="175" customWidth="1"/>
    <col min="782" max="782" width="20.28515625" style="175" customWidth="1"/>
    <col min="783" max="784" width="18" style="175" customWidth="1"/>
    <col min="785" max="785" width="14.42578125" style="175" customWidth="1"/>
    <col min="786" max="786" width="18.28515625" style="175" customWidth="1"/>
    <col min="787" max="1023" width="11.42578125" style="175"/>
    <col min="1024" max="1024" width="19.5703125" style="175" customWidth="1"/>
    <col min="1025" max="1025" width="54.28515625" style="175" customWidth="1"/>
    <col min="1026" max="1026" width="8.28515625" style="175" customWidth="1"/>
    <col min="1027" max="1027" width="12.7109375" style="175" customWidth="1"/>
    <col min="1028" max="1028" width="13.7109375" style="175" customWidth="1"/>
    <col min="1029" max="1029" width="21.28515625" style="175" customWidth="1"/>
    <col min="1030" max="1030" width="15.42578125" style="175" customWidth="1"/>
    <col min="1031" max="1031" width="15.7109375" style="175" customWidth="1"/>
    <col min="1032" max="1032" width="16.140625" style="175" customWidth="1"/>
    <col min="1033" max="1034" width="18.42578125" style="175" customWidth="1"/>
    <col min="1035" max="1035" width="17.28515625" style="175" customWidth="1"/>
    <col min="1036" max="1037" width="18.28515625" style="175" customWidth="1"/>
    <col min="1038" max="1038" width="20.28515625" style="175" customWidth="1"/>
    <col min="1039" max="1040" width="18" style="175" customWidth="1"/>
    <col min="1041" max="1041" width="14.42578125" style="175" customWidth="1"/>
    <col min="1042" max="1042" width="18.28515625" style="175" customWidth="1"/>
    <col min="1043" max="1279" width="11.42578125" style="175"/>
    <col min="1280" max="1280" width="19.5703125" style="175" customWidth="1"/>
    <col min="1281" max="1281" width="54.28515625" style="175" customWidth="1"/>
    <col min="1282" max="1282" width="8.28515625" style="175" customWidth="1"/>
    <col min="1283" max="1283" width="12.7109375" style="175" customWidth="1"/>
    <col min="1284" max="1284" width="13.7109375" style="175" customWidth="1"/>
    <col min="1285" max="1285" width="21.28515625" style="175" customWidth="1"/>
    <col min="1286" max="1286" width="15.42578125" style="175" customWidth="1"/>
    <col min="1287" max="1287" width="15.7109375" style="175" customWidth="1"/>
    <col min="1288" max="1288" width="16.140625" style="175" customWidth="1"/>
    <col min="1289" max="1290" width="18.42578125" style="175" customWidth="1"/>
    <col min="1291" max="1291" width="17.28515625" style="175" customWidth="1"/>
    <col min="1292" max="1293" width="18.28515625" style="175" customWidth="1"/>
    <col min="1294" max="1294" width="20.28515625" style="175" customWidth="1"/>
    <col min="1295" max="1296" width="18" style="175" customWidth="1"/>
    <col min="1297" max="1297" width="14.42578125" style="175" customWidth="1"/>
    <col min="1298" max="1298" width="18.28515625" style="175" customWidth="1"/>
    <col min="1299" max="1535" width="11.42578125" style="175"/>
    <col min="1536" max="1536" width="19.5703125" style="175" customWidth="1"/>
    <col min="1537" max="1537" width="54.28515625" style="175" customWidth="1"/>
    <col min="1538" max="1538" width="8.28515625" style="175" customWidth="1"/>
    <col min="1539" max="1539" width="12.7109375" style="175" customWidth="1"/>
    <col min="1540" max="1540" width="13.7109375" style="175" customWidth="1"/>
    <col min="1541" max="1541" width="21.28515625" style="175" customWidth="1"/>
    <col min="1542" max="1542" width="15.42578125" style="175" customWidth="1"/>
    <col min="1543" max="1543" width="15.7109375" style="175" customWidth="1"/>
    <col min="1544" max="1544" width="16.140625" style="175" customWidth="1"/>
    <col min="1545" max="1546" width="18.42578125" style="175" customWidth="1"/>
    <col min="1547" max="1547" width="17.28515625" style="175" customWidth="1"/>
    <col min="1548" max="1549" width="18.28515625" style="175" customWidth="1"/>
    <col min="1550" max="1550" width="20.28515625" style="175" customWidth="1"/>
    <col min="1551" max="1552" width="18" style="175" customWidth="1"/>
    <col min="1553" max="1553" width="14.42578125" style="175" customWidth="1"/>
    <col min="1554" max="1554" width="18.28515625" style="175" customWidth="1"/>
    <col min="1555" max="1791" width="11.42578125" style="175"/>
    <col min="1792" max="1792" width="19.5703125" style="175" customWidth="1"/>
    <col min="1793" max="1793" width="54.28515625" style="175" customWidth="1"/>
    <col min="1794" max="1794" width="8.28515625" style="175" customWidth="1"/>
    <col min="1795" max="1795" width="12.7109375" style="175" customWidth="1"/>
    <col min="1796" max="1796" width="13.7109375" style="175" customWidth="1"/>
    <col min="1797" max="1797" width="21.28515625" style="175" customWidth="1"/>
    <col min="1798" max="1798" width="15.42578125" style="175" customWidth="1"/>
    <col min="1799" max="1799" width="15.7109375" style="175" customWidth="1"/>
    <col min="1800" max="1800" width="16.140625" style="175" customWidth="1"/>
    <col min="1801" max="1802" width="18.42578125" style="175" customWidth="1"/>
    <col min="1803" max="1803" width="17.28515625" style="175" customWidth="1"/>
    <col min="1804" max="1805" width="18.28515625" style="175" customWidth="1"/>
    <col min="1806" max="1806" width="20.28515625" style="175" customWidth="1"/>
    <col min="1807" max="1808" width="18" style="175" customWidth="1"/>
    <col min="1809" max="1809" width="14.42578125" style="175" customWidth="1"/>
    <col min="1810" max="1810" width="18.28515625" style="175" customWidth="1"/>
    <col min="1811" max="2047" width="11.42578125" style="175"/>
    <col min="2048" max="2048" width="19.5703125" style="175" customWidth="1"/>
    <col min="2049" max="2049" width="54.28515625" style="175" customWidth="1"/>
    <col min="2050" max="2050" width="8.28515625" style="175" customWidth="1"/>
    <col min="2051" max="2051" width="12.7109375" style="175" customWidth="1"/>
    <col min="2052" max="2052" width="13.7109375" style="175" customWidth="1"/>
    <col min="2053" max="2053" width="21.28515625" style="175" customWidth="1"/>
    <col min="2054" max="2054" width="15.42578125" style="175" customWidth="1"/>
    <col min="2055" max="2055" width="15.7109375" style="175" customWidth="1"/>
    <col min="2056" max="2056" width="16.140625" style="175" customWidth="1"/>
    <col min="2057" max="2058" width="18.42578125" style="175" customWidth="1"/>
    <col min="2059" max="2059" width="17.28515625" style="175" customWidth="1"/>
    <col min="2060" max="2061" width="18.28515625" style="175" customWidth="1"/>
    <col min="2062" max="2062" width="20.28515625" style="175" customWidth="1"/>
    <col min="2063" max="2064" width="18" style="175" customWidth="1"/>
    <col min="2065" max="2065" width="14.42578125" style="175" customWidth="1"/>
    <col min="2066" max="2066" width="18.28515625" style="175" customWidth="1"/>
    <col min="2067" max="2303" width="11.42578125" style="175"/>
    <col min="2304" max="2304" width="19.5703125" style="175" customWidth="1"/>
    <col min="2305" max="2305" width="54.28515625" style="175" customWidth="1"/>
    <col min="2306" max="2306" width="8.28515625" style="175" customWidth="1"/>
    <col min="2307" max="2307" width="12.7109375" style="175" customWidth="1"/>
    <col min="2308" max="2308" width="13.7109375" style="175" customWidth="1"/>
    <col min="2309" max="2309" width="21.28515625" style="175" customWidth="1"/>
    <col min="2310" max="2310" width="15.42578125" style="175" customWidth="1"/>
    <col min="2311" max="2311" width="15.7109375" style="175" customWidth="1"/>
    <col min="2312" max="2312" width="16.140625" style="175" customWidth="1"/>
    <col min="2313" max="2314" width="18.42578125" style="175" customWidth="1"/>
    <col min="2315" max="2315" width="17.28515625" style="175" customWidth="1"/>
    <col min="2316" max="2317" width="18.28515625" style="175" customWidth="1"/>
    <col min="2318" max="2318" width="20.28515625" style="175" customWidth="1"/>
    <col min="2319" max="2320" width="18" style="175" customWidth="1"/>
    <col min="2321" max="2321" width="14.42578125" style="175" customWidth="1"/>
    <col min="2322" max="2322" width="18.28515625" style="175" customWidth="1"/>
    <col min="2323" max="2559" width="11.42578125" style="175"/>
    <col min="2560" max="2560" width="19.5703125" style="175" customWidth="1"/>
    <col min="2561" max="2561" width="54.28515625" style="175" customWidth="1"/>
    <col min="2562" max="2562" width="8.28515625" style="175" customWidth="1"/>
    <col min="2563" max="2563" width="12.7109375" style="175" customWidth="1"/>
    <col min="2564" max="2564" width="13.7109375" style="175" customWidth="1"/>
    <col min="2565" max="2565" width="21.28515625" style="175" customWidth="1"/>
    <col min="2566" max="2566" width="15.42578125" style="175" customWidth="1"/>
    <col min="2567" max="2567" width="15.7109375" style="175" customWidth="1"/>
    <col min="2568" max="2568" width="16.140625" style="175" customWidth="1"/>
    <col min="2569" max="2570" width="18.42578125" style="175" customWidth="1"/>
    <col min="2571" max="2571" width="17.28515625" style="175" customWidth="1"/>
    <col min="2572" max="2573" width="18.28515625" style="175" customWidth="1"/>
    <col min="2574" max="2574" width="20.28515625" style="175" customWidth="1"/>
    <col min="2575" max="2576" width="18" style="175" customWidth="1"/>
    <col min="2577" max="2577" width="14.42578125" style="175" customWidth="1"/>
    <col min="2578" max="2578" width="18.28515625" style="175" customWidth="1"/>
    <col min="2579" max="2815" width="11.42578125" style="175"/>
    <col min="2816" max="2816" width="19.5703125" style="175" customWidth="1"/>
    <col min="2817" max="2817" width="54.28515625" style="175" customWidth="1"/>
    <col min="2818" max="2818" width="8.28515625" style="175" customWidth="1"/>
    <col min="2819" max="2819" width="12.7109375" style="175" customWidth="1"/>
    <col min="2820" max="2820" width="13.7109375" style="175" customWidth="1"/>
    <col min="2821" max="2821" width="21.28515625" style="175" customWidth="1"/>
    <col min="2822" max="2822" width="15.42578125" style="175" customWidth="1"/>
    <col min="2823" max="2823" width="15.7109375" style="175" customWidth="1"/>
    <col min="2824" max="2824" width="16.140625" style="175" customWidth="1"/>
    <col min="2825" max="2826" width="18.42578125" style="175" customWidth="1"/>
    <col min="2827" max="2827" width="17.28515625" style="175" customWidth="1"/>
    <col min="2828" max="2829" width="18.28515625" style="175" customWidth="1"/>
    <col min="2830" max="2830" width="20.28515625" style="175" customWidth="1"/>
    <col min="2831" max="2832" width="18" style="175" customWidth="1"/>
    <col min="2833" max="2833" width="14.42578125" style="175" customWidth="1"/>
    <col min="2834" max="2834" width="18.28515625" style="175" customWidth="1"/>
    <col min="2835" max="3071" width="11.42578125" style="175"/>
    <col min="3072" max="3072" width="19.5703125" style="175" customWidth="1"/>
    <col min="3073" max="3073" width="54.28515625" style="175" customWidth="1"/>
    <col min="3074" max="3074" width="8.28515625" style="175" customWidth="1"/>
    <col min="3075" max="3075" width="12.7109375" style="175" customWidth="1"/>
    <col min="3076" max="3076" width="13.7109375" style="175" customWidth="1"/>
    <col min="3077" max="3077" width="21.28515625" style="175" customWidth="1"/>
    <col min="3078" max="3078" width="15.42578125" style="175" customWidth="1"/>
    <col min="3079" max="3079" width="15.7109375" style="175" customWidth="1"/>
    <col min="3080" max="3080" width="16.140625" style="175" customWidth="1"/>
    <col min="3081" max="3082" width="18.42578125" style="175" customWidth="1"/>
    <col min="3083" max="3083" width="17.28515625" style="175" customWidth="1"/>
    <col min="3084" max="3085" width="18.28515625" style="175" customWidth="1"/>
    <col min="3086" max="3086" width="20.28515625" style="175" customWidth="1"/>
    <col min="3087" max="3088" width="18" style="175" customWidth="1"/>
    <col min="3089" max="3089" width="14.42578125" style="175" customWidth="1"/>
    <col min="3090" max="3090" width="18.28515625" style="175" customWidth="1"/>
    <col min="3091" max="3327" width="11.42578125" style="175"/>
    <col min="3328" max="3328" width="19.5703125" style="175" customWidth="1"/>
    <col min="3329" max="3329" width="54.28515625" style="175" customWidth="1"/>
    <col min="3330" max="3330" width="8.28515625" style="175" customWidth="1"/>
    <col min="3331" max="3331" width="12.7109375" style="175" customWidth="1"/>
    <col min="3332" max="3332" width="13.7109375" style="175" customWidth="1"/>
    <col min="3333" max="3333" width="21.28515625" style="175" customWidth="1"/>
    <col min="3334" max="3334" width="15.42578125" style="175" customWidth="1"/>
    <col min="3335" max="3335" width="15.7109375" style="175" customWidth="1"/>
    <col min="3336" max="3336" width="16.140625" style="175" customWidth="1"/>
    <col min="3337" max="3338" width="18.42578125" style="175" customWidth="1"/>
    <col min="3339" max="3339" width="17.28515625" style="175" customWidth="1"/>
    <col min="3340" max="3341" width="18.28515625" style="175" customWidth="1"/>
    <col min="3342" max="3342" width="20.28515625" style="175" customWidth="1"/>
    <col min="3343" max="3344" width="18" style="175" customWidth="1"/>
    <col min="3345" max="3345" width="14.42578125" style="175" customWidth="1"/>
    <col min="3346" max="3346" width="18.28515625" style="175" customWidth="1"/>
    <col min="3347" max="3583" width="11.42578125" style="175"/>
    <col min="3584" max="3584" width="19.5703125" style="175" customWidth="1"/>
    <col min="3585" max="3585" width="54.28515625" style="175" customWidth="1"/>
    <col min="3586" max="3586" width="8.28515625" style="175" customWidth="1"/>
    <col min="3587" max="3587" width="12.7109375" style="175" customWidth="1"/>
    <col min="3588" max="3588" width="13.7109375" style="175" customWidth="1"/>
    <col min="3589" max="3589" width="21.28515625" style="175" customWidth="1"/>
    <col min="3590" max="3590" width="15.42578125" style="175" customWidth="1"/>
    <col min="3591" max="3591" width="15.7109375" style="175" customWidth="1"/>
    <col min="3592" max="3592" width="16.140625" style="175" customWidth="1"/>
    <col min="3593" max="3594" width="18.42578125" style="175" customWidth="1"/>
    <col min="3595" max="3595" width="17.28515625" style="175" customWidth="1"/>
    <col min="3596" max="3597" width="18.28515625" style="175" customWidth="1"/>
    <col min="3598" max="3598" width="20.28515625" style="175" customWidth="1"/>
    <col min="3599" max="3600" width="18" style="175" customWidth="1"/>
    <col min="3601" max="3601" width="14.42578125" style="175" customWidth="1"/>
    <col min="3602" max="3602" width="18.28515625" style="175" customWidth="1"/>
    <col min="3603" max="3839" width="11.42578125" style="175"/>
    <col min="3840" max="3840" width="19.5703125" style="175" customWidth="1"/>
    <col min="3841" max="3841" width="54.28515625" style="175" customWidth="1"/>
    <col min="3842" max="3842" width="8.28515625" style="175" customWidth="1"/>
    <col min="3843" max="3843" width="12.7109375" style="175" customWidth="1"/>
    <col min="3844" max="3844" width="13.7109375" style="175" customWidth="1"/>
    <col min="3845" max="3845" width="21.28515625" style="175" customWidth="1"/>
    <col min="3846" max="3846" width="15.42578125" style="175" customWidth="1"/>
    <col min="3847" max="3847" width="15.7109375" style="175" customWidth="1"/>
    <col min="3848" max="3848" width="16.140625" style="175" customWidth="1"/>
    <col min="3849" max="3850" width="18.42578125" style="175" customWidth="1"/>
    <col min="3851" max="3851" width="17.28515625" style="175" customWidth="1"/>
    <col min="3852" max="3853" width="18.28515625" style="175" customWidth="1"/>
    <col min="3854" max="3854" width="20.28515625" style="175" customWidth="1"/>
    <col min="3855" max="3856" width="18" style="175" customWidth="1"/>
    <col min="3857" max="3857" width="14.42578125" style="175" customWidth="1"/>
    <col min="3858" max="3858" width="18.28515625" style="175" customWidth="1"/>
    <col min="3859" max="4095" width="11.42578125" style="175"/>
    <col min="4096" max="4096" width="19.5703125" style="175" customWidth="1"/>
    <col min="4097" max="4097" width="54.28515625" style="175" customWidth="1"/>
    <col min="4098" max="4098" width="8.28515625" style="175" customWidth="1"/>
    <col min="4099" max="4099" width="12.7109375" style="175" customWidth="1"/>
    <col min="4100" max="4100" width="13.7109375" style="175" customWidth="1"/>
    <col min="4101" max="4101" width="21.28515625" style="175" customWidth="1"/>
    <col min="4102" max="4102" width="15.42578125" style="175" customWidth="1"/>
    <col min="4103" max="4103" width="15.7109375" style="175" customWidth="1"/>
    <col min="4104" max="4104" width="16.140625" style="175" customWidth="1"/>
    <col min="4105" max="4106" width="18.42578125" style="175" customWidth="1"/>
    <col min="4107" max="4107" width="17.28515625" style="175" customWidth="1"/>
    <col min="4108" max="4109" width="18.28515625" style="175" customWidth="1"/>
    <col min="4110" max="4110" width="20.28515625" style="175" customWidth="1"/>
    <col min="4111" max="4112" width="18" style="175" customWidth="1"/>
    <col min="4113" max="4113" width="14.42578125" style="175" customWidth="1"/>
    <col min="4114" max="4114" width="18.28515625" style="175" customWidth="1"/>
    <col min="4115" max="4351" width="11.42578125" style="175"/>
    <col min="4352" max="4352" width="19.5703125" style="175" customWidth="1"/>
    <col min="4353" max="4353" width="54.28515625" style="175" customWidth="1"/>
    <col min="4354" max="4354" width="8.28515625" style="175" customWidth="1"/>
    <col min="4355" max="4355" width="12.7109375" style="175" customWidth="1"/>
    <col min="4356" max="4356" width="13.7109375" style="175" customWidth="1"/>
    <col min="4357" max="4357" width="21.28515625" style="175" customWidth="1"/>
    <col min="4358" max="4358" width="15.42578125" style="175" customWidth="1"/>
    <col min="4359" max="4359" width="15.7109375" style="175" customWidth="1"/>
    <col min="4360" max="4360" width="16.140625" style="175" customWidth="1"/>
    <col min="4361" max="4362" width="18.42578125" style="175" customWidth="1"/>
    <col min="4363" max="4363" width="17.28515625" style="175" customWidth="1"/>
    <col min="4364" max="4365" width="18.28515625" style="175" customWidth="1"/>
    <col min="4366" max="4366" width="20.28515625" style="175" customWidth="1"/>
    <col min="4367" max="4368" width="18" style="175" customWidth="1"/>
    <col min="4369" max="4369" width="14.42578125" style="175" customWidth="1"/>
    <col min="4370" max="4370" width="18.28515625" style="175" customWidth="1"/>
    <col min="4371" max="4607" width="11.42578125" style="175"/>
    <col min="4608" max="4608" width="19.5703125" style="175" customWidth="1"/>
    <col min="4609" max="4609" width="54.28515625" style="175" customWidth="1"/>
    <col min="4610" max="4610" width="8.28515625" style="175" customWidth="1"/>
    <col min="4611" max="4611" width="12.7109375" style="175" customWidth="1"/>
    <col min="4612" max="4612" width="13.7109375" style="175" customWidth="1"/>
    <col min="4613" max="4613" width="21.28515625" style="175" customWidth="1"/>
    <col min="4614" max="4614" width="15.42578125" style="175" customWidth="1"/>
    <col min="4615" max="4615" width="15.7109375" style="175" customWidth="1"/>
    <col min="4616" max="4616" width="16.140625" style="175" customWidth="1"/>
    <col min="4617" max="4618" width="18.42578125" style="175" customWidth="1"/>
    <col min="4619" max="4619" width="17.28515625" style="175" customWidth="1"/>
    <col min="4620" max="4621" width="18.28515625" style="175" customWidth="1"/>
    <col min="4622" max="4622" width="20.28515625" style="175" customWidth="1"/>
    <col min="4623" max="4624" width="18" style="175" customWidth="1"/>
    <col min="4625" max="4625" width="14.42578125" style="175" customWidth="1"/>
    <col min="4626" max="4626" width="18.28515625" style="175" customWidth="1"/>
    <col min="4627" max="4863" width="11.42578125" style="175"/>
    <col min="4864" max="4864" width="19.5703125" style="175" customWidth="1"/>
    <col min="4865" max="4865" width="54.28515625" style="175" customWidth="1"/>
    <col min="4866" max="4866" width="8.28515625" style="175" customWidth="1"/>
    <col min="4867" max="4867" width="12.7109375" style="175" customWidth="1"/>
    <col min="4868" max="4868" width="13.7109375" style="175" customWidth="1"/>
    <col min="4869" max="4869" width="21.28515625" style="175" customWidth="1"/>
    <col min="4870" max="4870" width="15.42578125" style="175" customWidth="1"/>
    <col min="4871" max="4871" width="15.7109375" style="175" customWidth="1"/>
    <col min="4872" max="4872" width="16.140625" style="175" customWidth="1"/>
    <col min="4873" max="4874" width="18.42578125" style="175" customWidth="1"/>
    <col min="4875" max="4875" width="17.28515625" style="175" customWidth="1"/>
    <col min="4876" max="4877" width="18.28515625" style="175" customWidth="1"/>
    <col min="4878" max="4878" width="20.28515625" style="175" customWidth="1"/>
    <col min="4879" max="4880" width="18" style="175" customWidth="1"/>
    <col min="4881" max="4881" width="14.42578125" style="175" customWidth="1"/>
    <col min="4882" max="4882" width="18.28515625" style="175" customWidth="1"/>
    <col min="4883" max="5119" width="11.42578125" style="175"/>
    <col min="5120" max="5120" width="19.5703125" style="175" customWidth="1"/>
    <col min="5121" max="5121" width="54.28515625" style="175" customWidth="1"/>
    <col min="5122" max="5122" width="8.28515625" style="175" customWidth="1"/>
    <col min="5123" max="5123" width="12.7109375" style="175" customWidth="1"/>
    <col min="5124" max="5124" width="13.7109375" style="175" customWidth="1"/>
    <col min="5125" max="5125" width="21.28515625" style="175" customWidth="1"/>
    <col min="5126" max="5126" width="15.42578125" style="175" customWidth="1"/>
    <col min="5127" max="5127" width="15.7109375" style="175" customWidth="1"/>
    <col min="5128" max="5128" width="16.140625" style="175" customWidth="1"/>
    <col min="5129" max="5130" width="18.42578125" style="175" customWidth="1"/>
    <col min="5131" max="5131" width="17.28515625" style="175" customWidth="1"/>
    <col min="5132" max="5133" width="18.28515625" style="175" customWidth="1"/>
    <col min="5134" max="5134" width="20.28515625" style="175" customWidth="1"/>
    <col min="5135" max="5136" width="18" style="175" customWidth="1"/>
    <col min="5137" max="5137" width="14.42578125" style="175" customWidth="1"/>
    <col min="5138" max="5138" width="18.28515625" style="175" customWidth="1"/>
    <col min="5139" max="5375" width="11.42578125" style="175"/>
    <col min="5376" max="5376" width="19.5703125" style="175" customWidth="1"/>
    <col min="5377" max="5377" width="54.28515625" style="175" customWidth="1"/>
    <col min="5378" max="5378" width="8.28515625" style="175" customWidth="1"/>
    <col min="5379" max="5379" width="12.7109375" style="175" customWidth="1"/>
    <col min="5380" max="5380" width="13.7109375" style="175" customWidth="1"/>
    <col min="5381" max="5381" width="21.28515625" style="175" customWidth="1"/>
    <col min="5382" max="5382" width="15.42578125" style="175" customWidth="1"/>
    <col min="5383" max="5383" width="15.7109375" style="175" customWidth="1"/>
    <col min="5384" max="5384" width="16.140625" style="175" customWidth="1"/>
    <col min="5385" max="5386" width="18.42578125" style="175" customWidth="1"/>
    <col min="5387" max="5387" width="17.28515625" style="175" customWidth="1"/>
    <col min="5388" max="5389" width="18.28515625" style="175" customWidth="1"/>
    <col min="5390" max="5390" width="20.28515625" style="175" customWidth="1"/>
    <col min="5391" max="5392" width="18" style="175" customWidth="1"/>
    <col min="5393" max="5393" width="14.42578125" style="175" customWidth="1"/>
    <col min="5394" max="5394" width="18.28515625" style="175" customWidth="1"/>
    <col min="5395" max="5631" width="11.42578125" style="175"/>
    <col min="5632" max="5632" width="19.5703125" style="175" customWidth="1"/>
    <col min="5633" max="5633" width="54.28515625" style="175" customWidth="1"/>
    <col min="5634" max="5634" width="8.28515625" style="175" customWidth="1"/>
    <col min="5635" max="5635" width="12.7109375" style="175" customWidth="1"/>
    <col min="5636" max="5636" width="13.7109375" style="175" customWidth="1"/>
    <col min="5637" max="5637" width="21.28515625" style="175" customWidth="1"/>
    <col min="5638" max="5638" width="15.42578125" style="175" customWidth="1"/>
    <col min="5639" max="5639" width="15.7109375" style="175" customWidth="1"/>
    <col min="5640" max="5640" width="16.140625" style="175" customWidth="1"/>
    <col min="5641" max="5642" width="18.42578125" style="175" customWidth="1"/>
    <col min="5643" max="5643" width="17.28515625" style="175" customWidth="1"/>
    <col min="5644" max="5645" width="18.28515625" style="175" customWidth="1"/>
    <col min="5646" max="5646" width="20.28515625" style="175" customWidth="1"/>
    <col min="5647" max="5648" width="18" style="175" customWidth="1"/>
    <col min="5649" max="5649" width="14.42578125" style="175" customWidth="1"/>
    <col min="5650" max="5650" width="18.28515625" style="175" customWidth="1"/>
    <col min="5651" max="5887" width="11.42578125" style="175"/>
    <col min="5888" max="5888" width="19.5703125" style="175" customWidth="1"/>
    <col min="5889" max="5889" width="54.28515625" style="175" customWidth="1"/>
    <col min="5890" max="5890" width="8.28515625" style="175" customWidth="1"/>
    <col min="5891" max="5891" width="12.7109375" style="175" customWidth="1"/>
    <col min="5892" max="5892" width="13.7109375" style="175" customWidth="1"/>
    <col min="5893" max="5893" width="21.28515625" style="175" customWidth="1"/>
    <col min="5894" max="5894" width="15.42578125" style="175" customWidth="1"/>
    <col min="5895" max="5895" width="15.7109375" style="175" customWidth="1"/>
    <col min="5896" max="5896" width="16.140625" style="175" customWidth="1"/>
    <col min="5897" max="5898" width="18.42578125" style="175" customWidth="1"/>
    <col min="5899" max="5899" width="17.28515625" style="175" customWidth="1"/>
    <col min="5900" max="5901" width="18.28515625" style="175" customWidth="1"/>
    <col min="5902" max="5902" width="20.28515625" style="175" customWidth="1"/>
    <col min="5903" max="5904" width="18" style="175" customWidth="1"/>
    <col min="5905" max="5905" width="14.42578125" style="175" customWidth="1"/>
    <col min="5906" max="5906" width="18.28515625" style="175" customWidth="1"/>
    <col min="5907" max="6143" width="11.42578125" style="175"/>
    <col min="6144" max="6144" width="19.5703125" style="175" customWidth="1"/>
    <col min="6145" max="6145" width="54.28515625" style="175" customWidth="1"/>
    <col min="6146" max="6146" width="8.28515625" style="175" customWidth="1"/>
    <col min="6147" max="6147" width="12.7109375" style="175" customWidth="1"/>
    <col min="6148" max="6148" width="13.7109375" style="175" customWidth="1"/>
    <col min="6149" max="6149" width="21.28515625" style="175" customWidth="1"/>
    <col min="6150" max="6150" width="15.42578125" style="175" customWidth="1"/>
    <col min="6151" max="6151" width="15.7109375" style="175" customWidth="1"/>
    <col min="6152" max="6152" width="16.140625" style="175" customWidth="1"/>
    <col min="6153" max="6154" width="18.42578125" style="175" customWidth="1"/>
    <col min="6155" max="6155" width="17.28515625" style="175" customWidth="1"/>
    <col min="6156" max="6157" width="18.28515625" style="175" customWidth="1"/>
    <col min="6158" max="6158" width="20.28515625" style="175" customWidth="1"/>
    <col min="6159" max="6160" width="18" style="175" customWidth="1"/>
    <col min="6161" max="6161" width="14.42578125" style="175" customWidth="1"/>
    <col min="6162" max="6162" width="18.28515625" style="175" customWidth="1"/>
    <col min="6163" max="6399" width="11.42578125" style="175"/>
    <col min="6400" max="6400" width="19.5703125" style="175" customWidth="1"/>
    <col min="6401" max="6401" width="54.28515625" style="175" customWidth="1"/>
    <col min="6402" max="6402" width="8.28515625" style="175" customWidth="1"/>
    <col min="6403" max="6403" width="12.7109375" style="175" customWidth="1"/>
    <col min="6404" max="6404" width="13.7109375" style="175" customWidth="1"/>
    <col min="6405" max="6405" width="21.28515625" style="175" customWidth="1"/>
    <col min="6406" max="6406" width="15.42578125" style="175" customWidth="1"/>
    <col min="6407" max="6407" width="15.7109375" style="175" customWidth="1"/>
    <col min="6408" max="6408" width="16.140625" style="175" customWidth="1"/>
    <col min="6409" max="6410" width="18.42578125" style="175" customWidth="1"/>
    <col min="6411" max="6411" width="17.28515625" style="175" customWidth="1"/>
    <col min="6412" max="6413" width="18.28515625" style="175" customWidth="1"/>
    <col min="6414" max="6414" width="20.28515625" style="175" customWidth="1"/>
    <col min="6415" max="6416" width="18" style="175" customWidth="1"/>
    <col min="6417" max="6417" width="14.42578125" style="175" customWidth="1"/>
    <col min="6418" max="6418" width="18.28515625" style="175" customWidth="1"/>
    <col min="6419" max="6655" width="11.42578125" style="175"/>
    <col min="6656" max="6656" width="19.5703125" style="175" customWidth="1"/>
    <col min="6657" max="6657" width="54.28515625" style="175" customWidth="1"/>
    <col min="6658" max="6658" width="8.28515625" style="175" customWidth="1"/>
    <col min="6659" max="6659" width="12.7109375" style="175" customWidth="1"/>
    <col min="6660" max="6660" width="13.7109375" style="175" customWidth="1"/>
    <col min="6661" max="6661" width="21.28515625" style="175" customWidth="1"/>
    <col min="6662" max="6662" width="15.42578125" style="175" customWidth="1"/>
    <col min="6663" max="6663" width="15.7109375" style="175" customWidth="1"/>
    <col min="6664" max="6664" width="16.140625" style="175" customWidth="1"/>
    <col min="6665" max="6666" width="18.42578125" style="175" customWidth="1"/>
    <col min="6667" max="6667" width="17.28515625" style="175" customWidth="1"/>
    <col min="6668" max="6669" width="18.28515625" style="175" customWidth="1"/>
    <col min="6670" max="6670" width="20.28515625" style="175" customWidth="1"/>
    <col min="6671" max="6672" width="18" style="175" customWidth="1"/>
    <col min="6673" max="6673" width="14.42578125" style="175" customWidth="1"/>
    <col min="6674" max="6674" width="18.28515625" style="175" customWidth="1"/>
    <col min="6675" max="6911" width="11.42578125" style="175"/>
    <col min="6912" max="6912" width="19.5703125" style="175" customWidth="1"/>
    <col min="6913" max="6913" width="54.28515625" style="175" customWidth="1"/>
    <col min="6914" max="6914" width="8.28515625" style="175" customWidth="1"/>
    <col min="6915" max="6915" width="12.7109375" style="175" customWidth="1"/>
    <col min="6916" max="6916" width="13.7109375" style="175" customWidth="1"/>
    <col min="6917" max="6917" width="21.28515625" style="175" customWidth="1"/>
    <col min="6918" max="6918" width="15.42578125" style="175" customWidth="1"/>
    <col min="6919" max="6919" width="15.7109375" style="175" customWidth="1"/>
    <col min="6920" max="6920" width="16.140625" style="175" customWidth="1"/>
    <col min="6921" max="6922" width="18.42578125" style="175" customWidth="1"/>
    <col min="6923" max="6923" width="17.28515625" style="175" customWidth="1"/>
    <col min="6924" max="6925" width="18.28515625" style="175" customWidth="1"/>
    <col min="6926" max="6926" width="20.28515625" style="175" customWidth="1"/>
    <col min="6927" max="6928" width="18" style="175" customWidth="1"/>
    <col min="6929" max="6929" width="14.42578125" style="175" customWidth="1"/>
    <col min="6930" max="6930" width="18.28515625" style="175" customWidth="1"/>
    <col min="6931" max="7167" width="11.42578125" style="175"/>
    <col min="7168" max="7168" width="19.5703125" style="175" customWidth="1"/>
    <col min="7169" max="7169" width="54.28515625" style="175" customWidth="1"/>
    <col min="7170" max="7170" width="8.28515625" style="175" customWidth="1"/>
    <col min="7171" max="7171" width="12.7109375" style="175" customWidth="1"/>
    <col min="7172" max="7172" width="13.7109375" style="175" customWidth="1"/>
    <col min="7173" max="7173" width="21.28515625" style="175" customWidth="1"/>
    <col min="7174" max="7174" width="15.42578125" style="175" customWidth="1"/>
    <col min="7175" max="7175" width="15.7109375" style="175" customWidth="1"/>
    <col min="7176" max="7176" width="16.140625" style="175" customWidth="1"/>
    <col min="7177" max="7178" width="18.42578125" style="175" customWidth="1"/>
    <col min="7179" max="7179" width="17.28515625" style="175" customWidth="1"/>
    <col min="7180" max="7181" width="18.28515625" style="175" customWidth="1"/>
    <col min="7182" max="7182" width="20.28515625" style="175" customWidth="1"/>
    <col min="7183" max="7184" width="18" style="175" customWidth="1"/>
    <col min="7185" max="7185" width="14.42578125" style="175" customWidth="1"/>
    <col min="7186" max="7186" width="18.28515625" style="175" customWidth="1"/>
    <col min="7187" max="7423" width="11.42578125" style="175"/>
    <col min="7424" max="7424" width="19.5703125" style="175" customWidth="1"/>
    <col min="7425" max="7425" width="54.28515625" style="175" customWidth="1"/>
    <col min="7426" max="7426" width="8.28515625" style="175" customWidth="1"/>
    <col min="7427" max="7427" width="12.7109375" style="175" customWidth="1"/>
    <col min="7428" max="7428" width="13.7109375" style="175" customWidth="1"/>
    <col min="7429" max="7429" width="21.28515625" style="175" customWidth="1"/>
    <col min="7430" max="7430" width="15.42578125" style="175" customWidth="1"/>
    <col min="7431" max="7431" width="15.7109375" style="175" customWidth="1"/>
    <col min="7432" max="7432" width="16.140625" style="175" customWidth="1"/>
    <col min="7433" max="7434" width="18.42578125" style="175" customWidth="1"/>
    <col min="7435" max="7435" width="17.28515625" style="175" customWidth="1"/>
    <col min="7436" max="7437" width="18.28515625" style="175" customWidth="1"/>
    <col min="7438" max="7438" width="20.28515625" style="175" customWidth="1"/>
    <col min="7439" max="7440" width="18" style="175" customWidth="1"/>
    <col min="7441" max="7441" width="14.42578125" style="175" customWidth="1"/>
    <col min="7442" max="7442" width="18.28515625" style="175" customWidth="1"/>
    <col min="7443" max="7679" width="11.42578125" style="175"/>
    <col min="7680" max="7680" width="19.5703125" style="175" customWidth="1"/>
    <col min="7681" max="7681" width="54.28515625" style="175" customWidth="1"/>
    <col min="7682" max="7682" width="8.28515625" style="175" customWidth="1"/>
    <col min="7683" max="7683" width="12.7109375" style="175" customWidth="1"/>
    <col min="7684" max="7684" width="13.7109375" style="175" customWidth="1"/>
    <col min="7685" max="7685" width="21.28515625" style="175" customWidth="1"/>
    <col min="7686" max="7686" width="15.42578125" style="175" customWidth="1"/>
    <col min="7687" max="7687" width="15.7109375" style="175" customWidth="1"/>
    <col min="7688" max="7688" width="16.140625" style="175" customWidth="1"/>
    <col min="7689" max="7690" width="18.42578125" style="175" customWidth="1"/>
    <col min="7691" max="7691" width="17.28515625" style="175" customWidth="1"/>
    <col min="7692" max="7693" width="18.28515625" style="175" customWidth="1"/>
    <col min="7694" max="7694" width="20.28515625" style="175" customWidth="1"/>
    <col min="7695" max="7696" width="18" style="175" customWidth="1"/>
    <col min="7697" max="7697" width="14.42578125" style="175" customWidth="1"/>
    <col min="7698" max="7698" width="18.28515625" style="175" customWidth="1"/>
    <col min="7699" max="7935" width="11.42578125" style="175"/>
    <col min="7936" max="7936" width="19.5703125" style="175" customWidth="1"/>
    <col min="7937" max="7937" width="54.28515625" style="175" customWidth="1"/>
    <col min="7938" max="7938" width="8.28515625" style="175" customWidth="1"/>
    <col min="7939" max="7939" width="12.7109375" style="175" customWidth="1"/>
    <col min="7940" max="7940" width="13.7109375" style="175" customWidth="1"/>
    <col min="7941" max="7941" width="21.28515625" style="175" customWidth="1"/>
    <col min="7942" max="7942" width="15.42578125" style="175" customWidth="1"/>
    <col min="7943" max="7943" width="15.7109375" style="175" customWidth="1"/>
    <col min="7944" max="7944" width="16.140625" style="175" customWidth="1"/>
    <col min="7945" max="7946" width="18.42578125" style="175" customWidth="1"/>
    <col min="7947" max="7947" width="17.28515625" style="175" customWidth="1"/>
    <col min="7948" max="7949" width="18.28515625" style="175" customWidth="1"/>
    <col min="7950" max="7950" width="20.28515625" style="175" customWidth="1"/>
    <col min="7951" max="7952" width="18" style="175" customWidth="1"/>
    <col min="7953" max="7953" width="14.42578125" style="175" customWidth="1"/>
    <col min="7954" max="7954" width="18.28515625" style="175" customWidth="1"/>
    <col min="7955" max="8191" width="11.42578125" style="175"/>
    <col min="8192" max="8192" width="19.5703125" style="175" customWidth="1"/>
    <col min="8193" max="8193" width="54.28515625" style="175" customWidth="1"/>
    <col min="8194" max="8194" width="8.28515625" style="175" customWidth="1"/>
    <col min="8195" max="8195" width="12.7109375" style="175" customWidth="1"/>
    <col min="8196" max="8196" width="13.7109375" style="175" customWidth="1"/>
    <col min="8197" max="8197" width="21.28515625" style="175" customWidth="1"/>
    <col min="8198" max="8198" width="15.42578125" style="175" customWidth="1"/>
    <col min="8199" max="8199" width="15.7109375" style="175" customWidth="1"/>
    <col min="8200" max="8200" width="16.140625" style="175" customWidth="1"/>
    <col min="8201" max="8202" width="18.42578125" style="175" customWidth="1"/>
    <col min="8203" max="8203" width="17.28515625" style="175" customWidth="1"/>
    <col min="8204" max="8205" width="18.28515625" style="175" customWidth="1"/>
    <col min="8206" max="8206" width="20.28515625" style="175" customWidth="1"/>
    <col min="8207" max="8208" width="18" style="175" customWidth="1"/>
    <col min="8209" max="8209" width="14.42578125" style="175" customWidth="1"/>
    <col min="8210" max="8210" width="18.28515625" style="175" customWidth="1"/>
    <col min="8211" max="8447" width="11.42578125" style="175"/>
    <col min="8448" max="8448" width="19.5703125" style="175" customWidth="1"/>
    <col min="8449" max="8449" width="54.28515625" style="175" customWidth="1"/>
    <col min="8450" max="8450" width="8.28515625" style="175" customWidth="1"/>
    <col min="8451" max="8451" width="12.7109375" style="175" customWidth="1"/>
    <col min="8452" max="8452" width="13.7109375" style="175" customWidth="1"/>
    <col min="8453" max="8453" width="21.28515625" style="175" customWidth="1"/>
    <col min="8454" max="8454" width="15.42578125" style="175" customWidth="1"/>
    <col min="8455" max="8455" width="15.7109375" style="175" customWidth="1"/>
    <col min="8456" max="8456" width="16.140625" style="175" customWidth="1"/>
    <col min="8457" max="8458" width="18.42578125" style="175" customWidth="1"/>
    <col min="8459" max="8459" width="17.28515625" style="175" customWidth="1"/>
    <col min="8460" max="8461" width="18.28515625" style="175" customWidth="1"/>
    <col min="8462" max="8462" width="20.28515625" style="175" customWidth="1"/>
    <col min="8463" max="8464" width="18" style="175" customWidth="1"/>
    <col min="8465" max="8465" width="14.42578125" style="175" customWidth="1"/>
    <col min="8466" max="8466" width="18.28515625" style="175" customWidth="1"/>
    <col min="8467" max="8703" width="11.42578125" style="175"/>
    <col min="8704" max="8704" width="19.5703125" style="175" customWidth="1"/>
    <col min="8705" max="8705" width="54.28515625" style="175" customWidth="1"/>
    <col min="8706" max="8706" width="8.28515625" style="175" customWidth="1"/>
    <col min="8707" max="8707" width="12.7109375" style="175" customWidth="1"/>
    <col min="8708" max="8708" width="13.7109375" style="175" customWidth="1"/>
    <col min="8709" max="8709" width="21.28515625" style="175" customWidth="1"/>
    <col min="8710" max="8710" width="15.42578125" style="175" customWidth="1"/>
    <col min="8711" max="8711" width="15.7109375" style="175" customWidth="1"/>
    <col min="8712" max="8712" width="16.140625" style="175" customWidth="1"/>
    <col min="8713" max="8714" width="18.42578125" style="175" customWidth="1"/>
    <col min="8715" max="8715" width="17.28515625" style="175" customWidth="1"/>
    <col min="8716" max="8717" width="18.28515625" style="175" customWidth="1"/>
    <col min="8718" max="8718" width="20.28515625" style="175" customWidth="1"/>
    <col min="8719" max="8720" width="18" style="175" customWidth="1"/>
    <col min="8721" max="8721" width="14.42578125" style="175" customWidth="1"/>
    <col min="8722" max="8722" width="18.28515625" style="175" customWidth="1"/>
    <col min="8723" max="8959" width="11.42578125" style="175"/>
    <col min="8960" max="8960" width="19.5703125" style="175" customWidth="1"/>
    <col min="8961" max="8961" width="54.28515625" style="175" customWidth="1"/>
    <col min="8962" max="8962" width="8.28515625" style="175" customWidth="1"/>
    <col min="8963" max="8963" width="12.7109375" style="175" customWidth="1"/>
    <col min="8964" max="8964" width="13.7109375" style="175" customWidth="1"/>
    <col min="8965" max="8965" width="21.28515625" style="175" customWidth="1"/>
    <col min="8966" max="8966" width="15.42578125" style="175" customWidth="1"/>
    <col min="8967" max="8967" width="15.7109375" style="175" customWidth="1"/>
    <col min="8968" max="8968" width="16.140625" style="175" customWidth="1"/>
    <col min="8969" max="8970" width="18.42578125" style="175" customWidth="1"/>
    <col min="8971" max="8971" width="17.28515625" style="175" customWidth="1"/>
    <col min="8972" max="8973" width="18.28515625" style="175" customWidth="1"/>
    <col min="8974" max="8974" width="20.28515625" style="175" customWidth="1"/>
    <col min="8975" max="8976" width="18" style="175" customWidth="1"/>
    <col min="8977" max="8977" width="14.42578125" style="175" customWidth="1"/>
    <col min="8978" max="8978" width="18.28515625" style="175" customWidth="1"/>
    <col min="8979" max="9215" width="11.42578125" style="175"/>
    <col min="9216" max="9216" width="19.5703125" style="175" customWidth="1"/>
    <col min="9217" max="9217" width="54.28515625" style="175" customWidth="1"/>
    <col min="9218" max="9218" width="8.28515625" style="175" customWidth="1"/>
    <col min="9219" max="9219" width="12.7109375" style="175" customWidth="1"/>
    <col min="9220" max="9220" width="13.7109375" style="175" customWidth="1"/>
    <col min="9221" max="9221" width="21.28515625" style="175" customWidth="1"/>
    <col min="9222" max="9222" width="15.42578125" style="175" customWidth="1"/>
    <col min="9223" max="9223" width="15.7109375" style="175" customWidth="1"/>
    <col min="9224" max="9224" width="16.140625" style="175" customWidth="1"/>
    <col min="9225" max="9226" width="18.42578125" style="175" customWidth="1"/>
    <col min="9227" max="9227" width="17.28515625" style="175" customWidth="1"/>
    <col min="9228" max="9229" width="18.28515625" style="175" customWidth="1"/>
    <col min="9230" max="9230" width="20.28515625" style="175" customWidth="1"/>
    <col min="9231" max="9232" width="18" style="175" customWidth="1"/>
    <col min="9233" max="9233" width="14.42578125" style="175" customWidth="1"/>
    <col min="9234" max="9234" width="18.28515625" style="175" customWidth="1"/>
    <col min="9235" max="9471" width="11.42578125" style="175"/>
    <col min="9472" max="9472" width="19.5703125" style="175" customWidth="1"/>
    <col min="9473" max="9473" width="54.28515625" style="175" customWidth="1"/>
    <col min="9474" max="9474" width="8.28515625" style="175" customWidth="1"/>
    <col min="9475" max="9475" width="12.7109375" style="175" customWidth="1"/>
    <col min="9476" max="9476" width="13.7109375" style="175" customWidth="1"/>
    <col min="9477" max="9477" width="21.28515625" style="175" customWidth="1"/>
    <col min="9478" max="9478" width="15.42578125" style="175" customWidth="1"/>
    <col min="9479" max="9479" width="15.7109375" style="175" customWidth="1"/>
    <col min="9480" max="9480" width="16.140625" style="175" customWidth="1"/>
    <col min="9481" max="9482" width="18.42578125" style="175" customWidth="1"/>
    <col min="9483" max="9483" width="17.28515625" style="175" customWidth="1"/>
    <col min="9484" max="9485" width="18.28515625" style="175" customWidth="1"/>
    <col min="9486" max="9486" width="20.28515625" style="175" customWidth="1"/>
    <col min="9487" max="9488" width="18" style="175" customWidth="1"/>
    <col min="9489" max="9489" width="14.42578125" style="175" customWidth="1"/>
    <col min="9490" max="9490" width="18.28515625" style="175" customWidth="1"/>
    <col min="9491" max="9727" width="11.42578125" style="175"/>
    <col min="9728" max="9728" width="19.5703125" style="175" customWidth="1"/>
    <col min="9729" max="9729" width="54.28515625" style="175" customWidth="1"/>
    <col min="9730" max="9730" width="8.28515625" style="175" customWidth="1"/>
    <col min="9731" max="9731" width="12.7109375" style="175" customWidth="1"/>
    <col min="9732" max="9732" width="13.7109375" style="175" customWidth="1"/>
    <col min="9733" max="9733" width="21.28515625" style="175" customWidth="1"/>
    <col min="9734" max="9734" width="15.42578125" style="175" customWidth="1"/>
    <col min="9735" max="9735" width="15.7109375" style="175" customWidth="1"/>
    <col min="9736" max="9736" width="16.140625" style="175" customWidth="1"/>
    <col min="9737" max="9738" width="18.42578125" style="175" customWidth="1"/>
    <col min="9739" max="9739" width="17.28515625" style="175" customWidth="1"/>
    <col min="9740" max="9741" width="18.28515625" style="175" customWidth="1"/>
    <col min="9742" max="9742" width="20.28515625" style="175" customWidth="1"/>
    <col min="9743" max="9744" width="18" style="175" customWidth="1"/>
    <col min="9745" max="9745" width="14.42578125" style="175" customWidth="1"/>
    <col min="9746" max="9746" width="18.28515625" style="175" customWidth="1"/>
    <col min="9747" max="9983" width="11.42578125" style="175"/>
    <col min="9984" max="9984" width="19.5703125" style="175" customWidth="1"/>
    <col min="9985" max="9985" width="54.28515625" style="175" customWidth="1"/>
    <col min="9986" max="9986" width="8.28515625" style="175" customWidth="1"/>
    <col min="9987" max="9987" width="12.7109375" style="175" customWidth="1"/>
    <col min="9988" max="9988" width="13.7109375" style="175" customWidth="1"/>
    <col min="9989" max="9989" width="21.28515625" style="175" customWidth="1"/>
    <col min="9990" max="9990" width="15.42578125" style="175" customWidth="1"/>
    <col min="9991" max="9991" width="15.7109375" style="175" customWidth="1"/>
    <col min="9992" max="9992" width="16.140625" style="175" customWidth="1"/>
    <col min="9993" max="9994" width="18.42578125" style="175" customWidth="1"/>
    <col min="9995" max="9995" width="17.28515625" style="175" customWidth="1"/>
    <col min="9996" max="9997" width="18.28515625" style="175" customWidth="1"/>
    <col min="9998" max="9998" width="20.28515625" style="175" customWidth="1"/>
    <col min="9999" max="10000" width="18" style="175" customWidth="1"/>
    <col min="10001" max="10001" width="14.42578125" style="175" customWidth="1"/>
    <col min="10002" max="10002" width="18.28515625" style="175" customWidth="1"/>
    <col min="10003" max="10239" width="11.42578125" style="175"/>
    <col min="10240" max="10240" width="19.5703125" style="175" customWidth="1"/>
    <col min="10241" max="10241" width="54.28515625" style="175" customWidth="1"/>
    <col min="10242" max="10242" width="8.28515625" style="175" customWidth="1"/>
    <col min="10243" max="10243" width="12.7109375" style="175" customWidth="1"/>
    <col min="10244" max="10244" width="13.7109375" style="175" customWidth="1"/>
    <col min="10245" max="10245" width="21.28515625" style="175" customWidth="1"/>
    <col min="10246" max="10246" width="15.42578125" style="175" customWidth="1"/>
    <col min="10247" max="10247" width="15.7109375" style="175" customWidth="1"/>
    <col min="10248" max="10248" width="16.140625" style="175" customWidth="1"/>
    <col min="10249" max="10250" width="18.42578125" style="175" customWidth="1"/>
    <col min="10251" max="10251" width="17.28515625" style="175" customWidth="1"/>
    <col min="10252" max="10253" width="18.28515625" style="175" customWidth="1"/>
    <col min="10254" max="10254" width="20.28515625" style="175" customWidth="1"/>
    <col min="10255" max="10256" width="18" style="175" customWidth="1"/>
    <col min="10257" max="10257" width="14.42578125" style="175" customWidth="1"/>
    <col min="10258" max="10258" width="18.28515625" style="175" customWidth="1"/>
    <col min="10259" max="10495" width="11.42578125" style="175"/>
    <col min="10496" max="10496" width="19.5703125" style="175" customWidth="1"/>
    <col min="10497" max="10497" width="54.28515625" style="175" customWidth="1"/>
    <col min="10498" max="10498" width="8.28515625" style="175" customWidth="1"/>
    <col min="10499" max="10499" width="12.7109375" style="175" customWidth="1"/>
    <col min="10500" max="10500" width="13.7109375" style="175" customWidth="1"/>
    <col min="10501" max="10501" width="21.28515625" style="175" customWidth="1"/>
    <col min="10502" max="10502" width="15.42578125" style="175" customWidth="1"/>
    <col min="10503" max="10503" width="15.7109375" style="175" customWidth="1"/>
    <col min="10504" max="10504" width="16.140625" style="175" customWidth="1"/>
    <col min="10505" max="10506" width="18.42578125" style="175" customWidth="1"/>
    <col min="10507" max="10507" width="17.28515625" style="175" customWidth="1"/>
    <col min="10508" max="10509" width="18.28515625" style="175" customWidth="1"/>
    <col min="10510" max="10510" width="20.28515625" style="175" customWidth="1"/>
    <col min="10511" max="10512" width="18" style="175" customWidth="1"/>
    <col min="10513" max="10513" width="14.42578125" style="175" customWidth="1"/>
    <col min="10514" max="10514" width="18.28515625" style="175" customWidth="1"/>
    <col min="10515" max="10751" width="11.42578125" style="175"/>
    <col min="10752" max="10752" width="19.5703125" style="175" customWidth="1"/>
    <col min="10753" max="10753" width="54.28515625" style="175" customWidth="1"/>
    <col min="10754" max="10754" width="8.28515625" style="175" customWidth="1"/>
    <col min="10755" max="10755" width="12.7109375" style="175" customWidth="1"/>
    <col min="10756" max="10756" width="13.7109375" style="175" customWidth="1"/>
    <col min="10757" max="10757" width="21.28515625" style="175" customWidth="1"/>
    <col min="10758" max="10758" width="15.42578125" style="175" customWidth="1"/>
    <col min="10759" max="10759" width="15.7109375" style="175" customWidth="1"/>
    <col min="10760" max="10760" width="16.140625" style="175" customWidth="1"/>
    <col min="10761" max="10762" width="18.42578125" style="175" customWidth="1"/>
    <col min="10763" max="10763" width="17.28515625" style="175" customWidth="1"/>
    <col min="10764" max="10765" width="18.28515625" style="175" customWidth="1"/>
    <col min="10766" max="10766" width="20.28515625" style="175" customWidth="1"/>
    <col min="10767" max="10768" width="18" style="175" customWidth="1"/>
    <col min="10769" max="10769" width="14.42578125" style="175" customWidth="1"/>
    <col min="10770" max="10770" width="18.28515625" style="175" customWidth="1"/>
    <col min="10771" max="11007" width="11.42578125" style="175"/>
    <col min="11008" max="11008" width="19.5703125" style="175" customWidth="1"/>
    <col min="11009" max="11009" width="54.28515625" style="175" customWidth="1"/>
    <col min="11010" max="11010" width="8.28515625" style="175" customWidth="1"/>
    <col min="11011" max="11011" width="12.7109375" style="175" customWidth="1"/>
    <col min="11012" max="11012" width="13.7109375" style="175" customWidth="1"/>
    <col min="11013" max="11013" width="21.28515625" style="175" customWidth="1"/>
    <col min="11014" max="11014" width="15.42578125" style="175" customWidth="1"/>
    <col min="11015" max="11015" width="15.7109375" style="175" customWidth="1"/>
    <col min="11016" max="11016" width="16.140625" style="175" customWidth="1"/>
    <col min="11017" max="11018" width="18.42578125" style="175" customWidth="1"/>
    <col min="11019" max="11019" width="17.28515625" style="175" customWidth="1"/>
    <col min="11020" max="11021" width="18.28515625" style="175" customWidth="1"/>
    <col min="11022" max="11022" width="20.28515625" style="175" customWidth="1"/>
    <col min="11023" max="11024" width="18" style="175" customWidth="1"/>
    <col min="11025" max="11025" width="14.42578125" style="175" customWidth="1"/>
    <col min="11026" max="11026" width="18.28515625" style="175" customWidth="1"/>
    <col min="11027" max="11263" width="11.42578125" style="175"/>
    <col min="11264" max="11264" width="19.5703125" style="175" customWidth="1"/>
    <col min="11265" max="11265" width="54.28515625" style="175" customWidth="1"/>
    <col min="11266" max="11266" width="8.28515625" style="175" customWidth="1"/>
    <col min="11267" max="11267" width="12.7109375" style="175" customWidth="1"/>
    <col min="11268" max="11268" width="13.7109375" style="175" customWidth="1"/>
    <col min="11269" max="11269" width="21.28515625" style="175" customWidth="1"/>
    <col min="11270" max="11270" width="15.42578125" style="175" customWidth="1"/>
    <col min="11271" max="11271" width="15.7109375" style="175" customWidth="1"/>
    <col min="11272" max="11272" width="16.140625" style="175" customWidth="1"/>
    <col min="11273" max="11274" width="18.42578125" style="175" customWidth="1"/>
    <col min="11275" max="11275" width="17.28515625" style="175" customWidth="1"/>
    <col min="11276" max="11277" width="18.28515625" style="175" customWidth="1"/>
    <col min="11278" max="11278" width="20.28515625" style="175" customWidth="1"/>
    <col min="11279" max="11280" width="18" style="175" customWidth="1"/>
    <col min="11281" max="11281" width="14.42578125" style="175" customWidth="1"/>
    <col min="11282" max="11282" width="18.28515625" style="175" customWidth="1"/>
    <col min="11283" max="11519" width="11.42578125" style="175"/>
    <col min="11520" max="11520" width="19.5703125" style="175" customWidth="1"/>
    <col min="11521" max="11521" width="54.28515625" style="175" customWidth="1"/>
    <col min="11522" max="11522" width="8.28515625" style="175" customWidth="1"/>
    <col min="11523" max="11523" width="12.7109375" style="175" customWidth="1"/>
    <col min="11524" max="11524" width="13.7109375" style="175" customWidth="1"/>
    <col min="11525" max="11525" width="21.28515625" style="175" customWidth="1"/>
    <col min="11526" max="11526" width="15.42578125" style="175" customWidth="1"/>
    <col min="11527" max="11527" width="15.7109375" style="175" customWidth="1"/>
    <col min="11528" max="11528" width="16.140625" style="175" customWidth="1"/>
    <col min="11529" max="11530" width="18.42578125" style="175" customWidth="1"/>
    <col min="11531" max="11531" width="17.28515625" style="175" customWidth="1"/>
    <col min="11532" max="11533" width="18.28515625" style="175" customWidth="1"/>
    <col min="11534" max="11534" width="20.28515625" style="175" customWidth="1"/>
    <col min="11535" max="11536" width="18" style="175" customWidth="1"/>
    <col min="11537" max="11537" width="14.42578125" style="175" customWidth="1"/>
    <col min="11538" max="11538" width="18.28515625" style="175" customWidth="1"/>
    <col min="11539" max="11775" width="11.42578125" style="175"/>
    <col min="11776" max="11776" width="19.5703125" style="175" customWidth="1"/>
    <col min="11777" max="11777" width="54.28515625" style="175" customWidth="1"/>
    <col min="11778" max="11778" width="8.28515625" style="175" customWidth="1"/>
    <col min="11779" max="11779" width="12.7109375" style="175" customWidth="1"/>
    <col min="11780" max="11780" width="13.7109375" style="175" customWidth="1"/>
    <col min="11781" max="11781" width="21.28515625" style="175" customWidth="1"/>
    <col min="11782" max="11782" width="15.42578125" style="175" customWidth="1"/>
    <col min="11783" max="11783" width="15.7109375" style="175" customWidth="1"/>
    <col min="11784" max="11784" width="16.140625" style="175" customWidth="1"/>
    <col min="11785" max="11786" width="18.42578125" style="175" customWidth="1"/>
    <col min="11787" max="11787" width="17.28515625" style="175" customWidth="1"/>
    <col min="11788" max="11789" width="18.28515625" style="175" customWidth="1"/>
    <col min="11790" max="11790" width="20.28515625" style="175" customWidth="1"/>
    <col min="11791" max="11792" width="18" style="175" customWidth="1"/>
    <col min="11793" max="11793" width="14.42578125" style="175" customWidth="1"/>
    <col min="11794" max="11794" width="18.28515625" style="175" customWidth="1"/>
    <col min="11795" max="12031" width="11.42578125" style="175"/>
    <col min="12032" max="12032" width="19.5703125" style="175" customWidth="1"/>
    <col min="12033" max="12033" width="54.28515625" style="175" customWidth="1"/>
    <col min="12034" max="12034" width="8.28515625" style="175" customWidth="1"/>
    <col min="12035" max="12035" width="12.7109375" style="175" customWidth="1"/>
    <col min="12036" max="12036" width="13.7109375" style="175" customWidth="1"/>
    <col min="12037" max="12037" width="21.28515625" style="175" customWidth="1"/>
    <col min="12038" max="12038" width="15.42578125" style="175" customWidth="1"/>
    <col min="12039" max="12039" width="15.7109375" style="175" customWidth="1"/>
    <col min="12040" max="12040" width="16.140625" style="175" customWidth="1"/>
    <col min="12041" max="12042" width="18.42578125" style="175" customWidth="1"/>
    <col min="12043" max="12043" width="17.28515625" style="175" customWidth="1"/>
    <col min="12044" max="12045" width="18.28515625" style="175" customWidth="1"/>
    <col min="12046" max="12046" width="20.28515625" style="175" customWidth="1"/>
    <col min="12047" max="12048" width="18" style="175" customWidth="1"/>
    <col min="12049" max="12049" width="14.42578125" style="175" customWidth="1"/>
    <col min="12050" max="12050" width="18.28515625" style="175" customWidth="1"/>
    <col min="12051" max="12287" width="11.42578125" style="175"/>
    <col min="12288" max="12288" width="19.5703125" style="175" customWidth="1"/>
    <col min="12289" max="12289" width="54.28515625" style="175" customWidth="1"/>
    <col min="12290" max="12290" width="8.28515625" style="175" customWidth="1"/>
    <col min="12291" max="12291" width="12.7109375" style="175" customWidth="1"/>
    <col min="12292" max="12292" width="13.7109375" style="175" customWidth="1"/>
    <col min="12293" max="12293" width="21.28515625" style="175" customWidth="1"/>
    <col min="12294" max="12294" width="15.42578125" style="175" customWidth="1"/>
    <col min="12295" max="12295" width="15.7109375" style="175" customWidth="1"/>
    <col min="12296" max="12296" width="16.140625" style="175" customWidth="1"/>
    <col min="12297" max="12298" width="18.42578125" style="175" customWidth="1"/>
    <col min="12299" max="12299" width="17.28515625" style="175" customWidth="1"/>
    <col min="12300" max="12301" width="18.28515625" style="175" customWidth="1"/>
    <col min="12302" max="12302" width="20.28515625" style="175" customWidth="1"/>
    <col min="12303" max="12304" width="18" style="175" customWidth="1"/>
    <col min="12305" max="12305" width="14.42578125" style="175" customWidth="1"/>
    <col min="12306" max="12306" width="18.28515625" style="175" customWidth="1"/>
    <col min="12307" max="12543" width="11.42578125" style="175"/>
    <col min="12544" max="12544" width="19.5703125" style="175" customWidth="1"/>
    <col min="12545" max="12545" width="54.28515625" style="175" customWidth="1"/>
    <col min="12546" max="12546" width="8.28515625" style="175" customWidth="1"/>
    <col min="12547" max="12547" width="12.7109375" style="175" customWidth="1"/>
    <col min="12548" max="12548" width="13.7109375" style="175" customWidth="1"/>
    <col min="12549" max="12549" width="21.28515625" style="175" customWidth="1"/>
    <col min="12550" max="12550" width="15.42578125" style="175" customWidth="1"/>
    <col min="12551" max="12551" width="15.7109375" style="175" customWidth="1"/>
    <col min="12552" max="12552" width="16.140625" style="175" customWidth="1"/>
    <col min="12553" max="12554" width="18.42578125" style="175" customWidth="1"/>
    <col min="12555" max="12555" width="17.28515625" style="175" customWidth="1"/>
    <col min="12556" max="12557" width="18.28515625" style="175" customWidth="1"/>
    <col min="12558" max="12558" width="20.28515625" style="175" customWidth="1"/>
    <col min="12559" max="12560" width="18" style="175" customWidth="1"/>
    <col min="12561" max="12561" width="14.42578125" style="175" customWidth="1"/>
    <col min="12562" max="12562" width="18.28515625" style="175" customWidth="1"/>
    <col min="12563" max="12799" width="11.42578125" style="175"/>
    <col min="12800" max="12800" width="19.5703125" style="175" customWidth="1"/>
    <col min="12801" max="12801" width="54.28515625" style="175" customWidth="1"/>
    <col min="12802" max="12802" width="8.28515625" style="175" customWidth="1"/>
    <col min="12803" max="12803" width="12.7109375" style="175" customWidth="1"/>
    <col min="12804" max="12804" width="13.7109375" style="175" customWidth="1"/>
    <col min="12805" max="12805" width="21.28515625" style="175" customWidth="1"/>
    <col min="12806" max="12806" width="15.42578125" style="175" customWidth="1"/>
    <col min="12807" max="12807" width="15.7109375" style="175" customWidth="1"/>
    <col min="12808" max="12808" width="16.140625" style="175" customWidth="1"/>
    <col min="12809" max="12810" width="18.42578125" style="175" customWidth="1"/>
    <col min="12811" max="12811" width="17.28515625" style="175" customWidth="1"/>
    <col min="12812" max="12813" width="18.28515625" style="175" customWidth="1"/>
    <col min="12814" max="12814" width="20.28515625" style="175" customWidth="1"/>
    <col min="12815" max="12816" width="18" style="175" customWidth="1"/>
    <col min="12817" max="12817" width="14.42578125" style="175" customWidth="1"/>
    <col min="12818" max="12818" width="18.28515625" style="175" customWidth="1"/>
    <col min="12819" max="13055" width="11.42578125" style="175"/>
    <col min="13056" max="13056" width="19.5703125" style="175" customWidth="1"/>
    <col min="13057" max="13057" width="54.28515625" style="175" customWidth="1"/>
    <col min="13058" max="13058" width="8.28515625" style="175" customWidth="1"/>
    <col min="13059" max="13059" width="12.7109375" style="175" customWidth="1"/>
    <col min="13060" max="13060" width="13.7109375" style="175" customWidth="1"/>
    <col min="13061" max="13061" width="21.28515625" style="175" customWidth="1"/>
    <col min="13062" max="13062" width="15.42578125" style="175" customWidth="1"/>
    <col min="13063" max="13063" width="15.7109375" style="175" customWidth="1"/>
    <col min="13064" max="13064" width="16.140625" style="175" customWidth="1"/>
    <col min="13065" max="13066" width="18.42578125" style="175" customWidth="1"/>
    <col min="13067" max="13067" width="17.28515625" style="175" customWidth="1"/>
    <col min="13068" max="13069" width="18.28515625" style="175" customWidth="1"/>
    <col min="13070" max="13070" width="20.28515625" style="175" customWidth="1"/>
    <col min="13071" max="13072" width="18" style="175" customWidth="1"/>
    <col min="13073" max="13073" width="14.42578125" style="175" customWidth="1"/>
    <col min="13074" max="13074" width="18.28515625" style="175" customWidth="1"/>
    <col min="13075" max="13311" width="11.42578125" style="175"/>
    <col min="13312" max="13312" width="19.5703125" style="175" customWidth="1"/>
    <col min="13313" max="13313" width="54.28515625" style="175" customWidth="1"/>
    <col min="13314" max="13314" width="8.28515625" style="175" customWidth="1"/>
    <col min="13315" max="13315" width="12.7109375" style="175" customWidth="1"/>
    <col min="13316" max="13316" width="13.7109375" style="175" customWidth="1"/>
    <col min="13317" max="13317" width="21.28515625" style="175" customWidth="1"/>
    <col min="13318" max="13318" width="15.42578125" style="175" customWidth="1"/>
    <col min="13319" max="13319" width="15.7109375" style="175" customWidth="1"/>
    <col min="13320" max="13320" width="16.140625" style="175" customWidth="1"/>
    <col min="13321" max="13322" width="18.42578125" style="175" customWidth="1"/>
    <col min="13323" max="13323" width="17.28515625" style="175" customWidth="1"/>
    <col min="13324" max="13325" width="18.28515625" style="175" customWidth="1"/>
    <col min="13326" max="13326" width="20.28515625" style="175" customWidth="1"/>
    <col min="13327" max="13328" width="18" style="175" customWidth="1"/>
    <col min="13329" max="13329" width="14.42578125" style="175" customWidth="1"/>
    <col min="13330" max="13330" width="18.28515625" style="175" customWidth="1"/>
    <col min="13331" max="13567" width="11.42578125" style="175"/>
    <col min="13568" max="13568" width="19.5703125" style="175" customWidth="1"/>
    <col min="13569" max="13569" width="54.28515625" style="175" customWidth="1"/>
    <col min="13570" max="13570" width="8.28515625" style="175" customWidth="1"/>
    <col min="13571" max="13571" width="12.7109375" style="175" customWidth="1"/>
    <col min="13572" max="13572" width="13.7109375" style="175" customWidth="1"/>
    <col min="13573" max="13573" width="21.28515625" style="175" customWidth="1"/>
    <col min="13574" max="13574" width="15.42578125" style="175" customWidth="1"/>
    <col min="13575" max="13575" width="15.7109375" style="175" customWidth="1"/>
    <col min="13576" max="13576" width="16.140625" style="175" customWidth="1"/>
    <col min="13577" max="13578" width="18.42578125" style="175" customWidth="1"/>
    <col min="13579" max="13579" width="17.28515625" style="175" customWidth="1"/>
    <col min="13580" max="13581" width="18.28515625" style="175" customWidth="1"/>
    <col min="13582" max="13582" width="20.28515625" style="175" customWidth="1"/>
    <col min="13583" max="13584" width="18" style="175" customWidth="1"/>
    <col min="13585" max="13585" width="14.42578125" style="175" customWidth="1"/>
    <col min="13586" max="13586" width="18.28515625" style="175" customWidth="1"/>
    <col min="13587" max="13823" width="11.42578125" style="175"/>
    <col min="13824" max="13824" width="19.5703125" style="175" customWidth="1"/>
    <col min="13825" max="13825" width="54.28515625" style="175" customWidth="1"/>
    <col min="13826" max="13826" width="8.28515625" style="175" customWidth="1"/>
    <col min="13827" max="13827" width="12.7109375" style="175" customWidth="1"/>
    <col min="13828" max="13828" width="13.7109375" style="175" customWidth="1"/>
    <col min="13829" max="13829" width="21.28515625" style="175" customWidth="1"/>
    <col min="13830" max="13830" width="15.42578125" style="175" customWidth="1"/>
    <col min="13831" max="13831" width="15.7109375" style="175" customWidth="1"/>
    <col min="13832" max="13832" width="16.140625" style="175" customWidth="1"/>
    <col min="13833" max="13834" width="18.42578125" style="175" customWidth="1"/>
    <col min="13835" max="13835" width="17.28515625" style="175" customWidth="1"/>
    <col min="13836" max="13837" width="18.28515625" style="175" customWidth="1"/>
    <col min="13838" max="13838" width="20.28515625" style="175" customWidth="1"/>
    <col min="13839" max="13840" width="18" style="175" customWidth="1"/>
    <col min="13841" max="13841" width="14.42578125" style="175" customWidth="1"/>
    <col min="13842" max="13842" width="18.28515625" style="175" customWidth="1"/>
    <col min="13843" max="14079" width="11.42578125" style="175"/>
    <col min="14080" max="14080" width="19.5703125" style="175" customWidth="1"/>
    <col min="14081" max="14081" width="54.28515625" style="175" customWidth="1"/>
    <col min="14082" max="14082" width="8.28515625" style="175" customWidth="1"/>
    <col min="14083" max="14083" width="12.7109375" style="175" customWidth="1"/>
    <col min="14084" max="14084" width="13.7109375" style="175" customWidth="1"/>
    <col min="14085" max="14085" width="21.28515625" style="175" customWidth="1"/>
    <col min="14086" max="14086" width="15.42578125" style="175" customWidth="1"/>
    <col min="14087" max="14087" width="15.7109375" style="175" customWidth="1"/>
    <col min="14088" max="14088" width="16.140625" style="175" customWidth="1"/>
    <col min="14089" max="14090" width="18.42578125" style="175" customWidth="1"/>
    <col min="14091" max="14091" width="17.28515625" style="175" customWidth="1"/>
    <col min="14092" max="14093" width="18.28515625" style="175" customWidth="1"/>
    <col min="14094" max="14094" width="20.28515625" style="175" customWidth="1"/>
    <col min="14095" max="14096" width="18" style="175" customWidth="1"/>
    <col min="14097" max="14097" width="14.42578125" style="175" customWidth="1"/>
    <col min="14098" max="14098" width="18.28515625" style="175" customWidth="1"/>
    <col min="14099" max="14335" width="11.42578125" style="175"/>
    <col min="14336" max="14336" width="19.5703125" style="175" customWidth="1"/>
    <col min="14337" max="14337" width="54.28515625" style="175" customWidth="1"/>
    <col min="14338" max="14338" width="8.28515625" style="175" customWidth="1"/>
    <col min="14339" max="14339" width="12.7109375" style="175" customWidth="1"/>
    <col min="14340" max="14340" width="13.7109375" style="175" customWidth="1"/>
    <col min="14341" max="14341" width="21.28515625" style="175" customWidth="1"/>
    <col min="14342" max="14342" width="15.42578125" style="175" customWidth="1"/>
    <col min="14343" max="14343" width="15.7109375" style="175" customWidth="1"/>
    <col min="14344" max="14344" width="16.140625" style="175" customWidth="1"/>
    <col min="14345" max="14346" width="18.42578125" style="175" customWidth="1"/>
    <col min="14347" max="14347" width="17.28515625" style="175" customWidth="1"/>
    <col min="14348" max="14349" width="18.28515625" style="175" customWidth="1"/>
    <col min="14350" max="14350" width="20.28515625" style="175" customWidth="1"/>
    <col min="14351" max="14352" width="18" style="175" customWidth="1"/>
    <col min="14353" max="14353" width="14.42578125" style="175" customWidth="1"/>
    <col min="14354" max="14354" width="18.28515625" style="175" customWidth="1"/>
    <col min="14355" max="14591" width="11.42578125" style="175"/>
    <col min="14592" max="14592" width="19.5703125" style="175" customWidth="1"/>
    <col min="14593" max="14593" width="54.28515625" style="175" customWidth="1"/>
    <col min="14594" max="14594" width="8.28515625" style="175" customWidth="1"/>
    <col min="14595" max="14595" width="12.7109375" style="175" customWidth="1"/>
    <col min="14596" max="14596" width="13.7109375" style="175" customWidth="1"/>
    <col min="14597" max="14597" width="21.28515625" style="175" customWidth="1"/>
    <col min="14598" max="14598" width="15.42578125" style="175" customWidth="1"/>
    <col min="14599" max="14599" width="15.7109375" style="175" customWidth="1"/>
    <col min="14600" max="14600" width="16.140625" style="175" customWidth="1"/>
    <col min="14601" max="14602" width="18.42578125" style="175" customWidth="1"/>
    <col min="14603" max="14603" width="17.28515625" style="175" customWidth="1"/>
    <col min="14604" max="14605" width="18.28515625" style="175" customWidth="1"/>
    <col min="14606" max="14606" width="20.28515625" style="175" customWidth="1"/>
    <col min="14607" max="14608" width="18" style="175" customWidth="1"/>
    <col min="14609" max="14609" width="14.42578125" style="175" customWidth="1"/>
    <col min="14610" max="14610" width="18.28515625" style="175" customWidth="1"/>
    <col min="14611" max="14847" width="11.42578125" style="175"/>
    <col min="14848" max="14848" width="19.5703125" style="175" customWidth="1"/>
    <col min="14849" max="14849" width="54.28515625" style="175" customWidth="1"/>
    <col min="14850" max="14850" width="8.28515625" style="175" customWidth="1"/>
    <col min="14851" max="14851" width="12.7109375" style="175" customWidth="1"/>
    <col min="14852" max="14852" width="13.7109375" style="175" customWidth="1"/>
    <col min="14853" max="14853" width="21.28515625" style="175" customWidth="1"/>
    <col min="14854" max="14854" width="15.42578125" style="175" customWidth="1"/>
    <col min="14855" max="14855" width="15.7109375" style="175" customWidth="1"/>
    <col min="14856" max="14856" width="16.140625" style="175" customWidth="1"/>
    <col min="14857" max="14858" width="18.42578125" style="175" customWidth="1"/>
    <col min="14859" max="14859" width="17.28515625" style="175" customWidth="1"/>
    <col min="14860" max="14861" width="18.28515625" style="175" customWidth="1"/>
    <col min="14862" max="14862" width="20.28515625" style="175" customWidth="1"/>
    <col min="14863" max="14864" width="18" style="175" customWidth="1"/>
    <col min="14865" max="14865" width="14.42578125" style="175" customWidth="1"/>
    <col min="14866" max="14866" width="18.28515625" style="175" customWidth="1"/>
    <col min="14867" max="15103" width="11.42578125" style="175"/>
    <col min="15104" max="15104" width="19.5703125" style="175" customWidth="1"/>
    <col min="15105" max="15105" width="54.28515625" style="175" customWidth="1"/>
    <col min="15106" max="15106" width="8.28515625" style="175" customWidth="1"/>
    <col min="15107" max="15107" width="12.7109375" style="175" customWidth="1"/>
    <col min="15108" max="15108" width="13.7109375" style="175" customWidth="1"/>
    <col min="15109" max="15109" width="21.28515625" style="175" customWidth="1"/>
    <col min="15110" max="15110" width="15.42578125" style="175" customWidth="1"/>
    <col min="15111" max="15111" width="15.7109375" style="175" customWidth="1"/>
    <col min="15112" max="15112" width="16.140625" style="175" customWidth="1"/>
    <col min="15113" max="15114" width="18.42578125" style="175" customWidth="1"/>
    <col min="15115" max="15115" width="17.28515625" style="175" customWidth="1"/>
    <col min="15116" max="15117" width="18.28515625" style="175" customWidth="1"/>
    <col min="15118" max="15118" width="20.28515625" style="175" customWidth="1"/>
    <col min="15119" max="15120" width="18" style="175" customWidth="1"/>
    <col min="15121" max="15121" width="14.42578125" style="175" customWidth="1"/>
    <col min="15122" max="15122" width="18.28515625" style="175" customWidth="1"/>
    <col min="15123" max="15359" width="11.42578125" style="175"/>
    <col min="15360" max="15360" width="19.5703125" style="175" customWidth="1"/>
    <col min="15361" max="15361" width="54.28515625" style="175" customWidth="1"/>
    <col min="15362" max="15362" width="8.28515625" style="175" customWidth="1"/>
    <col min="15363" max="15363" width="12.7109375" style="175" customWidth="1"/>
    <col min="15364" max="15364" width="13.7109375" style="175" customWidth="1"/>
    <col min="15365" max="15365" width="21.28515625" style="175" customWidth="1"/>
    <col min="15366" max="15366" width="15.42578125" style="175" customWidth="1"/>
    <col min="15367" max="15367" width="15.7109375" style="175" customWidth="1"/>
    <col min="15368" max="15368" width="16.140625" style="175" customWidth="1"/>
    <col min="15369" max="15370" width="18.42578125" style="175" customWidth="1"/>
    <col min="15371" max="15371" width="17.28515625" style="175" customWidth="1"/>
    <col min="15372" max="15373" width="18.28515625" style="175" customWidth="1"/>
    <col min="15374" max="15374" width="20.28515625" style="175" customWidth="1"/>
    <col min="15375" max="15376" width="18" style="175" customWidth="1"/>
    <col min="15377" max="15377" width="14.42578125" style="175" customWidth="1"/>
    <col min="15378" max="15378" width="18.28515625" style="175" customWidth="1"/>
    <col min="15379" max="15615" width="11.42578125" style="175"/>
    <col min="15616" max="15616" width="19.5703125" style="175" customWidth="1"/>
    <col min="15617" max="15617" width="54.28515625" style="175" customWidth="1"/>
    <col min="15618" max="15618" width="8.28515625" style="175" customWidth="1"/>
    <col min="15619" max="15619" width="12.7109375" style="175" customWidth="1"/>
    <col min="15620" max="15620" width="13.7109375" style="175" customWidth="1"/>
    <col min="15621" max="15621" width="21.28515625" style="175" customWidth="1"/>
    <col min="15622" max="15622" width="15.42578125" style="175" customWidth="1"/>
    <col min="15623" max="15623" width="15.7109375" style="175" customWidth="1"/>
    <col min="15624" max="15624" width="16.140625" style="175" customWidth="1"/>
    <col min="15625" max="15626" width="18.42578125" style="175" customWidth="1"/>
    <col min="15627" max="15627" width="17.28515625" style="175" customWidth="1"/>
    <col min="15628" max="15629" width="18.28515625" style="175" customWidth="1"/>
    <col min="15630" max="15630" width="20.28515625" style="175" customWidth="1"/>
    <col min="15631" max="15632" width="18" style="175" customWidth="1"/>
    <col min="15633" max="15633" width="14.42578125" style="175" customWidth="1"/>
    <col min="15634" max="15634" width="18.28515625" style="175" customWidth="1"/>
    <col min="15635" max="15871" width="11.42578125" style="175"/>
    <col min="15872" max="15872" width="19.5703125" style="175" customWidth="1"/>
    <col min="15873" max="15873" width="54.28515625" style="175" customWidth="1"/>
    <col min="15874" max="15874" width="8.28515625" style="175" customWidth="1"/>
    <col min="15875" max="15875" width="12.7109375" style="175" customWidth="1"/>
    <col min="15876" max="15876" width="13.7109375" style="175" customWidth="1"/>
    <col min="15877" max="15877" width="21.28515625" style="175" customWidth="1"/>
    <col min="15878" max="15878" width="15.42578125" style="175" customWidth="1"/>
    <col min="15879" max="15879" width="15.7109375" style="175" customWidth="1"/>
    <col min="15880" max="15880" width="16.140625" style="175" customWidth="1"/>
    <col min="15881" max="15882" width="18.42578125" style="175" customWidth="1"/>
    <col min="15883" max="15883" width="17.28515625" style="175" customWidth="1"/>
    <col min="15884" max="15885" width="18.28515625" style="175" customWidth="1"/>
    <col min="15886" max="15886" width="20.28515625" style="175" customWidth="1"/>
    <col min="15887" max="15888" width="18" style="175" customWidth="1"/>
    <col min="15889" max="15889" width="14.42578125" style="175" customWidth="1"/>
    <col min="15890" max="15890" width="18.28515625" style="175" customWidth="1"/>
    <col min="15891" max="16127" width="11.42578125" style="175"/>
    <col min="16128" max="16128" width="19.5703125" style="175" customWidth="1"/>
    <col min="16129" max="16129" width="54.28515625" style="175" customWidth="1"/>
    <col min="16130" max="16130" width="8.28515625" style="175" customWidth="1"/>
    <col min="16131" max="16131" width="12.7109375" style="175" customWidth="1"/>
    <col min="16132" max="16132" width="13.7109375" style="175" customWidth="1"/>
    <col min="16133" max="16133" width="21.28515625" style="175" customWidth="1"/>
    <col min="16134" max="16134" width="15.42578125" style="175" customWidth="1"/>
    <col min="16135" max="16135" width="15.7109375" style="175" customWidth="1"/>
    <col min="16136" max="16136" width="16.140625" style="175" customWidth="1"/>
    <col min="16137" max="16138" width="18.42578125" style="175" customWidth="1"/>
    <col min="16139" max="16139" width="17.28515625" style="175" customWidth="1"/>
    <col min="16140" max="16141" width="18.28515625" style="175" customWidth="1"/>
    <col min="16142" max="16142" width="20.28515625" style="175" customWidth="1"/>
    <col min="16143" max="16144" width="18" style="175" customWidth="1"/>
    <col min="16145" max="16145" width="14.42578125" style="175" customWidth="1"/>
    <col min="16146" max="16146" width="18.28515625" style="175" customWidth="1"/>
    <col min="16147" max="16384" width="11.42578125" style="175"/>
  </cols>
  <sheetData>
    <row r="1" spans="1:18">
      <c r="A1" s="169"/>
      <c r="B1" s="170"/>
      <c r="C1" s="171"/>
      <c r="D1" s="172"/>
      <c r="E1" s="173"/>
      <c r="F1" s="170"/>
      <c r="G1" s="174"/>
      <c r="H1" s="13"/>
      <c r="I1" s="13"/>
      <c r="J1" s="13"/>
    </row>
    <row r="2" spans="1:18">
      <c r="A2" s="176"/>
      <c r="B2" s="11"/>
      <c r="C2" s="12"/>
      <c r="D2" s="13"/>
      <c r="E2" s="14"/>
      <c r="F2" s="11"/>
      <c r="G2" s="177"/>
      <c r="H2" s="13"/>
      <c r="I2" s="13"/>
      <c r="J2" s="13"/>
    </row>
    <row r="3" spans="1:18">
      <c r="A3" s="178"/>
      <c r="B3" s="17"/>
      <c r="C3" s="12"/>
      <c r="D3" s="18"/>
      <c r="E3" s="14"/>
      <c r="F3" s="19"/>
      <c r="G3" s="179"/>
      <c r="H3" s="18"/>
      <c r="I3" s="18"/>
      <c r="J3" s="18"/>
    </row>
    <row r="4" spans="1:18">
      <c r="A4" s="178"/>
      <c r="B4" s="17"/>
      <c r="C4" s="12"/>
      <c r="D4" s="13"/>
      <c r="E4" s="14"/>
      <c r="F4" s="11"/>
      <c r="G4" s="177"/>
      <c r="H4" s="13"/>
      <c r="I4" s="13"/>
      <c r="J4" s="13"/>
    </row>
    <row r="5" spans="1:18">
      <c r="A5" s="176" t="s">
        <v>5</v>
      </c>
      <c r="B5" s="17" t="s">
        <v>6</v>
      </c>
      <c r="C5" s="12"/>
      <c r="D5" s="13"/>
      <c r="E5" s="14"/>
      <c r="F5" s="11"/>
      <c r="G5" s="177"/>
      <c r="H5" s="13"/>
      <c r="I5" s="13"/>
      <c r="J5" s="13"/>
    </row>
    <row r="6" spans="1:18">
      <c r="A6" s="176" t="s">
        <v>7</v>
      </c>
      <c r="B6" s="17" t="s">
        <v>8</v>
      </c>
      <c r="C6" s="12"/>
      <c r="D6" s="13"/>
      <c r="E6" s="14"/>
      <c r="F6" s="11"/>
      <c r="G6" s="177"/>
      <c r="H6" s="13"/>
      <c r="I6" s="13"/>
      <c r="J6" s="13"/>
    </row>
    <row r="7" spans="1:18">
      <c r="A7" s="176" t="s">
        <v>9</v>
      </c>
      <c r="B7" s="17" t="s">
        <v>10</v>
      </c>
      <c r="C7" s="12"/>
      <c r="D7" s="13"/>
      <c r="E7" s="180"/>
      <c r="F7" s="23" t="s">
        <v>11</v>
      </c>
      <c r="G7" s="181"/>
      <c r="H7" s="182"/>
      <c r="I7" s="182"/>
      <c r="J7" s="182"/>
    </row>
    <row r="8" spans="1:18">
      <c r="A8" s="176" t="s">
        <v>12</v>
      </c>
      <c r="B8" s="17" t="s">
        <v>13</v>
      </c>
      <c r="C8" s="12"/>
      <c r="D8" s="13"/>
      <c r="E8" s="180"/>
      <c r="F8" s="23" t="s">
        <v>14</v>
      </c>
      <c r="G8" s="181"/>
      <c r="H8" s="182"/>
      <c r="I8" s="182"/>
      <c r="J8" s="182"/>
    </row>
    <row r="9" spans="1:18">
      <c r="A9" s="176" t="s">
        <v>15</v>
      </c>
      <c r="B9" s="28">
        <v>41046</v>
      </c>
      <c r="C9" s="12"/>
      <c r="D9" s="13"/>
      <c r="E9" s="180"/>
      <c r="F9" s="23" t="s">
        <v>16</v>
      </c>
      <c r="G9" s="181"/>
      <c r="H9" s="182"/>
      <c r="I9" s="182"/>
      <c r="J9" s="182"/>
    </row>
    <row r="10" spans="1:18">
      <c r="A10" s="176" t="s">
        <v>237</v>
      </c>
      <c r="B10" s="183" t="s">
        <v>238</v>
      </c>
      <c r="C10" s="12"/>
      <c r="D10" s="13"/>
      <c r="E10" s="180"/>
      <c r="F10" s="30" t="s">
        <v>17</v>
      </c>
      <c r="G10" s="181"/>
      <c r="H10" s="182"/>
      <c r="I10" s="182"/>
      <c r="J10" s="182"/>
    </row>
    <row r="11" spans="1:18" ht="13.5" thickBot="1">
      <c r="A11" s="176"/>
      <c r="B11" s="11"/>
      <c r="C11" s="12"/>
      <c r="D11" s="13"/>
      <c r="E11" s="32"/>
      <c r="F11" s="11"/>
      <c r="G11" s="177"/>
      <c r="H11" s="13"/>
      <c r="I11" s="13"/>
      <c r="J11" s="13"/>
    </row>
    <row r="12" spans="1:18" ht="26.25" customHeight="1" thickBot="1">
      <c r="A12" s="176"/>
      <c r="B12" s="11"/>
      <c r="C12" s="12"/>
      <c r="D12" s="13"/>
      <c r="E12" s="32"/>
      <c r="F12" s="11"/>
      <c r="G12" s="13"/>
      <c r="H12" s="13"/>
      <c r="I12" s="13"/>
      <c r="J12" s="13"/>
      <c r="K12" s="602" t="s">
        <v>293</v>
      </c>
      <c r="L12" s="603"/>
      <c r="M12" s="604" t="s">
        <v>239</v>
      </c>
      <c r="N12" s="605"/>
      <c r="O12" s="606" t="s">
        <v>240</v>
      </c>
      <c r="P12" s="607"/>
      <c r="Q12" s="600" t="s">
        <v>241</v>
      </c>
      <c r="R12" s="601"/>
    </row>
    <row r="13" spans="1:18" ht="24.95" customHeight="1" thickBot="1">
      <c r="A13" s="184" t="s">
        <v>20</v>
      </c>
      <c r="B13" s="35" t="s">
        <v>21</v>
      </c>
      <c r="C13" s="35" t="s">
        <v>22</v>
      </c>
      <c r="D13" s="36" t="s">
        <v>23</v>
      </c>
      <c r="E13" s="36" t="s">
        <v>24</v>
      </c>
      <c r="F13" s="35" t="s">
        <v>25</v>
      </c>
      <c r="G13" s="185" t="s">
        <v>26</v>
      </c>
      <c r="H13" s="372" t="s">
        <v>290</v>
      </c>
      <c r="I13" s="372" t="s">
        <v>291</v>
      </c>
      <c r="J13" s="372" t="s">
        <v>292</v>
      </c>
      <c r="K13" s="186" t="s">
        <v>23</v>
      </c>
      <c r="L13" s="186" t="s">
        <v>242</v>
      </c>
      <c r="M13" s="186" t="s">
        <v>23</v>
      </c>
      <c r="N13" s="186" t="s">
        <v>242</v>
      </c>
      <c r="O13" s="186" t="s">
        <v>23</v>
      </c>
      <c r="P13" s="186" t="s">
        <v>242</v>
      </c>
      <c r="Q13" s="186" t="s">
        <v>23</v>
      </c>
      <c r="R13" s="186" t="s">
        <v>242</v>
      </c>
    </row>
    <row r="14" spans="1:18" s="192" customFormat="1" ht="20.100000000000001" customHeight="1">
      <c r="A14" s="187">
        <v>1</v>
      </c>
      <c r="B14" s="49" t="s">
        <v>4</v>
      </c>
      <c r="C14" s="50"/>
      <c r="D14" s="51"/>
      <c r="E14" s="52"/>
      <c r="F14" s="53"/>
      <c r="G14" s="188">
        <f>SUM(F16:F32)</f>
        <v>69124.377000000008</v>
      </c>
      <c r="H14" s="57"/>
      <c r="I14" s="57"/>
      <c r="J14" s="57"/>
      <c r="K14" s="189"/>
      <c r="L14" s="190"/>
      <c r="M14" s="191"/>
      <c r="N14" s="191"/>
      <c r="O14" s="191"/>
      <c r="P14" s="190"/>
      <c r="Q14" s="189"/>
      <c r="R14" s="190"/>
    </row>
    <row r="15" spans="1:18" s="198" customFormat="1" ht="15" customHeight="1">
      <c r="A15" s="193"/>
      <c r="B15" s="61"/>
      <c r="C15" s="62"/>
      <c r="D15" s="63"/>
      <c r="E15" s="64"/>
      <c r="F15" s="61"/>
      <c r="G15" s="194"/>
      <c r="H15" s="194"/>
      <c r="I15" s="194"/>
      <c r="J15" s="194"/>
      <c r="K15" s="195"/>
      <c r="L15" s="196"/>
      <c r="M15" s="195"/>
      <c r="N15" s="195"/>
      <c r="O15" s="195"/>
      <c r="P15" s="196"/>
      <c r="Q15" s="195"/>
      <c r="R15" s="196"/>
    </row>
    <row r="16" spans="1:18" s="198" customFormat="1" ht="15" customHeight="1">
      <c r="A16" s="193">
        <f>+A14+0.01</f>
        <v>1.01</v>
      </c>
      <c r="B16" s="61" t="s">
        <v>30</v>
      </c>
      <c r="C16" s="62" t="s">
        <v>31</v>
      </c>
      <c r="D16" s="64">
        <v>1</v>
      </c>
      <c r="E16" s="199">
        <v>3029.5335</v>
      </c>
      <c r="F16" s="64">
        <f t="shared" ref="F16:F32" si="0">+D16*E16</f>
        <v>3029.5335</v>
      </c>
      <c r="G16" s="194"/>
      <c r="H16" s="194"/>
      <c r="I16" s="194"/>
      <c r="J16" s="194"/>
      <c r="K16" s="200">
        <v>0</v>
      </c>
      <c r="L16" s="201">
        <f t="shared" ref="L16:L32" si="1">K16*E16</f>
        <v>0</v>
      </c>
      <c r="M16" s="200">
        <v>0</v>
      </c>
      <c r="N16" s="200">
        <f t="shared" ref="N16:N22" si="2">ROUND(M16*E16,2)</f>
        <v>0</v>
      </c>
      <c r="O16" s="200">
        <f t="shared" ref="O16:O32" si="3">K16+M16</f>
        <v>0</v>
      </c>
      <c r="P16" s="201">
        <f t="shared" ref="P16:P32" si="4">ROUND(O16*E16,2)</f>
        <v>0</v>
      </c>
      <c r="Q16" s="202">
        <f>D16-O16</f>
        <v>1</v>
      </c>
      <c r="R16" s="201">
        <f t="shared" ref="R16:R60" si="5">Q16*E16</f>
        <v>3029.5335</v>
      </c>
    </row>
    <row r="17" spans="1:18" s="198" customFormat="1" ht="15" customHeight="1">
      <c r="A17" s="193">
        <f>+A16+0.01</f>
        <v>1.02</v>
      </c>
      <c r="B17" s="197" t="s">
        <v>33</v>
      </c>
      <c r="C17" s="203" t="s">
        <v>34</v>
      </c>
      <c r="D17" s="64">
        <v>27</v>
      </c>
      <c r="E17" s="199">
        <v>69.919500000000014</v>
      </c>
      <c r="F17" s="64">
        <f t="shared" si="0"/>
        <v>1887.8265000000004</v>
      </c>
      <c r="G17" s="197"/>
      <c r="H17" s="197"/>
      <c r="I17" s="197"/>
      <c r="J17" s="197"/>
      <c r="K17" s="200">
        <v>0</v>
      </c>
      <c r="L17" s="201">
        <f t="shared" si="1"/>
        <v>0</v>
      </c>
      <c r="M17" s="200">
        <v>27.175000000000001</v>
      </c>
      <c r="N17" s="200">
        <f t="shared" si="2"/>
        <v>1900.06</v>
      </c>
      <c r="O17" s="200">
        <f t="shared" si="3"/>
        <v>27.175000000000001</v>
      </c>
      <c r="P17" s="201">
        <f t="shared" si="4"/>
        <v>1900.06</v>
      </c>
      <c r="Q17" s="374">
        <v>0</v>
      </c>
      <c r="R17" s="201">
        <f t="shared" si="5"/>
        <v>0</v>
      </c>
    </row>
    <row r="18" spans="1:18" s="198" customFormat="1" ht="15" customHeight="1">
      <c r="A18" s="193">
        <f t="shared" ref="A18:A32" si="6">+A17+0.01</f>
        <v>1.03</v>
      </c>
      <c r="B18" s="197" t="s">
        <v>35</v>
      </c>
      <c r="C18" s="203" t="s">
        <v>36</v>
      </c>
      <c r="D18" s="64">
        <v>40</v>
      </c>
      <c r="E18" s="199">
        <v>79.149000000000001</v>
      </c>
      <c r="F18" s="64">
        <f t="shared" si="0"/>
        <v>3165.96</v>
      </c>
      <c r="G18" s="197"/>
      <c r="H18" s="197"/>
      <c r="I18" s="197"/>
      <c r="J18" s="197"/>
      <c r="K18" s="200">
        <v>0</v>
      </c>
      <c r="L18" s="201">
        <f t="shared" si="1"/>
        <v>0</v>
      </c>
      <c r="M18" s="200">
        <v>8</v>
      </c>
      <c r="N18" s="200">
        <f t="shared" si="2"/>
        <v>633.19000000000005</v>
      </c>
      <c r="O18" s="200">
        <f t="shared" si="3"/>
        <v>8</v>
      </c>
      <c r="P18" s="201">
        <f t="shared" si="4"/>
        <v>633.19000000000005</v>
      </c>
      <c r="Q18" s="202">
        <f t="shared" ref="Q18:Q60" si="7">D18-O18</f>
        <v>32</v>
      </c>
      <c r="R18" s="201">
        <f t="shared" si="5"/>
        <v>2532.768</v>
      </c>
    </row>
    <row r="19" spans="1:18" s="198" customFormat="1" ht="15" customHeight="1">
      <c r="A19" s="193">
        <f t="shared" si="6"/>
        <v>1.04</v>
      </c>
      <c r="B19" s="197" t="s">
        <v>37</v>
      </c>
      <c r="C19" s="203" t="s">
        <v>36</v>
      </c>
      <c r="D19" s="64">
        <v>2</v>
      </c>
      <c r="E19" s="199">
        <v>1551.3120000000001</v>
      </c>
      <c r="F19" s="64">
        <f t="shared" si="0"/>
        <v>3102.6240000000003</v>
      </c>
      <c r="G19" s="197"/>
      <c r="H19" s="197"/>
      <c r="I19" s="197"/>
      <c r="J19" s="197"/>
      <c r="K19" s="200">
        <v>0</v>
      </c>
      <c r="L19" s="201">
        <f t="shared" si="1"/>
        <v>0</v>
      </c>
      <c r="M19" s="200">
        <v>2</v>
      </c>
      <c r="N19" s="200">
        <f t="shared" si="2"/>
        <v>3102.62</v>
      </c>
      <c r="O19" s="200">
        <f t="shared" si="3"/>
        <v>2</v>
      </c>
      <c r="P19" s="201">
        <f t="shared" si="4"/>
        <v>3102.62</v>
      </c>
      <c r="Q19" s="202">
        <f t="shared" si="7"/>
        <v>0</v>
      </c>
      <c r="R19" s="201">
        <f t="shared" si="5"/>
        <v>0</v>
      </c>
    </row>
    <row r="20" spans="1:18" s="198" customFormat="1" ht="15" customHeight="1">
      <c r="A20" s="193">
        <f t="shared" si="6"/>
        <v>1.05</v>
      </c>
      <c r="B20" s="197" t="s">
        <v>38</v>
      </c>
      <c r="C20" s="203" t="s">
        <v>39</v>
      </c>
      <c r="D20" s="64">
        <v>2</v>
      </c>
      <c r="E20" s="199">
        <v>1984.5</v>
      </c>
      <c r="F20" s="64">
        <f t="shared" si="0"/>
        <v>3969</v>
      </c>
      <c r="G20" s="197"/>
      <c r="H20" s="197"/>
      <c r="I20" s="197"/>
      <c r="J20" s="197"/>
      <c r="K20" s="200">
        <v>0</v>
      </c>
      <c r="L20" s="201">
        <f t="shared" si="1"/>
        <v>0</v>
      </c>
      <c r="M20" s="200">
        <v>1.5</v>
      </c>
      <c r="N20" s="200">
        <f t="shared" si="2"/>
        <v>2976.75</v>
      </c>
      <c r="O20" s="200">
        <f t="shared" si="3"/>
        <v>1.5</v>
      </c>
      <c r="P20" s="201">
        <f t="shared" si="4"/>
        <v>2976.75</v>
      </c>
      <c r="Q20" s="202">
        <f t="shared" si="7"/>
        <v>0.5</v>
      </c>
      <c r="R20" s="201">
        <f t="shared" si="5"/>
        <v>992.25</v>
      </c>
    </row>
    <row r="21" spans="1:18" s="198" customFormat="1" ht="15" customHeight="1">
      <c r="A21" s="193">
        <f t="shared" si="6"/>
        <v>1.06</v>
      </c>
      <c r="B21" s="197" t="s">
        <v>40</v>
      </c>
      <c r="C21" s="203" t="s">
        <v>39</v>
      </c>
      <c r="D21" s="64">
        <v>2</v>
      </c>
      <c r="E21" s="199">
        <v>3858.75</v>
      </c>
      <c r="F21" s="64">
        <f t="shared" si="0"/>
        <v>7717.5</v>
      </c>
      <c r="G21" s="197"/>
      <c r="H21" s="197"/>
      <c r="I21" s="197"/>
      <c r="J21" s="197"/>
      <c r="K21" s="200">
        <v>0</v>
      </c>
      <c r="L21" s="201">
        <f t="shared" si="1"/>
        <v>0</v>
      </c>
      <c r="M21" s="200">
        <v>1.5</v>
      </c>
      <c r="N21" s="200">
        <f t="shared" si="2"/>
        <v>5788.13</v>
      </c>
      <c r="O21" s="200">
        <f t="shared" si="3"/>
        <v>1.5</v>
      </c>
      <c r="P21" s="201">
        <f t="shared" si="4"/>
        <v>5788.13</v>
      </c>
      <c r="Q21" s="202">
        <f t="shared" si="7"/>
        <v>0.5</v>
      </c>
      <c r="R21" s="201">
        <f t="shared" si="5"/>
        <v>1929.375</v>
      </c>
    </row>
    <row r="22" spans="1:18" s="198" customFormat="1" ht="15" customHeight="1">
      <c r="A22" s="193">
        <f t="shared" si="6"/>
        <v>1.07</v>
      </c>
      <c r="B22" s="197" t="s">
        <v>41</v>
      </c>
      <c r="C22" s="203" t="s">
        <v>39</v>
      </c>
      <c r="D22" s="64">
        <v>2</v>
      </c>
      <c r="E22" s="199">
        <v>1256.0205000000001</v>
      </c>
      <c r="F22" s="64">
        <f t="shared" si="0"/>
        <v>2512.0410000000002</v>
      </c>
      <c r="G22" s="197"/>
      <c r="H22" s="197"/>
      <c r="I22" s="197"/>
      <c r="J22" s="197"/>
      <c r="K22" s="200">
        <v>0</v>
      </c>
      <c r="L22" s="201">
        <f t="shared" si="1"/>
        <v>0</v>
      </c>
      <c r="M22" s="200">
        <v>1.5</v>
      </c>
      <c r="N22" s="200">
        <f t="shared" si="2"/>
        <v>1884.03</v>
      </c>
      <c r="O22" s="200">
        <f t="shared" si="3"/>
        <v>1.5</v>
      </c>
      <c r="P22" s="201">
        <f t="shared" si="4"/>
        <v>1884.03</v>
      </c>
      <c r="Q22" s="202">
        <f t="shared" si="7"/>
        <v>0.5</v>
      </c>
      <c r="R22" s="201">
        <f t="shared" si="5"/>
        <v>628.01025000000004</v>
      </c>
    </row>
    <row r="23" spans="1:18" s="198" customFormat="1" ht="15" customHeight="1">
      <c r="A23" s="193">
        <f t="shared" si="6"/>
        <v>1.08</v>
      </c>
      <c r="B23" s="197" t="s">
        <v>42</v>
      </c>
      <c r="C23" s="203" t="s">
        <v>31</v>
      </c>
      <c r="D23" s="64">
        <v>1</v>
      </c>
      <c r="E23" s="199">
        <v>6300</v>
      </c>
      <c r="F23" s="64">
        <f t="shared" si="0"/>
        <v>6300</v>
      </c>
      <c r="G23" s="197"/>
      <c r="H23" s="197"/>
      <c r="I23" s="197"/>
      <c r="J23" s="197"/>
      <c r="K23" s="200">
        <v>0</v>
      </c>
      <c r="L23" s="201">
        <f t="shared" si="1"/>
        <v>0</v>
      </c>
      <c r="M23" s="200">
        <v>0.58008899999999997</v>
      </c>
      <c r="N23" s="200">
        <f>M23*E23</f>
        <v>3654.5607</v>
      </c>
      <c r="O23" s="200">
        <f t="shared" si="3"/>
        <v>0.58008899999999997</v>
      </c>
      <c r="P23" s="201">
        <f t="shared" si="4"/>
        <v>3654.56</v>
      </c>
      <c r="Q23" s="202">
        <f t="shared" si="7"/>
        <v>0.41991100000000003</v>
      </c>
      <c r="R23" s="201">
        <f t="shared" si="5"/>
        <v>2645.4393</v>
      </c>
    </row>
    <row r="24" spans="1:18" s="198" customFormat="1" ht="15" customHeight="1">
      <c r="A24" s="193">
        <f t="shared" si="6"/>
        <v>1.0900000000000001</v>
      </c>
      <c r="B24" s="197" t="s">
        <v>43</v>
      </c>
      <c r="C24" s="203" t="s">
        <v>44</v>
      </c>
      <c r="D24" s="64">
        <v>480</v>
      </c>
      <c r="E24" s="199">
        <v>15.897000000000002</v>
      </c>
      <c r="F24" s="64">
        <f t="shared" si="0"/>
        <v>7630.5600000000013</v>
      </c>
      <c r="G24" s="197"/>
      <c r="H24" s="197"/>
      <c r="I24" s="197"/>
      <c r="J24" s="197"/>
      <c r="K24" s="200">
        <v>0</v>
      </c>
      <c r="L24" s="201">
        <f t="shared" si="1"/>
        <v>0</v>
      </c>
      <c r="M24" s="200">
        <v>173</v>
      </c>
      <c r="N24" s="200">
        <f t="shared" ref="N24:N32" si="8">ROUND(M24*E24,2)</f>
        <v>2750.18</v>
      </c>
      <c r="O24" s="200">
        <f t="shared" si="3"/>
        <v>173</v>
      </c>
      <c r="P24" s="201">
        <f t="shared" si="4"/>
        <v>2750.18</v>
      </c>
      <c r="Q24" s="202">
        <f t="shared" si="7"/>
        <v>307</v>
      </c>
      <c r="R24" s="201">
        <f t="shared" si="5"/>
        <v>4880.3790000000008</v>
      </c>
    </row>
    <row r="25" spans="1:18" s="198" customFormat="1" ht="15" customHeight="1">
      <c r="A25" s="193">
        <f t="shared" si="6"/>
        <v>1.1000000000000001</v>
      </c>
      <c r="B25" s="197" t="s">
        <v>45</v>
      </c>
      <c r="C25" s="203" t="s">
        <v>46</v>
      </c>
      <c r="D25" s="64">
        <v>4</v>
      </c>
      <c r="E25" s="199">
        <v>367.5</v>
      </c>
      <c r="F25" s="64">
        <f t="shared" si="0"/>
        <v>1470</v>
      </c>
      <c r="G25" s="197"/>
      <c r="H25" s="197"/>
      <c r="I25" s="197"/>
      <c r="J25" s="197"/>
      <c r="K25" s="200">
        <v>0</v>
      </c>
      <c r="L25" s="201">
        <f t="shared" si="1"/>
        <v>0</v>
      </c>
      <c r="M25" s="200">
        <v>2</v>
      </c>
      <c r="N25" s="200">
        <f t="shared" si="8"/>
        <v>735</v>
      </c>
      <c r="O25" s="200">
        <f t="shared" si="3"/>
        <v>2</v>
      </c>
      <c r="P25" s="201">
        <f t="shared" si="4"/>
        <v>735</v>
      </c>
      <c r="Q25" s="202">
        <f t="shared" si="7"/>
        <v>2</v>
      </c>
      <c r="R25" s="201">
        <f t="shared" si="5"/>
        <v>735</v>
      </c>
    </row>
    <row r="26" spans="1:18" s="198" customFormat="1" ht="15" customHeight="1">
      <c r="A26" s="193">
        <f t="shared" si="6"/>
        <v>1.1100000000000001</v>
      </c>
      <c r="B26" s="197" t="s">
        <v>47</v>
      </c>
      <c r="C26" s="203" t="s">
        <v>46</v>
      </c>
      <c r="D26" s="64">
        <v>4</v>
      </c>
      <c r="E26" s="199">
        <v>233.58300000000003</v>
      </c>
      <c r="F26" s="64">
        <f t="shared" si="0"/>
        <v>934.33200000000011</v>
      </c>
      <c r="G26" s="197"/>
      <c r="H26" s="197"/>
      <c r="I26" s="197"/>
      <c r="J26" s="197"/>
      <c r="K26" s="200">
        <v>0</v>
      </c>
      <c r="L26" s="201">
        <f t="shared" si="1"/>
        <v>0</v>
      </c>
      <c r="M26" s="200">
        <v>2</v>
      </c>
      <c r="N26" s="200">
        <f t="shared" si="8"/>
        <v>467.17</v>
      </c>
      <c r="O26" s="200">
        <f t="shared" si="3"/>
        <v>2</v>
      </c>
      <c r="P26" s="201">
        <f t="shared" si="4"/>
        <v>467.17</v>
      </c>
      <c r="Q26" s="202">
        <f t="shared" si="7"/>
        <v>2</v>
      </c>
      <c r="R26" s="201">
        <f t="shared" si="5"/>
        <v>467.16600000000005</v>
      </c>
    </row>
    <row r="27" spans="1:18" s="198" customFormat="1" ht="39" customHeight="1">
      <c r="A27" s="193">
        <f t="shared" si="6"/>
        <v>1.1200000000000001</v>
      </c>
      <c r="B27" s="204" t="s">
        <v>48</v>
      </c>
      <c r="C27" s="203" t="s">
        <v>31</v>
      </c>
      <c r="D27" s="64">
        <v>1</v>
      </c>
      <c r="E27" s="199">
        <v>5775</v>
      </c>
      <c r="F27" s="64">
        <f t="shared" si="0"/>
        <v>5775</v>
      </c>
      <c r="G27" s="197"/>
      <c r="H27" s="197"/>
      <c r="I27" s="197"/>
      <c r="J27" s="197"/>
      <c r="K27" s="200">
        <v>0</v>
      </c>
      <c r="L27" s="201">
        <f t="shared" si="1"/>
        <v>0</v>
      </c>
      <c r="M27" s="195">
        <f>0.75</f>
        <v>0.75</v>
      </c>
      <c r="N27" s="200">
        <f t="shared" si="8"/>
        <v>4331.25</v>
      </c>
      <c r="O27" s="200">
        <f t="shared" si="3"/>
        <v>0.75</v>
      </c>
      <c r="P27" s="201">
        <f t="shared" si="4"/>
        <v>4331.25</v>
      </c>
      <c r="Q27" s="202">
        <f t="shared" si="7"/>
        <v>0.25</v>
      </c>
      <c r="R27" s="201">
        <f t="shared" si="5"/>
        <v>1443.75</v>
      </c>
    </row>
    <row r="28" spans="1:18" s="198" customFormat="1" ht="15" customHeight="1">
      <c r="A28" s="193">
        <f t="shared" si="6"/>
        <v>1.1300000000000001</v>
      </c>
      <c r="B28" s="197" t="s">
        <v>50</v>
      </c>
      <c r="C28" s="203" t="s">
        <v>31</v>
      </c>
      <c r="D28" s="64">
        <v>1</v>
      </c>
      <c r="E28" s="199">
        <v>1260</v>
      </c>
      <c r="F28" s="64">
        <f t="shared" si="0"/>
        <v>1260</v>
      </c>
      <c r="G28" s="197"/>
      <c r="H28" s="197"/>
      <c r="I28" s="197"/>
      <c r="J28" s="197"/>
      <c r="K28" s="200">
        <v>0</v>
      </c>
      <c r="L28" s="201">
        <f t="shared" si="1"/>
        <v>0</v>
      </c>
      <c r="M28" s="200">
        <v>0</v>
      </c>
      <c r="N28" s="200">
        <f t="shared" si="8"/>
        <v>0</v>
      </c>
      <c r="O28" s="200">
        <f t="shared" si="3"/>
        <v>0</v>
      </c>
      <c r="P28" s="201">
        <f t="shared" si="4"/>
        <v>0</v>
      </c>
      <c r="Q28" s="202">
        <f t="shared" si="7"/>
        <v>1</v>
      </c>
      <c r="R28" s="201">
        <f t="shared" si="5"/>
        <v>1260</v>
      </c>
    </row>
    <row r="29" spans="1:18" s="198" customFormat="1" ht="15" customHeight="1">
      <c r="A29" s="193">
        <f t="shared" si="6"/>
        <v>1.1400000000000001</v>
      </c>
      <c r="B29" s="197" t="s">
        <v>51</v>
      </c>
      <c r="C29" s="203" t="s">
        <v>39</v>
      </c>
      <c r="D29" s="64">
        <v>2</v>
      </c>
      <c r="E29" s="199">
        <v>7875</v>
      </c>
      <c r="F29" s="64">
        <f t="shared" si="0"/>
        <v>15750</v>
      </c>
      <c r="G29" s="197"/>
      <c r="H29" s="197"/>
      <c r="I29" s="197"/>
      <c r="J29" s="197"/>
      <c r="K29" s="200">
        <v>0</v>
      </c>
      <c r="L29" s="201">
        <f t="shared" si="1"/>
        <v>0</v>
      </c>
      <c r="M29" s="200">
        <v>0</v>
      </c>
      <c r="N29" s="200">
        <f t="shared" si="8"/>
        <v>0</v>
      </c>
      <c r="O29" s="200">
        <f t="shared" si="3"/>
        <v>0</v>
      </c>
      <c r="P29" s="201">
        <f t="shared" si="4"/>
        <v>0</v>
      </c>
      <c r="Q29" s="202">
        <f t="shared" si="7"/>
        <v>2</v>
      </c>
      <c r="R29" s="201">
        <f t="shared" si="5"/>
        <v>15750</v>
      </c>
    </row>
    <row r="30" spans="1:18" s="198" customFormat="1" ht="15" customHeight="1">
      <c r="A30" s="193">
        <f t="shared" si="6"/>
        <v>1.1500000000000001</v>
      </c>
      <c r="B30" s="197" t="s">
        <v>53</v>
      </c>
      <c r="C30" s="203" t="s">
        <v>39</v>
      </c>
      <c r="D30" s="64">
        <v>2</v>
      </c>
      <c r="E30" s="199">
        <v>315</v>
      </c>
      <c r="F30" s="64">
        <f t="shared" si="0"/>
        <v>630</v>
      </c>
      <c r="G30" s="197"/>
      <c r="H30" s="197"/>
      <c r="I30" s="197"/>
      <c r="J30" s="197"/>
      <c r="K30" s="200">
        <v>0</v>
      </c>
      <c r="L30" s="201">
        <f t="shared" si="1"/>
        <v>0</v>
      </c>
      <c r="M30" s="200">
        <f>1.5</f>
        <v>1.5</v>
      </c>
      <c r="N30" s="200">
        <f t="shared" si="8"/>
        <v>472.5</v>
      </c>
      <c r="O30" s="200">
        <f t="shared" si="3"/>
        <v>1.5</v>
      </c>
      <c r="P30" s="201">
        <f t="shared" si="4"/>
        <v>472.5</v>
      </c>
      <c r="Q30" s="202">
        <f t="shared" si="7"/>
        <v>0.5</v>
      </c>
      <c r="R30" s="201">
        <f t="shared" si="5"/>
        <v>157.5</v>
      </c>
    </row>
    <row r="31" spans="1:18" s="198" customFormat="1" ht="15" customHeight="1">
      <c r="A31" s="193">
        <f t="shared" si="6"/>
        <v>1.1600000000000001</v>
      </c>
      <c r="B31" s="197" t="s">
        <v>55</v>
      </c>
      <c r="C31" s="203" t="s">
        <v>31</v>
      </c>
      <c r="D31" s="64">
        <v>1</v>
      </c>
      <c r="E31" s="199">
        <v>2730</v>
      </c>
      <c r="F31" s="64">
        <f t="shared" si="0"/>
        <v>2730</v>
      </c>
      <c r="G31" s="197"/>
      <c r="H31" s="197"/>
      <c r="I31" s="197"/>
      <c r="J31" s="197"/>
      <c r="K31" s="200">
        <v>0</v>
      </c>
      <c r="L31" s="201">
        <f t="shared" si="1"/>
        <v>0</v>
      </c>
      <c r="M31" s="202">
        <v>1</v>
      </c>
      <c r="N31" s="200">
        <f t="shared" si="8"/>
        <v>2730</v>
      </c>
      <c r="O31" s="200">
        <f t="shared" si="3"/>
        <v>1</v>
      </c>
      <c r="P31" s="201">
        <f t="shared" si="4"/>
        <v>2730</v>
      </c>
      <c r="Q31" s="202">
        <f t="shared" si="7"/>
        <v>0</v>
      </c>
      <c r="R31" s="201">
        <f t="shared" si="5"/>
        <v>0</v>
      </c>
    </row>
    <row r="32" spans="1:18" s="198" customFormat="1" ht="15" customHeight="1">
      <c r="A32" s="193">
        <f t="shared" si="6"/>
        <v>1.1700000000000002</v>
      </c>
      <c r="B32" s="197" t="s">
        <v>56</v>
      </c>
      <c r="C32" s="203" t="s">
        <v>31</v>
      </c>
      <c r="D32" s="64">
        <v>1</v>
      </c>
      <c r="E32" s="199">
        <v>1260</v>
      </c>
      <c r="F32" s="64">
        <f t="shared" si="0"/>
        <v>1260</v>
      </c>
      <c r="G32" s="197"/>
      <c r="H32" s="197"/>
      <c r="I32" s="197"/>
      <c r="J32" s="197"/>
      <c r="K32" s="200">
        <v>0</v>
      </c>
      <c r="L32" s="201">
        <f t="shared" si="1"/>
        <v>0</v>
      </c>
      <c r="M32" s="200">
        <v>1</v>
      </c>
      <c r="N32" s="200">
        <f t="shared" si="8"/>
        <v>1260</v>
      </c>
      <c r="O32" s="200">
        <f t="shared" si="3"/>
        <v>1</v>
      </c>
      <c r="P32" s="201">
        <f t="shared" si="4"/>
        <v>1260</v>
      </c>
      <c r="Q32" s="202">
        <f t="shared" si="7"/>
        <v>0</v>
      </c>
      <c r="R32" s="201">
        <f t="shared" si="5"/>
        <v>0</v>
      </c>
    </row>
    <row r="33" spans="1:18" s="198" customFormat="1" ht="15" customHeight="1">
      <c r="A33" s="193"/>
      <c r="B33" s="197"/>
      <c r="C33" s="203"/>
      <c r="D33" s="64"/>
      <c r="E33" s="199"/>
      <c r="F33" s="64"/>
      <c r="G33" s="197"/>
      <c r="H33" s="197"/>
      <c r="I33" s="197"/>
      <c r="J33" s="197"/>
      <c r="K33" s="200"/>
      <c r="L33" s="201"/>
      <c r="M33" s="195"/>
      <c r="N33" s="200"/>
      <c r="O33" s="200"/>
      <c r="P33" s="201"/>
      <c r="Q33" s="202">
        <f t="shared" si="7"/>
        <v>0</v>
      </c>
      <c r="R33" s="201">
        <f t="shared" si="5"/>
        <v>0</v>
      </c>
    </row>
    <row r="34" spans="1:18" s="192" customFormat="1" ht="20.100000000000001" customHeight="1">
      <c r="A34" s="205">
        <v>2</v>
      </c>
      <c r="B34" s="206" t="s">
        <v>57</v>
      </c>
      <c r="C34" s="207"/>
      <c r="D34" s="208"/>
      <c r="E34" s="209"/>
      <c r="F34" s="210"/>
      <c r="G34" s="211">
        <f>SUM(F36:F60)</f>
        <v>37923.875822700007</v>
      </c>
      <c r="H34" s="373"/>
      <c r="I34" s="373"/>
      <c r="J34" s="373"/>
      <c r="K34" s="200"/>
      <c r="L34" s="201"/>
      <c r="M34" s="212"/>
      <c r="N34" s="200"/>
      <c r="O34" s="200"/>
      <c r="P34" s="201"/>
      <c r="Q34" s="202">
        <f t="shared" si="7"/>
        <v>0</v>
      </c>
      <c r="R34" s="201">
        <f t="shared" si="5"/>
        <v>0</v>
      </c>
    </row>
    <row r="35" spans="1:18" s="198" customFormat="1" ht="15" customHeight="1">
      <c r="A35" s="193"/>
      <c r="B35" s="61"/>
      <c r="C35" s="62"/>
      <c r="D35" s="63"/>
      <c r="E35" s="64"/>
      <c r="F35" s="61"/>
      <c r="G35" s="194"/>
      <c r="H35" s="194"/>
      <c r="I35" s="194"/>
      <c r="J35" s="194"/>
      <c r="K35" s="200"/>
      <c r="L35" s="201"/>
      <c r="M35" s="195"/>
      <c r="N35" s="200"/>
      <c r="O35" s="200"/>
      <c r="P35" s="201"/>
      <c r="Q35" s="202">
        <f t="shared" si="7"/>
        <v>0</v>
      </c>
      <c r="R35" s="201">
        <f t="shared" si="5"/>
        <v>0</v>
      </c>
    </row>
    <row r="36" spans="1:18" s="198" customFormat="1" ht="15" customHeight="1">
      <c r="A36" s="193">
        <f>+A34+0.01</f>
        <v>2.0099999999999998</v>
      </c>
      <c r="B36" s="61" t="s">
        <v>58</v>
      </c>
      <c r="C36" s="62" t="s">
        <v>36</v>
      </c>
      <c r="D36" s="64">
        <v>210.09</v>
      </c>
      <c r="E36" s="199">
        <v>2.1734999999999998</v>
      </c>
      <c r="F36" s="64">
        <f>+D36*E36</f>
        <v>456.63061499999998</v>
      </c>
      <c r="G36" s="194"/>
      <c r="H36" s="194"/>
      <c r="I36" s="194"/>
      <c r="J36" s="194"/>
      <c r="K36" s="200">
        <v>0</v>
      </c>
      <c r="L36" s="201">
        <f t="shared" ref="L36:L60" si="9">K36*E36</f>
        <v>0</v>
      </c>
      <c r="M36" s="202">
        <v>210.09</v>
      </c>
      <c r="N36" s="200">
        <f t="shared" ref="N36:N60" si="10">ROUND(M36*E36,2)</f>
        <v>456.63</v>
      </c>
      <c r="O36" s="200">
        <f t="shared" ref="O36:O60" si="11">K36+M36</f>
        <v>210.09</v>
      </c>
      <c r="P36" s="201">
        <f t="shared" ref="P36:P60" si="12">ROUND(O36*E36,2)</f>
        <v>456.63</v>
      </c>
      <c r="Q36" s="202">
        <f t="shared" si="7"/>
        <v>0</v>
      </c>
      <c r="R36" s="201">
        <f t="shared" si="5"/>
        <v>0</v>
      </c>
    </row>
    <row r="37" spans="1:18" s="198" customFormat="1" ht="15" customHeight="1">
      <c r="A37" s="193">
        <f t="shared" ref="A37:A60" si="13">+A36+0.01</f>
        <v>2.0199999999999996</v>
      </c>
      <c r="B37" s="61" t="s">
        <v>59</v>
      </c>
      <c r="C37" s="62" t="s">
        <v>36</v>
      </c>
      <c r="D37" s="64">
        <v>394.39</v>
      </c>
      <c r="E37" s="199">
        <v>0.98699999999999999</v>
      </c>
      <c r="F37" s="64">
        <f t="shared" ref="F37:F60" si="14">+D37*E37</f>
        <v>389.26292999999998</v>
      </c>
      <c r="G37" s="194"/>
      <c r="H37" s="194"/>
      <c r="I37" s="194"/>
      <c r="J37" s="194"/>
      <c r="K37" s="200">
        <v>0</v>
      </c>
      <c r="L37" s="201">
        <f t="shared" si="9"/>
        <v>0</v>
      </c>
      <c r="M37" s="200">
        <v>0</v>
      </c>
      <c r="N37" s="200">
        <f t="shared" si="10"/>
        <v>0</v>
      </c>
      <c r="O37" s="200">
        <f t="shared" si="11"/>
        <v>0</v>
      </c>
      <c r="P37" s="201">
        <f t="shared" si="12"/>
        <v>0</v>
      </c>
      <c r="Q37" s="202">
        <f t="shared" si="7"/>
        <v>394.39</v>
      </c>
      <c r="R37" s="201">
        <f t="shared" si="5"/>
        <v>389.26292999999998</v>
      </c>
    </row>
    <row r="38" spans="1:18" s="198" customFormat="1" ht="28.35" customHeight="1">
      <c r="A38" s="193">
        <f t="shared" si="13"/>
        <v>2.0299999999999994</v>
      </c>
      <c r="B38" s="204" t="s">
        <v>60</v>
      </c>
      <c r="C38" s="203" t="s">
        <v>39</v>
      </c>
      <c r="D38" s="64">
        <v>2</v>
      </c>
      <c r="E38" s="199">
        <v>6273.75</v>
      </c>
      <c r="F38" s="64">
        <f t="shared" si="14"/>
        <v>12547.5</v>
      </c>
      <c r="G38" s="197"/>
      <c r="H38" s="197"/>
      <c r="I38" s="197"/>
      <c r="J38" s="197"/>
      <c r="K38" s="200">
        <v>0</v>
      </c>
      <c r="L38" s="201">
        <f t="shared" si="9"/>
        <v>0</v>
      </c>
      <c r="M38" s="200">
        <v>0.32</v>
      </c>
      <c r="N38" s="200">
        <f t="shared" si="10"/>
        <v>2007.6</v>
      </c>
      <c r="O38" s="200">
        <f t="shared" si="11"/>
        <v>0.32</v>
      </c>
      <c r="P38" s="201">
        <f t="shared" si="12"/>
        <v>2007.6</v>
      </c>
      <c r="Q38" s="202">
        <f t="shared" si="7"/>
        <v>1.68</v>
      </c>
      <c r="R38" s="201">
        <f t="shared" si="5"/>
        <v>10539.9</v>
      </c>
    </row>
    <row r="39" spans="1:18" s="198" customFormat="1" ht="15" customHeight="1">
      <c r="A39" s="193">
        <f t="shared" si="13"/>
        <v>2.0399999999999991</v>
      </c>
      <c r="B39" s="197" t="s">
        <v>61</v>
      </c>
      <c r="C39" s="203" t="s">
        <v>36</v>
      </c>
      <c r="D39" s="64">
        <v>320.25</v>
      </c>
      <c r="E39" s="199">
        <v>10.5</v>
      </c>
      <c r="F39" s="64">
        <f t="shared" si="14"/>
        <v>3362.625</v>
      </c>
      <c r="G39" s="197"/>
      <c r="H39" s="197"/>
      <c r="I39" s="197"/>
      <c r="J39" s="197"/>
      <c r="K39" s="200">
        <v>0</v>
      </c>
      <c r="L39" s="201">
        <f t="shared" si="9"/>
        <v>0</v>
      </c>
      <c r="M39" s="202">
        <v>376.97</v>
      </c>
      <c r="N39" s="200">
        <f t="shared" si="10"/>
        <v>3958.19</v>
      </c>
      <c r="O39" s="200">
        <f t="shared" si="11"/>
        <v>376.97</v>
      </c>
      <c r="P39" s="201">
        <f t="shared" si="12"/>
        <v>3958.19</v>
      </c>
      <c r="Q39" s="202">
        <f t="shared" si="7"/>
        <v>-56.720000000000027</v>
      </c>
      <c r="R39" s="201">
        <f t="shared" si="5"/>
        <v>-595.56000000000029</v>
      </c>
    </row>
    <row r="40" spans="1:18" s="198" customFormat="1" ht="15" customHeight="1">
      <c r="A40" s="193">
        <f t="shared" si="13"/>
        <v>2.0499999999999989</v>
      </c>
      <c r="B40" s="197" t="s">
        <v>63</v>
      </c>
      <c r="C40" s="203" t="s">
        <v>46</v>
      </c>
      <c r="D40" s="64">
        <v>3</v>
      </c>
      <c r="E40" s="199">
        <v>136.5</v>
      </c>
      <c r="F40" s="64">
        <f t="shared" si="14"/>
        <v>409.5</v>
      </c>
      <c r="G40" s="197"/>
      <c r="H40" s="197"/>
      <c r="I40" s="197"/>
      <c r="J40" s="197"/>
      <c r="K40" s="200">
        <v>0</v>
      </c>
      <c r="L40" s="201">
        <f t="shared" si="9"/>
        <v>0</v>
      </c>
      <c r="M40" s="202">
        <v>3</v>
      </c>
      <c r="N40" s="200">
        <f t="shared" si="10"/>
        <v>409.5</v>
      </c>
      <c r="O40" s="200">
        <f t="shared" si="11"/>
        <v>3</v>
      </c>
      <c r="P40" s="201">
        <f t="shared" si="12"/>
        <v>409.5</v>
      </c>
      <c r="Q40" s="202">
        <f t="shared" si="7"/>
        <v>0</v>
      </c>
      <c r="R40" s="201">
        <f t="shared" si="5"/>
        <v>0</v>
      </c>
    </row>
    <row r="41" spans="1:18" s="198" customFormat="1" ht="15" customHeight="1">
      <c r="A41" s="193">
        <f t="shared" si="13"/>
        <v>2.0599999999999987</v>
      </c>
      <c r="B41" s="197" t="s">
        <v>64</v>
      </c>
      <c r="C41" s="203" t="s">
        <v>46</v>
      </c>
      <c r="D41" s="64">
        <v>5</v>
      </c>
      <c r="E41" s="199">
        <v>126</v>
      </c>
      <c r="F41" s="64">
        <f t="shared" si="14"/>
        <v>630</v>
      </c>
      <c r="G41" s="197"/>
      <c r="H41" s="197"/>
      <c r="I41" s="197"/>
      <c r="J41" s="197"/>
      <c r="K41" s="200">
        <v>0</v>
      </c>
      <c r="L41" s="201">
        <f t="shared" si="9"/>
        <v>0</v>
      </c>
      <c r="M41" s="202">
        <f>D41</f>
        <v>5</v>
      </c>
      <c r="N41" s="200">
        <f t="shared" si="10"/>
        <v>630</v>
      </c>
      <c r="O41" s="200">
        <f t="shared" si="11"/>
        <v>5</v>
      </c>
      <c r="P41" s="201">
        <f t="shared" si="12"/>
        <v>630</v>
      </c>
      <c r="Q41" s="202">
        <f t="shared" si="7"/>
        <v>0</v>
      </c>
      <c r="R41" s="201">
        <f t="shared" si="5"/>
        <v>0</v>
      </c>
    </row>
    <row r="42" spans="1:18" s="198" customFormat="1" ht="15" customHeight="1">
      <c r="A42" s="193">
        <f t="shared" si="13"/>
        <v>2.0699999999999985</v>
      </c>
      <c r="B42" s="197" t="s">
        <v>65</v>
      </c>
      <c r="C42" s="203" t="s">
        <v>46</v>
      </c>
      <c r="D42" s="64">
        <v>1</v>
      </c>
      <c r="E42" s="199">
        <v>262.5</v>
      </c>
      <c r="F42" s="64">
        <f t="shared" si="14"/>
        <v>262.5</v>
      </c>
      <c r="G42" s="197"/>
      <c r="H42" s="197"/>
      <c r="I42" s="197"/>
      <c r="J42" s="197"/>
      <c r="K42" s="200">
        <v>0</v>
      </c>
      <c r="L42" s="201">
        <f t="shared" si="9"/>
        <v>0</v>
      </c>
      <c r="M42" s="200">
        <v>0.5</v>
      </c>
      <c r="N42" s="200">
        <f t="shared" si="10"/>
        <v>131.25</v>
      </c>
      <c r="O42" s="200">
        <f t="shared" si="11"/>
        <v>0.5</v>
      </c>
      <c r="P42" s="201">
        <f t="shared" si="12"/>
        <v>131.25</v>
      </c>
      <c r="Q42" s="202">
        <f t="shared" si="7"/>
        <v>0.5</v>
      </c>
      <c r="R42" s="201">
        <f t="shared" si="5"/>
        <v>131.25</v>
      </c>
    </row>
    <row r="43" spans="1:18" s="198" customFormat="1" ht="15" customHeight="1">
      <c r="A43" s="193">
        <f t="shared" si="13"/>
        <v>2.0799999999999983</v>
      </c>
      <c r="B43" s="197" t="s">
        <v>66</v>
      </c>
      <c r="C43" s="203" t="s">
        <v>46</v>
      </c>
      <c r="D43" s="64">
        <v>24</v>
      </c>
      <c r="E43" s="199">
        <v>10.5</v>
      </c>
      <c r="F43" s="64">
        <f t="shared" si="14"/>
        <v>252</v>
      </c>
      <c r="G43" s="197"/>
      <c r="H43" s="197"/>
      <c r="I43" s="197"/>
      <c r="J43" s="197"/>
      <c r="K43" s="200">
        <v>0</v>
      </c>
      <c r="L43" s="201">
        <f t="shared" si="9"/>
        <v>0</v>
      </c>
      <c r="M43" s="200">
        <v>24</v>
      </c>
      <c r="N43" s="200">
        <f t="shared" si="10"/>
        <v>252</v>
      </c>
      <c r="O43" s="200">
        <f t="shared" si="11"/>
        <v>24</v>
      </c>
      <c r="P43" s="201">
        <f t="shared" si="12"/>
        <v>252</v>
      </c>
      <c r="Q43" s="202">
        <f t="shared" si="7"/>
        <v>0</v>
      </c>
      <c r="R43" s="201">
        <f t="shared" si="5"/>
        <v>0</v>
      </c>
    </row>
    <row r="44" spans="1:18" s="198" customFormat="1" ht="15" customHeight="1">
      <c r="A44" s="193">
        <f>+A43+0.01</f>
        <v>2.0899999999999981</v>
      </c>
      <c r="B44" s="197" t="s">
        <v>67</v>
      </c>
      <c r="C44" s="203" t="s">
        <v>46</v>
      </c>
      <c r="D44" s="64">
        <v>2</v>
      </c>
      <c r="E44" s="199">
        <v>52.5</v>
      </c>
      <c r="F44" s="64">
        <f t="shared" si="14"/>
        <v>105</v>
      </c>
      <c r="G44" s="197"/>
      <c r="H44" s="197"/>
      <c r="I44" s="197"/>
      <c r="J44" s="197"/>
      <c r="K44" s="200">
        <v>0</v>
      </c>
      <c r="L44" s="201">
        <f t="shared" si="9"/>
        <v>0</v>
      </c>
      <c r="M44" s="200">
        <v>2</v>
      </c>
      <c r="N44" s="200">
        <f t="shared" si="10"/>
        <v>105</v>
      </c>
      <c r="O44" s="200">
        <f t="shared" si="11"/>
        <v>2</v>
      </c>
      <c r="P44" s="201">
        <f t="shared" si="12"/>
        <v>105</v>
      </c>
      <c r="Q44" s="202">
        <f t="shared" si="7"/>
        <v>0</v>
      </c>
      <c r="R44" s="201">
        <f t="shared" si="5"/>
        <v>0</v>
      </c>
    </row>
    <row r="45" spans="1:18" s="198" customFormat="1" ht="15" customHeight="1">
      <c r="A45" s="193">
        <f t="shared" si="13"/>
        <v>2.0999999999999979</v>
      </c>
      <c r="B45" s="197" t="s">
        <v>68</v>
      </c>
      <c r="C45" s="203" t="s">
        <v>46</v>
      </c>
      <c r="D45" s="64">
        <v>4</v>
      </c>
      <c r="E45" s="199">
        <v>147</v>
      </c>
      <c r="F45" s="64">
        <f t="shared" si="14"/>
        <v>588</v>
      </c>
      <c r="G45" s="197"/>
      <c r="H45" s="197"/>
      <c r="I45" s="197"/>
      <c r="J45" s="197"/>
      <c r="K45" s="200">
        <v>0</v>
      </c>
      <c r="L45" s="201">
        <f t="shared" si="9"/>
        <v>0</v>
      </c>
      <c r="M45" s="200">
        <v>0</v>
      </c>
      <c r="N45" s="200">
        <f t="shared" si="10"/>
        <v>0</v>
      </c>
      <c r="O45" s="200">
        <f t="shared" si="11"/>
        <v>0</v>
      </c>
      <c r="P45" s="201">
        <f t="shared" si="12"/>
        <v>0</v>
      </c>
      <c r="Q45" s="202">
        <f t="shared" si="7"/>
        <v>4</v>
      </c>
      <c r="R45" s="201">
        <f t="shared" si="5"/>
        <v>588</v>
      </c>
    </row>
    <row r="46" spans="1:18" s="198" customFormat="1" ht="15" customHeight="1">
      <c r="A46" s="193">
        <f t="shared" si="13"/>
        <v>2.1099999999999977</v>
      </c>
      <c r="B46" s="197" t="s">
        <v>69</v>
      </c>
      <c r="C46" s="203" t="s">
        <v>36</v>
      </c>
      <c r="D46" s="64">
        <v>24.48</v>
      </c>
      <c r="E46" s="199">
        <v>15.75</v>
      </c>
      <c r="F46" s="64">
        <f t="shared" si="14"/>
        <v>385.56</v>
      </c>
      <c r="G46" s="197"/>
      <c r="H46" s="197"/>
      <c r="I46" s="197"/>
      <c r="J46" s="197"/>
      <c r="K46" s="200">
        <v>0</v>
      </c>
      <c r="L46" s="201">
        <f t="shared" si="9"/>
        <v>0</v>
      </c>
      <c r="M46" s="202">
        <f>D46</f>
        <v>24.48</v>
      </c>
      <c r="N46" s="200">
        <f t="shared" si="10"/>
        <v>385.56</v>
      </c>
      <c r="O46" s="200">
        <f t="shared" si="11"/>
        <v>24.48</v>
      </c>
      <c r="P46" s="201">
        <f t="shared" si="12"/>
        <v>385.56</v>
      </c>
      <c r="Q46" s="202">
        <f t="shared" si="7"/>
        <v>0</v>
      </c>
      <c r="R46" s="201">
        <f t="shared" si="5"/>
        <v>0</v>
      </c>
    </row>
    <row r="47" spans="1:18" s="198" customFormat="1" ht="15" customHeight="1">
      <c r="A47" s="193">
        <f t="shared" si="13"/>
        <v>2.1199999999999974</v>
      </c>
      <c r="B47" s="197" t="s">
        <v>70</v>
      </c>
      <c r="C47" s="203" t="s">
        <v>31</v>
      </c>
      <c r="D47" s="64">
        <v>1</v>
      </c>
      <c r="E47" s="199">
        <v>210</v>
      </c>
      <c r="F47" s="64">
        <f t="shared" si="14"/>
        <v>210</v>
      </c>
      <c r="G47" s="197"/>
      <c r="H47" s="197"/>
      <c r="I47" s="197"/>
      <c r="J47" s="197"/>
      <c r="K47" s="200">
        <v>0</v>
      </c>
      <c r="L47" s="201">
        <f t="shared" si="9"/>
        <v>0</v>
      </c>
      <c r="M47" s="202">
        <f>D47</f>
        <v>1</v>
      </c>
      <c r="N47" s="200">
        <f t="shared" si="10"/>
        <v>210</v>
      </c>
      <c r="O47" s="200">
        <f t="shared" si="11"/>
        <v>1</v>
      </c>
      <c r="P47" s="201">
        <f t="shared" si="12"/>
        <v>210</v>
      </c>
      <c r="Q47" s="202">
        <f t="shared" si="7"/>
        <v>0</v>
      </c>
      <c r="R47" s="201">
        <f t="shared" si="5"/>
        <v>0</v>
      </c>
    </row>
    <row r="48" spans="1:18" s="198" customFormat="1" ht="15" customHeight="1">
      <c r="A48" s="193">
        <f t="shared" si="13"/>
        <v>2.1299999999999972</v>
      </c>
      <c r="B48" s="197" t="s">
        <v>71</v>
      </c>
      <c r="C48" s="203" t="s">
        <v>46</v>
      </c>
      <c r="D48" s="64">
        <v>1</v>
      </c>
      <c r="E48" s="199">
        <v>84</v>
      </c>
      <c r="F48" s="64">
        <f t="shared" si="14"/>
        <v>84</v>
      </c>
      <c r="G48" s="197"/>
      <c r="H48" s="197"/>
      <c r="I48" s="197"/>
      <c r="J48" s="197"/>
      <c r="K48" s="200">
        <v>0</v>
      </c>
      <c r="L48" s="201">
        <f t="shared" si="9"/>
        <v>0</v>
      </c>
      <c r="M48" s="200">
        <v>1</v>
      </c>
      <c r="N48" s="200">
        <f t="shared" si="10"/>
        <v>84</v>
      </c>
      <c r="O48" s="200">
        <f t="shared" si="11"/>
        <v>1</v>
      </c>
      <c r="P48" s="201">
        <f t="shared" si="12"/>
        <v>84</v>
      </c>
      <c r="Q48" s="202">
        <f t="shared" si="7"/>
        <v>0</v>
      </c>
      <c r="R48" s="201">
        <f t="shared" si="5"/>
        <v>0</v>
      </c>
    </row>
    <row r="49" spans="1:18" s="198" customFormat="1" ht="15" customHeight="1">
      <c r="A49" s="193">
        <f t="shared" si="13"/>
        <v>2.139999999999997</v>
      </c>
      <c r="B49" s="197" t="s">
        <v>72</v>
      </c>
      <c r="C49" s="203" t="s">
        <v>36</v>
      </c>
      <c r="D49" s="64">
        <v>25.799999999999997</v>
      </c>
      <c r="E49" s="199">
        <v>15.75</v>
      </c>
      <c r="F49" s="64">
        <f t="shared" si="14"/>
        <v>406.34999999999997</v>
      </c>
      <c r="G49" s="197"/>
      <c r="H49" s="197"/>
      <c r="I49" s="197"/>
      <c r="J49" s="197"/>
      <c r="K49" s="200">
        <v>0</v>
      </c>
      <c r="L49" s="201">
        <f t="shared" si="9"/>
        <v>0</v>
      </c>
      <c r="M49" s="200">
        <v>25.8</v>
      </c>
      <c r="N49" s="200">
        <f t="shared" si="10"/>
        <v>406.35</v>
      </c>
      <c r="O49" s="200">
        <f t="shared" si="11"/>
        <v>25.8</v>
      </c>
      <c r="P49" s="201">
        <f t="shared" si="12"/>
        <v>406.35</v>
      </c>
      <c r="Q49" s="202">
        <f t="shared" si="7"/>
        <v>0</v>
      </c>
      <c r="R49" s="201">
        <f t="shared" si="5"/>
        <v>0</v>
      </c>
    </row>
    <row r="50" spans="1:18" s="198" customFormat="1" ht="15" customHeight="1">
      <c r="A50" s="193">
        <f t="shared" si="13"/>
        <v>2.1499999999999968</v>
      </c>
      <c r="B50" s="197" t="s">
        <v>73</v>
      </c>
      <c r="C50" s="203" t="s">
        <v>36</v>
      </c>
      <c r="D50" s="64">
        <v>83.11999999999999</v>
      </c>
      <c r="E50" s="199">
        <v>36.75</v>
      </c>
      <c r="F50" s="64">
        <f t="shared" si="14"/>
        <v>3054.66</v>
      </c>
      <c r="G50" s="197"/>
      <c r="H50" s="197"/>
      <c r="I50" s="197"/>
      <c r="J50" s="197"/>
      <c r="K50" s="200">
        <v>0</v>
      </c>
      <c r="L50" s="201">
        <f t="shared" si="9"/>
        <v>0</v>
      </c>
      <c r="M50" s="195">
        <v>83.12</v>
      </c>
      <c r="N50" s="200">
        <f t="shared" si="10"/>
        <v>3054.66</v>
      </c>
      <c r="O50" s="200">
        <f t="shared" si="11"/>
        <v>83.12</v>
      </c>
      <c r="P50" s="201">
        <f t="shared" si="12"/>
        <v>3054.66</v>
      </c>
      <c r="Q50" s="202">
        <f t="shared" si="7"/>
        <v>0</v>
      </c>
      <c r="R50" s="201">
        <f t="shared" si="5"/>
        <v>0</v>
      </c>
    </row>
    <row r="51" spans="1:18" s="198" customFormat="1" ht="15" customHeight="1">
      <c r="A51" s="193">
        <f t="shared" si="13"/>
        <v>2.1599999999999966</v>
      </c>
      <c r="B51" s="197" t="s">
        <v>75</v>
      </c>
      <c r="C51" s="203" t="s">
        <v>31</v>
      </c>
      <c r="D51" s="64">
        <v>1</v>
      </c>
      <c r="E51" s="199">
        <v>840</v>
      </c>
      <c r="F51" s="64">
        <f t="shared" si="14"/>
        <v>840</v>
      </c>
      <c r="G51" s="197"/>
      <c r="H51" s="197"/>
      <c r="I51" s="197"/>
      <c r="J51" s="197"/>
      <c r="K51" s="200">
        <v>0</v>
      </c>
      <c r="L51" s="201">
        <f t="shared" si="9"/>
        <v>0</v>
      </c>
      <c r="M51" s="202">
        <v>0.16</v>
      </c>
      <c r="N51" s="200">
        <f t="shared" si="10"/>
        <v>134.4</v>
      </c>
      <c r="O51" s="200">
        <f t="shared" si="11"/>
        <v>0.16</v>
      </c>
      <c r="P51" s="201">
        <f t="shared" si="12"/>
        <v>134.4</v>
      </c>
      <c r="Q51" s="202">
        <f t="shared" si="7"/>
        <v>0.84</v>
      </c>
      <c r="R51" s="201">
        <f t="shared" si="5"/>
        <v>705.6</v>
      </c>
    </row>
    <row r="52" spans="1:18" s="198" customFormat="1" ht="15" customHeight="1">
      <c r="A52" s="193">
        <f t="shared" si="13"/>
        <v>2.1699999999999964</v>
      </c>
      <c r="B52" s="197" t="s">
        <v>76</v>
      </c>
      <c r="C52" s="203" t="s">
        <v>36</v>
      </c>
      <c r="D52" s="64">
        <v>7.8199999999999994</v>
      </c>
      <c r="E52" s="199">
        <v>14.878500000000001</v>
      </c>
      <c r="F52" s="64">
        <f t="shared" si="14"/>
        <v>116.34987</v>
      </c>
      <c r="G52" s="197"/>
      <c r="H52" s="197"/>
      <c r="I52" s="197"/>
      <c r="J52" s="197"/>
      <c r="K52" s="200">
        <v>0</v>
      </c>
      <c r="L52" s="201">
        <f t="shared" si="9"/>
        <v>0</v>
      </c>
      <c r="M52" s="202">
        <f>D52</f>
        <v>7.8199999999999994</v>
      </c>
      <c r="N52" s="200">
        <f t="shared" si="10"/>
        <v>116.35</v>
      </c>
      <c r="O52" s="200">
        <f t="shared" si="11"/>
        <v>7.8199999999999994</v>
      </c>
      <c r="P52" s="201">
        <f t="shared" si="12"/>
        <v>116.35</v>
      </c>
      <c r="Q52" s="202">
        <f t="shared" si="7"/>
        <v>0</v>
      </c>
      <c r="R52" s="201">
        <f t="shared" si="5"/>
        <v>0</v>
      </c>
    </row>
    <row r="53" spans="1:18" s="198" customFormat="1" ht="15" customHeight="1">
      <c r="A53" s="193">
        <f t="shared" si="13"/>
        <v>2.1799999999999962</v>
      </c>
      <c r="B53" s="197" t="s">
        <v>78</v>
      </c>
      <c r="C53" s="203" t="s">
        <v>34</v>
      </c>
      <c r="D53" s="64">
        <v>190.64</v>
      </c>
      <c r="E53" s="199">
        <v>18.900000000000002</v>
      </c>
      <c r="F53" s="64">
        <f t="shared" si="14"/>
        <v>3603.096</v>
      </c>
      <c r="G53" s="197"/>
      <c r="H53" s="197"/>
      <c r="I53" s="197"/>
      <c r="J53" s="197"/>
      <c r="K53" s="200">
        <v>0</v>
      </c>
      <c r="L53" s="201">
        <f t="shared" si="9"/>
        <v>0</v>
      </c>
      <c r="M53" s="200">
        <v>0</v>
      </c>
      <c r="N53" s="200">
        <f t="shared" si="10"/>
        <v>0</v>
      </c>
      <c r="O53" s="200">
        <f t="shared" si="11"/>
        <v>0</v>
      </c>
      <c r="P53" s="201">
        <f t="shared" si="12"/>
        <v>0</v>
      </c>
      <c r="Q53" s="202">
        <f t="shared" si="7"/>
        <v>190.64</v>
      </c>
      <c r="R53" s="201">
        <f t="shared" si="5"/>
        <v>3603.096</v>
      </c>
    </row>
    <row r="54" spans="1:18" s="198" customFormat="1" ht="15" customHeight="1">
      <c r="A54" s="193">
        <f t="shared" si="13"/>
        <v>2.1899999999999959</v>
      </c>
      <c r="B54" s="197" t="s">
        <v>79</v>
      </c>
      <c r="C54" s="203" t="s">
        <v>36</v>
      </c>
      <c r="D54" s="64">
        <v>76.567000000000007</v>
      </c>
      <c r="E54" s="199">
        <v>17.167500000000004</v>
      </c>
      <c r="F54" s="64">
        <f t="shared" si="14"/>
        <v>1314.4639725000004</v>
      </c>
      <c r="G54" s="197"/>
      <c r="H54" s="197"/>
      <c r="I54" s="197"/>
      <c r="J54" s="197"/>
      <c r="K54" s="200">
        <v>0</v>
      </c>
      <c r="L54" s="201">
        <f t="shared" si="9"/>
        <v>0</v>
      </c>
      <c r="M54" s="200">
        <v>0</v>
      </c>
      <c r="N54" s="200">
        <f t="shared" si="10"/>
        <v>0</v>
      </c>
      <c r="O54" s="200">
        <f t="shared" si="11"/>
        <v>0</v>
      </c>
      <c r="P54" s="201">
        <f t="shared" si="12"/>
        <v>0</v>
      </c>
      <c r="Q54" s="202">
        <f t="shared" si="7"/>
        <v>76.567000000000007</v>
      </c>
      <c r="R54" s="201">
        <f t="shared" si="5"/>
        <v>1314.4639725000004</v>
      </c>
    </row>
    <row r="55" spans="1:18" s="198" customFormat="1" ht="15" customHeight="1">
      <c r="A55" s="193">
        <f t="shared" si="13"/>
        <v>2.1999999999999957</v>
      </c>
      <c r="B55" s="197" t="s">
        <v>80</v>
      </c>
      <c r="C55" s="203" t="s">
        <v>31</v>
      </c>
      <c r="D55" s="64">
        <v>1</v>
      </c>
      <c r="E55" s="199">
        <v>525</v>
      </c>
      <c r="F55" s="64">
        <f t="shared" si="14"/>
        <v>525</v>
      </c>
      <c r="G55" s="197"/>
      <c r="H55" s="197"/>
      <c r="I55" s="197"/>
      <c r="J55" s="197"/>
      <c r="K55" s="200">
        <v>0</v>
      </c>
      <c r="L55" s="201">
        <f t="shared" si="9"/>
        <v>0</v>
      </c>
      <c r="M55" s="200">
        <v>1</v>
      </c>
      <c r="N55" s="200">
        <f t="shared" si="10"/>
        <v>525</v>
      </c>
      <c r="O55" s="200">
        <f t="shared" si="11"/>
        <v>1</v>
      </c>
      <c r="P55" s="201">
        <f t="shared" si="12"/>
        <v>525</v>
      </c>
      <c r="Q55" s="202">
        <f t="shared" si="7"/>
        <v>0</v>
      </c>
      <c r="R55" s="201">
        <f t="shared" si="5"/>
        <v>0</v>
      </c>
    </row>
    <row r="56" spans="1:18" s="198" customFormat="1" ht="15" customHeight="1">
      <c r="A56" s="193">
        <f t="shared" si="13"/>
        <v>2.2099999999999955</v>
      </c>
      <c r="B56" s="197" t="s">
        <v>81</v>
      </c>
      <c r="C56" s="203" t="s">
        <v>31</v>
      </c>
      <c r="D56" s="64">
        <v>1</v>
      </c>
      <c r="E56" s="199">
        <v>5195.4314999999997</v>
      </c>
      <c r="F56" s="64">
        <f t="shared" si="14"/>
        <v>5195.4314999999997</v>
      </c>
      <c r="G56" s="197"/>
      <c r="H56" s="197"/>
      <c r="I56" s="197"/>
      <c r="J56" s="197"/>
      <c r="K56" s="200">
        <v>0</v>
      </c>
      <c r="L56" s="201">
        <f t="shared" si="9"/>
        <v>0</v>
      </c>
      <c r="M56" s="200">
        <v>0.25</v>
      </c>
      <c r="N56" s="200">
        <f t="shared" si="10"/>
        <v>1298.8599999999999</v>
      </c>
      <c r="O56" s="200">
        <f t="shared" si="11"/>
        <v>0.25</v>
      </c>
      <c r="P56" s="201">
        <f t="shared" si="12"/>
        <v>1298.8599999999999</v>
      </c>
      <c r="Q56" s="202">
        <f t="shared" si="7"/>
        <v>0.75</v>
      </c>
      <c r="R56" s="201">
        <f t="shared" si="5"/>
        <v>3896.573625</v>
      </c>
    </row>
    <row r="57" spans="1:18" s="198" customFormat="1" ht="15" customHeight="1">
      <c r="A57" s="193">
        <f t="shared" si="13"/>
        <v>2.2199999999999953</v>
      </c>
      <c r="B57" s="197" t="s">
        <v>82</v>
      </c>
      <c r="C57" s="203" t="s">
        <v>31</v>
      </c>
      <c r="D57" s="64">
        <v>1</v>
      </c>
      <c r="E57" s="199">
        <v>22.89</v>
      </c>
      <c r="F57" s="64">
        <f t="shared" si="14"/>
        <v>22.89</v>
      </c>
      <c r="G57" s="197"/>
      <c r="H57" s="197"/>
      <c r="I57" s="197"/>
      <c r="J57" s="197"/>
      <c r="K57" s="200">
        <v>0</v>
      </c>
      <c r="L57" s="201">
        <f t="shared" si="9"/>
        <v>0</v>
      </c>
      <c r="M57" s="200">
        <v>0</v>
      </c>
      <c r="N57" s="200">
        <f t="shared" si="10"/>
        <v>0</v>
      </c>
      <c r="O57" s="200">
        <f t="shared" si="11"/>
        <v>0</v>
      </c>
      <c r="P57" s="201">
        <f t="shared" si="12"/>
        <v>0</v>
      </c>
      <c r="Q57" s="202">
        <f t="shared" si="7"/>
        <v>1</v>
      </c>
      <c r="R57" s="201">
        <f t="shared" si="5"/>
        <v>22.89</v>
      </c>
    </row>
    <row r="58" spans="1:18" s="198" customFormat="1" ht="15" customHeight="1">
      <c r="A58" s="193">
        <f t="shared" si="13"/>
        <v>2.2299999999999951</v>
      </c>
      <c r="B58" s="213" t="s">
        <v>83</v>
      </c>
      <c r="C58" s="203" t="s">
        <v>46</v>
      </c>
      <c r="D58" s="214">
        <v>5</v>
      </c>
      <c r="E58" s="199">
        <v>91.56</v>
      </c>
      <c r="F58" s="64">
        <f t="shared" si="14"/>
        <v>457.8</v>
      </c>
      <c r="G58" s="197"/>
      <c r="H58" s="197"/>
      <c r="I58" s="197"/>
      <c r="J58" s="197"/>
      <c r="K58" s="200">
        <v>0</v>
      </c>
      <c r="L58" s="201">
        <f t="shared" si="9"/>
        <v>0</v>
      </c>
      <c r="M58" s="200">
        <v>0</v>
      </c>
      <c r="N58" s="200">
        <f t="shared" si="10"/>
        <v>0</v>
      </c>
      <c r="O58" s="200">
        <f t="shared" si="11"/>
        <v>0</v>
      </c>
      <c r="P58" s="201">
        <f t="shared" si="12"/>
        <v>0</v>
      </c>
      <c r="Q58" s="202">
        <f t="shared" si="7"/>
        <v>5</v>
      </c>
      <c r="R58" s="201">
        <f t="shared" si="5"/>
        <v>457.8</v>
      </c>
    </row>
    <row r="59" spans="1:18" s="198" customFormat="1" ht="15" customHeight="1">
      <c r="A59" s="193">
        <f t="shared" si="13"/>
        <v>2.2399999999999949</v>
      </c>
      <c r="B59" s="197" t="s">
        <v>84</v>
      </c>
      <c r="C59" s="203" t="s">
        <v>85</v>
      </c>
      <c r="D59" s="64">
        <v>45.121440000000007</v>
      </c>
      <c r="E59" s="199">
        <v>25.830000000000002</v>
      </c>
      <c r="F59" s="64">
        <f t="shared" si="14"/>
        <v>1165.4867952000002</v>
      </c>
      <c r="G59" s="197"/>
      <c r="H59" s="197"/>
      <c r="I59" s="197"/>
      <c r="J59" s="197"/>
      <c r="K59" s="200">
        <v>0</v>
      </c>
      <c r="L59" s="201">
        <f t="shared" si="9"/>
        <v>0</v>
      </c>
      <c r="M59" s="195">
        <v>45.12</v>
      </c>
      <c r="N59" s="200">
        <f t="shared" si="10"/>
        <v>1165.45</v>
      </c>
      <c r="O59" s="200">
        <f t="shared" si="11"/>
        <v>45.12</v>
      </c>
      <c r="P59" s="201">
        <f t="shared" si="12"/>
        <v>1165.45</v>
      </c>
      <c r="Q59" s="202">
        <f t="shared" si="7"/>
        <v>1.4400000000094337E-3</v>
      </c>
      <c r="R59" s="201">
        <f t="shared" si="5"/>
        <v>3.7195200000243678E-2</v>
      </c>
    </row>
    <row r="60" spans="1:18" s="198" customFormat="1" ht="15" customHeight="1">
      <c r="A60" s="193">
        <f t="shared" si="13"/>
        <v>2.2499999999999947</v>
      </c>
      <c r="B60" s="197" t="s">
        <v>86</v>
      </c>
      <c r="C60" s="203" t="s">
        <v>85</v>
      </c>
      <c r="D60" s="64">
        <v>45.121440000000007</v>
      </c>
      <c r="E60" s="199">
        <v>34.125</v>
      </c>
      <c r="F60" s="64">
        <f t="shared" si="14"/>
        <v>1539.7691400000003</v>
      </c>
      <c r="G60" s="197"/>
      <c r="H60" s="197"/>
      <c r="I60" s="197"/>
      <c r="J60" s="197"/>
      <c r="K60" s="200">
        <v>0</v>
      </c>
      <c r="L60" s="201">
        <f t="shared" si="9"/>
        <v>0</v>
      </c>
      <c r="M60" s="195">
        <v>45.12</v>
      </c>
      <c r="N60" s="200">
        <f t="shared" si="10"/>
        <v>1539.72</v>
      </c>
      <c r="O60" s="200">
        <f t="shared" si="11"/>
        <v>45.12</v>
      </c>
      <c r="P60" s="201">
        <f t="shared" si="12"/>
        <v>1539.72</v>
      </c>
      <c r="Q60" s="202">
        <f t="shared" si="7"/>
        <v>1.4400000000094337E-3</v>
      </c>
      <c r="R60" s="201">
        <f t="shared" si="5"/>
        <v>4.9140000000321926E-2</v>
      </c>
    </row>
    <row r="61" spans="1:18" s="198" customFormat="1" ht="15" customHeight="1">
      <c r="A61" s="193"/>
      <c r="B61" s="197"/>
      <c r="C61" s="203"/>
      <c r="D61" s="64"/>
      <c r="E61" s="199"/>
      <c r="F61" s="64"/>
      <c r="G61" s="197"/>
      <c r="H61" s="197"/>
      <c r="I61" s="197"/>
      <c r="J61" s="197"/>
      <c r="K61" s="200"/>
      <c r="L61" s="201"/>
      <c r="M61" s="195"/>
      <c r="N61" s="200"/>
      <c r="O61" s="200"/>
      <c r="P61" s="201"/>
      <c r="Q61" s="202"/>
      <c r="R61" s="201"/>
    </row>
    <row r="62" spans="1:18" s="192" customFormat="1" ht="20.100000000000001" customHeight="1">
      <c r="A62" s="205">
        <v>3</v>
      </c>
      <c r="B62" s="206" t="s">
        <v>87</v>
      </c>
      <c r="C62" s="207"/>
      <c r="D62" s="208"/>
      <c r="E62" s="209"/>
      <c r="F62" s="210"/>
      <c r="G62" s="211">
        <f>SUM(F64:F67)</f>
        <v>4970.5546374750011</v>
      </c>
      <c r="H62" s="373"/>
      <c r="I62" s="373"/>
      <c r="J62" s="373"/>
      <c r="K62" s="200"/>
      <c r="L62" s="201"/>
      <c r="M62" s="212"/>
      <c r="N62" s="200"/>
      <c r="O62" s="200"/>
      <c r="P62" s="201"/>
      <c r="Q62" s="202"/>
      <c r="R62" s="201"/>
    </row>
    <row r="63" spans="1:18" s="198" customFormat="1" ht="15" customHeight="1">
      <c r="A63" s="193"/>
      <c r="B63" s="61"/>
      <c r="C63" s="62"/>
      <c r="D63" s="63"/>
      <c r="E63" s="64"/>
      <c r="F63" s="61"/>
      <c r="G63" s="194"/>
      <c r="H63" s="194"/>
      <c r="I63" s="194"/>
      <c r="J63" s="194"/>
      <c r="K63" s="200"/>
      <c r="L63" s="201"/>
      <c r="M63" s="195"/>
      <c r="N63" s="200"/>
      <c r="O63" s="200"/>
      <c r="P63" s="201"/>
      <c r="Q63" s="202"/>
      <c r="R63" s="201"/>
    </row>
    <row r="64" spans="1:18" s="198" customFormat="1" ht="15" customHeight="1">
      <c r="A64" s="193">
        <f>+A62+0.01</f>
        <v>3.01</v>
      </c>
      <c r="B64" s="215" t="s">
        <v>88</v>
      </c>
      <c r="C64" s="203" t="s">
        <v>85</v>
      </c>
      <c r="D64" s="64">
        <v>60.496350000000007</v>
      </c>
      <c r="E64" s="199">
        <v>30.155999999999999</v>
      </c>
      <c r="F64" s="64">
        <f>+D64*E64</f>
        <v>1824.3279306000002</v>
      </c>
      <c r="G64" s="197"/>
      <c r="H64" s="197"/>
      <c r="I64" s="197"/>
      <c r="J64" s="197"/>
      <c r="K64" s="200">
        <v>0</v>
      </c>
      <c r="L64" s="201">
        <f>K64*E64</f>
        <v>0</v>
      </c>
      <c r="M64" s="200">
        <v>51.481999999999999</v>
      </c>
      <c r="N64" s="200">
        <f>ROUND(M64*E64,2)</f>
        <v>1552.49</v>
      </c>
      <c r="O64" s="200">
        <f>K64+M64</f>
        <v>51.481999999999999</v>
      </c>
      <c r="P64" s="201">
        <f>ROUND(O64*E64,2)</f>
        <v>1552.49</v>
      </c>
      <c r="Q64" s="202">
        <f>D64-O64</f>
        <v>9.0143500000000074</v>
      </c>
      <c r="R64" s="201">
        <f>Q64*E64</f>
        <v>271.83673860000022</v>
      </c>
    </row>
    <row r="65" spans="1:18" s="198" customFormat="1" ht="15" customHeight="1">
      <c r="A65" s="193">
        <f>+A64+0.01</f>
        <v>3.0199999999999996</v>
      </c>
      <c r="B65" s="215" t="s">
        <v>89</v>
      </c>
      <c r="C65" s="203" t="s">
        <v>85</v>
      </c>
      <c r="D65" s="64">
        <v>16.602250000000002</v>
      </c>
      <c r="E65" s="199">
        <v>24.601500000000001</v>
      </c>
      <c r="F65" s="64">
        <f>+D65*E65</f>
        <v>408.44025337500005</v>
      </c>
      <c r="G65" s="197"/>
      <c r="H65" s="197"/>
      <c r="I65" s="197"/>
      <c r="J65" s="197"/>
      <c r="K65" s="200">
        <v>0</v>
      </c>
      <c r="L65" s="201">
        <f>K65*E65</f>
        <v>0</v>
      </c>
      <c r="M65" s="200">
        <v>24.1</v>
      </c>
      <c r="N65" s="200">
        <f>ROUND(M65*E65,2)</f>
        <v>592.9</v>
      </c>
      <c r="O65" s="200">
        <f>K65+M65</f>
        <v>24.1</v>
      </c>
      <c r="P65" s="201">
        <f>ROUND(O65*E65,2)</f>
        <v>592.9</v>
      </c>
      <c r="Q65" s="202">
        <f>D65-O65</f>
        <v>-7.4977499999999999</v>
      </c>
      <c r="R65" s="201">
        <f>Q65*E65</f>
        <v>-184.45589662500001</v>
      </c>
    </row>
    <row r="66" spans="1:18" s="198" customFormat="1" ht="15" customHeight="1">
      <c r="A66" s="193">
        <f>+A65+0.01</f>
        <v>3.0299999999999994</v>
      </c>
      <c r="B66" s="215" t="s">
        <v>90</v>
      </c>
      <c r="C66" s="203" t="s">
        <v>85</v>
      </c>
      <c r="D66" s="64">
        <v>62.04</v>
      </c>
      <c r="E66" s="199">
        <v>40.488000000000007</v>
      </c>
      <c r="F66" s="64">
        <f>+D66*E66</f>
        <v>2511.8755200000005</v>
      </c>
      <c r="G66" s="197"/>
      <c r="H66" s="197"/>
      <c r="I66" s="197"/>
      <c r="J66" s="197"/>
      <c r="K66" s="200">
        <v>0</v>
      </c>
      <c r="L66" s="201">
        <f>K66*E66</f>
        <v>0</v>
      </c>
      <c r="M66" s="200">
        <v>64.992999999999995</v>
      </c>
      <c r="N66" s="200">
        <f>ROUND(M66*E66,2)</f>
        <v>2631.44</v>
      </c>
      <c r="O66" s="200">
        <f>K66+M66</f>
        <v>64.992999999999995</v>
      </c>
      <c r="P66" s="201">
        <f>ROUND(O66*E66,2)</f>
        <v>2631.44</v>
      </c>
      <c r="Q66" s="202">
        <f>D66-O66</f>
        <v>-2.9529999999999959</v>
      </c>
      <c r="R66" s="201">
        <f>Q66*E66</f>
        <v>-119.56106399999985</v>
      </c>
    </row>
    <row r="67" spans="1:18" s="198" customFormat="1" ht="15" customHeight="1">
      <c r="A67" s="193">
        <f>+A66+0.01</f>
        <v>3.0399999999999991</v>
      </c>
      <c r="B67" s="215" t="s">
        <v>91</v>
      </c>
      <c r="C67" s="203" t="s">
        <v>36</v>
      </c>
      <c r="D67" s="64">
        <v>76.567000000000007</v>
      </c>
      <c r="E67" s="199">
        <v>2.9505000000000003</v>
      </c>
      <c r="F67" s="64">
        <f>+D67*E67</f>
        <v>225.91093350000006</v>
      </c>
      <c r="G67" s="197"/>
      <c r="H67" s="197"/>
      <c r="I67" s="197"/>
      <c r="J67" s="197"/>
      <c r="K67" s="200">
        <v>0</v>
      </c>
      <c r="L67" s="201">
        <f>K67*E67</f>
        <v>0</v>
      </c>
      <c r="M67" s="202">
        <v>0</v>
      </c>
      <c r="N67" s="200">
        <f>ROUND(M67*E67,2)</f>
        <v>0</v>
      </c>
      <c r="O67" s="200">
        <f>K67+M67</f>
        <v>0</v>
      </c>
      <c r="P67" s="201">
        <f>ROUND(O67*E67,2)</f>
        <v>0</v>
      </c>
      <c r="Q67" s="202">
        <f>D67-O67</f>
        <v>76.567000000000007</v>
      </c>
      <c r="R67" s="201">
        <f>Q67*E67</f>
        <v>225.91093350000006</v>
      </c>
    </row>
    <row r="68" spans="1:18" s="198" customFormat="1" ht="15" customHeight="1">
      <c r="A68" s="193"/>
      <c r="B68" s="197"/>
      <c r="C68" s="203"/>
      <c r="D68" s="64"/>
      <c r="E68" s="199"/>
      <c r="F68" s="64"/>
      <c r="G68" s="197"/>
      <c r="H68" s="197"/>
      <c r="I68" s="197"/>
      <c r="J68" s="197"/>
      <c r="K68" s="200"/>
      <c r="L68" s="201"/>
      <c r="M68" s="195"/>
      <c r="N68" s="200"/>
      <c r="O68" s="200"/>
      <c r="P68" s="201"/>
      <c r="Q68" s="202"/>
      <c r="R68" s="201"/>
    </row>
    <row r="69" spans="1:18" s="192" customFormat="1" ht="20.100000000000001" customHeight="1">
      <c r="A69" s="205">
        <v>4</v>
      </c>
      <c r="B69" s="206" t="s">
        <v>92</v>
      </c>
      <c r="C69" s="207"/>
      <c r="D69" s="208"/>
      <c r="E69" s="209"/>
      <c r="F69" s="210"/>
      <c r="G69" s="211">
        <f>SUM(F71:F73)</f>
        <v>5362.2120825000002</v>
      </c>
      <c r="H69" s="373"/>
      <c r="I69" s="373"/>
      <c r="J69" s="373"/>
      <c r="K69" s="200"/>
      <c r="L69" s="201"/>
      <c r="M69" s="212"/>
      <c r="N69" s="200"/>
      <c r="O69" s="200"/>
      <c r="P69" s="201"/>
      <c r="Q69" s="202"/>
      <c r="R69" s="201"/>
    </row>
    <row r="70" spans="1:18" s="198" customFormat="1" ht="15" customHeight="1">
      <c r="A70" s="193"/>
      <c r="B70" s="61"/>
      <c r="C70" s="62"/>
      <c r="D70" s="63"/>
      <c r="E70" s="64"/>
      <c r="F70" s="61"/>
      <c r="G70" s="194"/>
      <c r="H70" s="194"/>
      <c r="I70" s="194"/>
      <c r="J70" s="194"/>
      <c r="K70" s="200"/>
      <c r="L70" s="201"/>
      <c r="M70" s="195"/>
      <c r="N70" s="200"/>
      <c r="O70" s="200"/>
      <c r="P70" s="201"/>
      <c r="Q70" s="202"/>
      <c r="R70" s="201"/>
    </row>
    <row r="71" spans="1:18" s="198" customFormat="1" ht="15" customHeight="1">
      <c r="A71" s="193">
        <f>+A69+0.01</f>
        <v>4.01</v>
      </c>
      <c r="B71" s="197" t="s">
        <v>93</v>
      </c>
      <c r="C71" s="203" t="s">
        <v>36</v>
      </c>
      <c r="D71" s="214">
        <v>50.035000000000011</v>
      </c>
      <c r="E71" s="199">
        <v>21.356999999999999</v>
      </c>
      <c r="F71" s="64">
        <f>E71*D71</f>
        <v>1068.5974950000002</v>
      </c>
      <c r="G71" s="197"/>
      <c r="H71" s="197"/>
      <c r="I71" s="197"/>
      <c r="J71" s="197"/>
      <c r="K71" s="200">
        <v>0</v>
      </c>
      <c r="L71" s="201">
        <f>K71*E71</f>
        <v>0</v>
      </c>
      <c r="M71" s="202">
        <v>46.88</v>
      </c>
      <c r="N71" s="200">
        <f>ROUND(M71*E71,2)</f>
        <v>1001.22</v>
      </c>
      <c r="O71" s="200">
        <f>K71+M71</f>
        <v>46.88</v>
      </c>
      <c r="P71" s="201">
        <f>ROUND(O71*E71,2)</f>
        <v>1001.22</v>
      </c>
      <c r="Q71" s="202">
        <f t="shared" ref="Q71:Q102" si="15">D71-O71</f>
        <v>3.1550000000000082</v>
      </c>
      <c r="R71" s="201">
        <f t="shared" ref="R71:R102" si="16">Q71*E71</f>
        <v>67.381335000000178</v>
      </c>
    </row>
    <row r="72" spans="1:18" s="198" customFormat="1" ht="15" customHeight="1">
      <c r="A72" s="193">
        <f>+A71+0.01</f>
        <v>4.0199999999999996</v>
      </c>
      <c r="B72" s="197" t="s">
        <v>94</v>
      </c>
      <c r="C72" s="203" t="s">
        <v>85</v>
      </c>
      <c r="D72" s="214">
        <v>10.0185</v>
      </c>
      <c r="E72" s="199">
        <v>192.40200000000002</v>
      </c>
      <c r="F72" s="64">
        <f>E72*D72</f>
        <v>1927.5794370000001</v>
      </c>
      <c r="G72" s="197"/>
      <c r="H72" s="197">
        <v>0</v>
      </c>
      <c r="I72" s="197"/>
      <c r="J72" s="197"/>
      <c r="K72" s="200">
        <v>0</v>
      </c>
      <c r="L72" s="201">
        <f>K72*E72</f>
        <v>0</v>
      </c>
      <c r="M72" s="200">
        <v>15.452</v>
      </c>
      <c r="N72" s="200">
        <f>ROUND(M72*E72,2)</f>
        <v>2973</v>
      </c>
      <c r="O72" s="200">
        <f>K72+M72</f>
        <v>15.452</v>
      </c>
      <c r="P72" s="201">
        <f>ROUND(O72*E72,2)</f>
        <v>2973</v>
      </c>
      <c r="Q72" s="202">
        <f t="shared" si="15"/>
        <v>-5.4335000000000004</v>
      </c>
      <c r="R72" s="201">
        <f t="shared" si="16"/>
        <v>-1045.4162670000001</v>
      </c>
    </row>
    <row r="73" spans="1:18" s="198" customFormat="1" ht="15" customHeight="1">
      <c r="A73" s="193">
        <f>+A72+0.01</f>
        <v>4.0299999999999994</v>
      </c>
      <c r="B73" s="213" t="s">
        <v>95</v>
      </c>
      <c r="C73" s="203" t="s">
        <v>36</v>
      </c>
      <c r="D73" s="214">
        <v>76.567000000000007</v>
      </c>
      <c r="E73" s="199">
        <v>30.901500000000002</v>
      </c>
      <c r="F73" s="64">
        <f>E73*D73</f>
        <v>2366.0351505000003</v>
      </c>
      <c r="G73" s="197"/>
      <c r="H73" s="197"/>
      <c r="I73" s="197"/>
      <c r="J73" s="197"/>
      <c r="K73" s="200">
        <v>0</v>
      </c>
      <c r="L73" s="201">
        <f>K73*E73</f>
        <v>0</v>
      </c>
      <c r="M73" s="200">
        <v>0</v>
      </c>
      <c r="N73" s="200">
        <f>ROUND(M73*E73,2)</f>
        <v>0</v>
      </c>
      <c r="O73" s="200">
        <f>K73+M73</f>
        <v>0</v>
      </c>
      <c r="P73" s="201">
        <f>ROUND(O73*E73,2)</f>
        <v>0</v>
      </c>
      <c r="Q73" s="202">
        <f t="shared" si="15"/>
        <v>76.567000000000007</v>
      </c>
      <c r="R73" s="201">
        <f t="shared" si="16"/>
        <v>2366.0351505000003</v>
      </c>
    </row>
    <row r="74" spans="1:18" s="198" customFormat="1" ht="15" customHeight="1">
      <c r="A74" s="193"/>
      <c r="B74" s="197"/>
      <c r="C74" s="203"/>
      <c r="D74" s="64"/>
      <c r="E74" s="199"/>
      <c r="F74" s="64"/>
      <c r="G74" s="197"/>
      <c r="H74" s="197"/>
      <c r="I74" s="197"/>
      <c r="J74" s="197"/>
      <c r="K74" s="200"/>
      <c r="L74" s="201"/>
      <c r="M74" s="195"/>
      <c r="N74" s="200"/>
      <c r="O74" s="200"/>
      <c r="P74" s="201"/>
      <c r="Q74" s="202">
        <f t="shared" si="15"/>
        <v>0</v>
      </c>
      <c r="R74" s="201">
        <f t="shared" si="16"/>
        <v>0</v>
      </c>
    </row>
    <row r="75" spans="1:18" s="192" customFormat="1" ht="20.100000000000001" customHeight="1">
      <c r="A75" s="205">
        <v>5</v>
      </c>
      <c r="B75" s="206" t="s">
        <v>96</v>
      </c>
      <c r="C75" s="207"/>
      <c r="D75" s="208"/>
      <c r="E75" s="209"/>
      <c r="F75" s="210"/>
      <c r="G75" s="211">
        <f>SUM(G77:G104)</f>
        <v>163115.87289754697</v>
      </c>
      <c r="H75" s="373"/>
      <c r="I75" s="373"/>
      <c r="J75" s="373"/>
      <c r="K75" s="200"/>
      <c r="L75" s="201"/>
      <c r="M75" s="212"/>
      <c r="N75" s="200"/>
      <c r="O75" s="200"/>
      <c r="P75" s="201"/>
      <c r="Q75" s="202">
        <f t="shared" si="15"/>
        <v>0</v>
      </c>
      <c r="R75" s="201">
        <f t="shared" si="16"/>
        <v>0</v>
      </c>
    </row>
    <row r="76" spans="1:18" s="198" customFormat="1" ht="15" customHeight="1">
      <c r="A76" s="193"/>
      <c r="B76" s="61"/>
      <c r="C76" s="62"/>
      <c r="D76" s="63"/>
      <c r="E76" s="64"/>
      <c r="F76" s="61"/>
      <c r="G76" s="194"/>
      <c r="H76" s="194"/>
      <c r="I76" s="194"/>
      <c r="J76" s="194"/>
      <c r="K76" s="200"/>
      <c r="L76" s="201"/>
      <c r="M76" s="195"/>
      <c r="N76" s="200"/>
      <c r="O76" s="200"/>
      <c r="P76" s="201"/>
      <c r="Q76" s="202">
        <f t="shared" si="15"/>
        <v>0</v>
      </c>
      <c r="R76" s="201">
        <f t="shared" si="16"/>
        <v>0</v>
      </c>
    </row>
    <row r="77" spans="1:18" s="198" customFormat="1" ht="15" customHeight="1">
      <c r="A77" s="216">
        <f>+A75+0.01</f>
        <v>5.01</v>
      </c>
      <c r="B77" s="82" t="s">
        <v>97</v>
      </c>
      <c r="C77" s="62"/>
      <c r="D77" s="63"/>
      <c r="E77" s="64"/>
      <c r="F77" s="61"/>
      <c r="G77" s="194">
        <f>SUM(F78:F79)</f>
        <v>17428.828746000007</v>
      </c>
      <c r="H77" s="194"/>
      <c r="I77" s="194"/>
      <c r="J77" s="194"/>
      <c r="K77" s="200"/>
      <c r="L77" s="201"/>
      <c r="M77" s="195"/>
      <c r="N77" s="200"/>
      <c r="O77" s="200"/>
      <c r="P77" s="201"/>
      <c r="Q77" s="202">
        <f t="shared" si="15"/>
        <v>0</v>
      </c>
      <c r="R77" s="201">
        <f t="shared" si="16"/>
        <v>0</v>
      </c>
    </row>
    <row r="78" spans="1:18" s="198" customFormat="1" ht="15" customHeight="1">
      <c r="A78" s="217">
        <f>+A77+0.001</f>
        <v>5.0110000000000001</v>
      </c>
      <c r="B78" s="84" t="s">
        <v>243</v>
      </c>
      <c r="C78" s="62" t="s">
        <v>85</v>
      </c>
      <c r="D78" s="214">
        <v>50.26550000000001</v>
      </c>
      <c r="E78" s="199">
        <v>289.11750000000006</v>
      </c>
      <c r="F78" s="64">
        <f>E78*D78</f>
        <v>14532.635696250007</v>
      </c>
      <c r="G78" s="197"/>
      <c r="H78" s="197"/>
      <c r="I78" s="197"/>
      <c r="J78" s="197"/>
      <c r="K78" s="200">
        <v>0</v>
      </c>
      <c r="L78" s="201">
        <f>K78*E78</f>
        <v>0</v>
      </c>
      <c r="M78" s="200">
        <v>31.178000000000001</v>
      </c>
      <c r="N78" s="200">
        <f>ROUND(M78*E78,2)</f>
        <v>9014.11</v>
      </c>
      <c r="O78" s="200">
        <f t="shared" ref="O78:O104" si="17">K78+M78</f>
        <v>31.178000000000001</v>
      </c>
      <c r="P78" s="201">
        <f t="shared" ref="P78:P83" si="18">ROUND(O78*E78,2)</f>
        <v>9014.11</v>
      </c>
      <c r="Q78" s="202">
        <f t="shared" si="15"/>
        <v>19.087500000000009</v>
      </c>
      <c r="R78" s="201">
        <f t="shared" si="16"/>
        <v>5518.530281250004</v>
      </c>
    </row>
    <row r="79" spans="1:18" s="198" customFormat="1" ht="15" customHeight="1">
      <c r="A79" s="217">
        <f>+A78+0.001</f>
        <v>5.0120000000000005</v>
      </c>
      <c r="B79" s="84" t="s">
        <v>244</v>
      </c>
      <c r="C79" s="62" t="s">
        <v>100</v>
      </c>
      <c r="D79" s="214">
        <v>684.43650000000014</v>
      </c>
      <c r="E79" s="199">
        <v>4.2315000000000005</v>
      </c>
      <c r="F79" s="64">
        <f t="shared" ref="F79:F104" si="19">E79*D79</f>
        <v>2896.1930497500011</v>
      </c>
      <c r="G79" s="197"/>
      <c r="H79" s="197"/>
      <c r="I79" s="197"/>
      <c r="J79" s="197"/>
      <c r="K79" s="200">
        <v>0</v>
      </c>
      <c r="L79" s="201">
        <f>K79*E79</f>
        <v>0</v>
      </c>
      <c r="M79" s="195">
        <v>819.48</v>
      </c>
      <c r="N79" s="200">
        <f>ROUND(M79*E79,2)</f>
        <v>3467.63</v>
      </c>
      <c r="O79" s="200">
        <f t="shared" si="17"/>
        <v>819.48</v>
      </c>
      <c r="P79" s="201">
        <f t="shared" si="18"/>
        <v>3467.63</v>
      </c>
      <c r="Q79" s="202">
        <f t="shared" si="15"/>
        <v>-135.04349999999988</v>
      </c>
      <c r="R79" s="201">
        <f t="shared" si="16"/>
        <v>-571.43657024999959</v>
      </c>
    </row>
    <row r="80" spans="1:18" s="198" customFormat="1" ht="15" customHeight="1">
      <c r="A80" s="216">
        <f>+A77+0.01</f>
        <v>5.0199999999999996</v>
      </c>
      <c r="B80" s="82" t="s">
        <v>101</v>
      </c>
      <c r="C80" s="62"/>
      <c r="D80" s="63"/>
      <c r="E80" s="64"/>
      <c r="F80" s="61"/>
      <c r="G80" s="194">
        <f>SUM(F81:F83)</f>
        <v>30021.195794625004</v>
      </c>
      <c r="H80" s="194"/>
      <c r="I80" s="194"/>
      <c r="J80" s="194"/>
      <c r="K80" s="200"/>
      <c r="L80" s="201"/>
      <c r="M80" s="195"/>
      <c r="N80" s="200"/>
      <c r="O80" s="200">
        <f t="shared" si="17"/>
        <v>0</v>
      </c>
      <c r="P80" s="201">
        <f t="shared" si="18"/>
        <v>0</v>
      </c>
      <c r="Q80" s="202">
        <f t="shared" si="15"/>
        <v>0</v>
      </c>
      <c r="R80" s="201">
        <f t="shared" si="16"/>
        <v>0</v>
      </c>
    </row>
    <row r="81" spans="1:18" s="198" customFormat="1" ht="15" customHeight="1">
      <c r="A81" s="217">
        <f>+A80+0.001</f>
        <v>5.0209999999999999</v>
      </c>
      <c r="B81" s="84" t="s">
        <v>245</v>
      </c>
      <c r="C81" s="203" t="s">
        <v>85</v>
      </c>
      <c r="D81" s="214">
        <v>15.888750000000002</v>
      </c>
      <c r="E81" s="199">
        <v>396.67950000000002</v>
      </c>
      <c r="F81" s="64">
        <f t="shared" si="19"/>
        <v>6302.7414056250009</v>
      </c>
      <c r="G81" s="197"/>
      <c r="H81" s="197"/>
      <c r="I81" s="197"/>
      <c r="J81" s="197"/>
      <c r="K81" s="200">
        <v>0</v>
      </c>
      <c r="L81" s="201">
        <f>K81*E81</f>
        <v>0</v>
      </c>
      <c r="M81" s="200">
        <v>8.1649999999999991</v>
      </c>
      <c r="N81" s="200">
        <f>ROUND(M81*E81,2)</f>
        <v>3238.89</v>
      </c>
      <c r="O81" s="200">
        <f t="shared" si="17"/>
        <v>8.1649999999999991</v>
      </c>
      <c r="P81" s="201">
        <f t="shared" si="18"/>
        <v>3238.89</v>
      </c>
      <c r="Q81" s="202">
        <f t="shared" si="15"/>
        <v>7.7237500000000026</v>
      </c>
      <c r="R81" s="201">
        <f t="shared" si="16"/>
        <v>3063.8532881250012</v>
      </c>
    </row>
    <row r="82" spans="1:18" s="198" customFormat="1" ht="15" customHeight="1">
      <c r="A82" s="217">
        <f>+A81+0.001</f>
        <v>5.0220000000000002</v>
      </c>
      <c r="B82" s="84" t="s">
        <v>246</v>
      </c>
      <c r="C82" s="203" t="s">
        <v>36</v>
      </c>
      <c r="D82" s="214">
        <v>213.76000000000002</v>
      </c>
      <c r="E82" s="199">
        <v>41.716499999999996</v>
      </c>
      <c r="F82" s="64">
        <f t="shared" si="19"/>
        <v>8917.3190400000003</v>
      </c>
      <c r="G82" s="197"/>
      <c r="H82" s="197"/>
      <c r="I82" s="197"/>
      <c r="J82" s="197"/>
      <c r="K82" s="200">
        <v>0</v>
      </c>
      <c r="L82" s="201">
        <f>K82*E82</f>
        <v>0</v>
      </c>
      <c r="M82" s="200">
        <v>100.16500000000001</v>
      </c>
      <c r="N82" s="200">
        <f>ROUND(M82*E82,2)</f>
        <v>4178.53</v>
      </c>
      <c r="O82" s="200">
        <f t="shared" si="17"/>
        <v>100.16500000000001</v>
      </c>
      <c r="P82" s="201">
        <f t="shared" si="18"/>
        <v>4178.53</v>
      </c>
      <c r="Q82" s="202">
        <f t="shared" si="15"/>
        <v>113.59500000000001</v>
      </c>
      <c r="R82" s="201">
        <f t="shared" si="16"/>
        <v>4738.7858175000001</v>
      </c>
    </row>
    <row r="83" spans="1:18" s="198" customFormat="1" ht="15" customHeight="1">
      <c r="A83" s="217">
        <f>+A82+0.001</f>
        <v>5.0230000000000006</v>
      </c>
      <c r="B83" s="84" t="s">
        <v>247</v>
      </c>
      <c r="C83" s="203" t="s">
        <v>100</v>
      </c>
      <c r="D83" s="214">
        <v>3497.8460000000005</v>
      </c>
      <c r="E83" s="199">
        <v>4.2315000000000005</v>
      </c>
      <c r="F83" s="64">
        <f t="shared" si="19"/>
        <v>14801.135349000004</v>
      </c>
      <c r="G83" s="197"/>
      <c r="H83" s="197"/>
      <c r="I83" s="197"/>
      <c r="J83" s="197"/>
      <c r="K83" s="200">
        <v>0</v>
      </c>
      <c r="L83" s="201">
        <f>K83*E83</f>
        <v>0</v>
      </c>
      <c r="M83" s="195">
        <v>1720.33</v>
      </c>
      <c r="N83" s="200">
        <f>ROUND(M83*E83,2)</f>
        <v>7279.58</v>
      </c>
      <c r="O83" s="200">
        <f t="shared" si="17"/>
        <v>1720.33</v>
      </c>
      <c r="P83" s="201">
        <f t="shared" si="18"/>
        <v>7279.58</v>
      </c>
      <c r="Q83" s="202">
        <f t="shared" si="15"/>
        <v>1777.5160000000005</v>
      </c>
      <c r="R83" s="201">
        <f t="shared" si="16"/>
        <v>7521.5589540000028</v>
      </c>
    </row>
    <row r="84" spans="1:18" s="198" customFormat="1" ht="15" customHeight="1">
      <c r="A84" s="216">
        <f>+A80+0.01</f>
        <v>5.0299999999999994</v>
      </c>
      <c r="B84" s="82" t="s">
        <v>104</v>
      </c>
      <c r="C84" s="62"/>
      <c r="D84" s="63"/>
      <c r="E84" s="64"/>
      <c r="F84" s="61"/>
      <c r="G84" s="194">
        <f>SUM(F85:F87)</f>
        <v>14766.856357260001</v>
      </c>
      <c r="H84" s="194"/>
      <c r="I84" s="194"/>
      <c r="J84" s="194"/>
      <c r="K84" s="200"/>
      <c r="L84" s="201"/>
      <c r="M84" s="195"/>
      <c r="N84" s="200"/>
      <c r="O84" s="200">
        <f t="shared" si="17"/>
        <v>0</v>
      </c>
      <c r="P84" s="201"/>
      <c r="Q84" s="202">
        <f t="shared" si="15"/>
        <v>0</v>
      </c>
      <c r="R84" s="201">
        <f t="shared" si="16"/>
        <v>0</v>
      </c>
    </row>
    <row r="85" spans="1:18" s="198" customFormat="1" ht="15" customHeight="1">
      <c r="A85" s="217">
        <f>+A84+0.001</f>
        <v>5.0309999999999997</v>
      </c>
      <c r="B85" s="84" t="s">
        <v>248</v>
      </c>
      <c r="C85" s="203" t="s">
        <v>85</v>
      </c>
      <c r="D85" s="214">
        <v>8.9024999999999999</v>
      </c>
      <c r="E85" s="199">
        <v>396.67950000000002</v>
      </c>
      <c r="F85" s="64">
        <f t="shared" si="19"/>
        <v>3531.4392487499999</v>
      </c>
      <c r="G85" s="197"/>
      <c r="H85" s="197"/>
      <c r="I85" s="197"/>
      <c r="J85" s="197"/>
      <c r="K85" s="200">
        <v>0</v>
      </c>
      <c r="L85" s="201">
        <f>K85*E85</f>
        <v>0</v>
      </c>
      <c r="M85" s="200">
        <v>4.7569999999999997</v>
      </c>
      <c r="N85" s="200">
        <f>ROUND(M85*E85,2)</f>
        <v>1887</v>
      </c>
      <c r="O85" s="200">
        <f t="shared" si="17"/>
        <v>4.7569999999999997</v>
      </c>
      <c r="P85" s="201">
        <f t="shared" ref="P85:P104" si="20">ROUND(O85*E85,2)</f>
        <v>1887</v>
      </c>
      <c r="Q85" s="202">
        <f t="shared" si="15"/>
        <v>4.1455000000000002</v>
      </c>
      <c r="R85" s="201">
        <f t="shared" si="16"/>
        <v>1644.4348672500003</v>
      </c>
    </row>
    <row r="86" spans="1:18" s="198" customFormat="1" ht="15" customHeight="1">
      <c r="A86" s="217">
        <f>+A85+0.001</f>
        <v>5.032</v>
      </c>
      <c r="B86" s="84" t="s">
        <v>249</v>
      </c>
      <c r="C86" s="203" t="s">
        <v>36</v>
      </c>
      <c r="D86" s="214">
        <v>107.66400000000002</v>
      </c>
      <c r="E86" s="199">
        <v>64.270499999999998</v>
      </c>
      <c r="F86" s="64">
        <f t="shared" si="19"/>
        <v>6919.6191120000012</v>
      </c>
      <c r="G86" s="197"/>
      <c r="H86" s="197"/>
      <c r="I86" s="197"/>
      <c r="J86" s="197"/>
      <c r="K86" s="200">
        <v>0</v>
      </c>
      <c r="L86" s="201">
        <f>K86*E86</f>
        <v>0</v>
      </c>
      <c r="M86" s="200">
        <v>53.164999999999999</v>
      </c>
      <c r="N86" s="200">
        <f>ROUND(M86*E86,2)</f>
        <v>3416.94</v>
      </c>
      <c r="O86" s="200">
        <f t="shared" si="17"/>
        <v>53.164999999999999</v>
      </c>
      <c r="P86" s="201">
        <f t="shared" si="20"/>
        <v>3416.94</v>
      </c>
      <c r="Q86" s="202">
        <f t="shared" si="15"/>
        <v>54.499000000000017</v>
      </c>
      <c r="R86" s="201">
        <f t="shared" si="16"/>
        <v>3502.6779795000011</v>
      </c>
    </row>
    <row r="87" spans="1:18" s="198" customFormat="1" ht="15" customHeight="1">
      <c r="A87" s="217">
        <f>+A86+0.001</f>
        <v>5.0330000000000004</v>
      </c>
      <c r="B87" s="84" t="s">
        <v>250</v>
      </c>
      <c r="C87" s="203" t="s">
        <v>100</v>
      </c>
      <c r="D87" s="214">
        <v>1019.92154</v>
      </c>
      <c r="E87" s="199">
        <v>4.2315000000000005</v>
      </c>
      <c r="F87" s="64">
        <f t="shared" si="19"/>
        <v>4315.7979965100003</v>
      </c>
      <c r="G87" s="197"/>
      <c r="H87" s="197"/>
      <c r="I87" s="197"/>
      <c r="J87" s="197"/>
      <c r="K87" s="200">
        <v>0</v>
      </c>
      <c r="L87" s="201">
        <f>K87*E87</f>
        <v>0</v>
      </c>
      <c r="M87" s="200">
        <v>632.11</v>
      </c>
      <c r="N87" s="200">
        <f>ROUND(M87*E87,2)</f>
        <v>2674.77</v>
      </c>
      <c r="O87" s="200">
        <f t="shared" si="17"/>
        <v>632.11</v>
      </c>
      <c r="P87" s="201">
        <f t="shared" si="20"/>
        <v>2674.77</v>
      </c>
      <c r="Q87" s="202">
        <f t="shared" si="15"/>
        <v>387.81154000000004</v>
      </c>
      <c r="R87" s="201">
        <f t="shared" si="16"/>
        <v>1641.0245315100003</v>
      </c>
    </row>
    <row r="88" spans="1:18" s="198" customFormat="1" ht="15" customHeight="1">
      <c r="A88" s="216">
        <f>+A84+0.01</f>
        <v>5.0399999999999991</v>
      </c>
      <c r="B88" s="82" t="s">
        <v>108</v>
      </c>
      <c r="C88" s="62"/>
      <c r="D88" s="63"/>
      <c r="E88" s="64"/>
      <c r="F88" s="61"/>
      <c r="G88" s="194">
        <f>SUM(F89:F91)</f>
        <v>45462.168757740015</v>
      </c>
      <c r="H88" s="194"/>
      <c r="I88" s="194"/>
      <c r="J88" s="194"/>
      <c r="K88" s="200"/>
      <c r="L88" s="201"/>
      <c r="M88" s="195"/>
      <c r="N88" s="200"/>
      <c r="O88" s="200">
        <f t="shared" si="17"/>
        <v>0</v>
      </c>
      <c r="P88" s="201">
        <f t="shared" si="20"/>
        <v>0</v>
      </c>
      <c r="Q88" s="202">
        <f t="shared" si="15"/>
        <v>0</v>
      </c>
      <c r="R88" s="201">
        <f t="shared" si="16"/>
        <v>0</v>
      </c>
    </row>
    <row r="89" spans="1:18" s="198" customFormat="1" ht="15" customHeight="1">
      <c r="A89" s="217">
        <f>+A88+0.001</f>
        <v>5.0409999999999995</v>
      </c>
      <c r="B89" s="84" t="s">
        <v>251</v>
      </c>
      <c r="C89" s="203" t="s">
        <v>85</v>
      </c>
      <c r="D89" s="214">
        <v>40.887250000000016</v>
      </c>
      <c r="E89" s="199">
        <v>360.00300000000004</v>
      </c>
      <c r="F89" s="64">
        <f t="shared" si="19"/>
        <v>14719.532661750007</v>
      </c>
      <c r="G89" s="197"/>
      <c r="H89" s="197"/>
      <c r="I89" s="197"/>
      <c r="J89" s="197"/>
      <c r="K89" s="200">
        <v>0</v>
      </c>
      <c r="L89" s="201">
        <f>K89*E89</f>
        <v>0</v>
      </c>
      <c r="M89" s="200">
        <v>0</v>
      </c>
      <c r="N89" s="200">
        <f>ROUND(M89*E89,2)</f>
        <v>0</v>
      </c>
      <c r="O89" s="200">
        <f t="shared" si="17"/>
        <v>0</v>
      </c>
      <c r="P89" s="201">
        <f t="shared" si="20"/>
        <v>0</v>
      </c>
      <c r="Q89" s="202">
        <f t="shared" si="15"/>
        <v>40.887250000000016</v>
      </c>
      <c r="R89" s="201">
        <f t="shared" si="16"/>
        <v>14719.532661750007</v>
      </c>
    </row>
    <row r="90" spans="1:18" s="198" customFormat="1" ht="15" customHeight="1">
      <c r="A90" s="217">
        <f>+A89+0.001</f>
        <v>5.0419999999999998</v>
      </c>
      <c r="B90" s="84" t="s">
        <v>252</v>
      </c>
      <c r="C90" s="203" t="s">
        <v>36</v>
      </c>
      <c r="D90" s="214">
        <v>288.42950000000002</v>
      </c>
      <c r="E90" s="199">
        <v>41.086500000000001</v>
      </c>
      <c r="F90" s="64">
        <f t="shared" si="19"/>
        <v>11850.558651750001</v>
      </c>
      <c r="G90" s="197"/>
      <c r="H90" s="197"/>
      <c r="I90" s="197"/>
      <c r="J90" s="197"/>
      <c r="K90" s="200">
        <v>0</v>
      </c>
      <c r="L90" s="201">
        <f>K90*E90</f>
        <v>0</v>
      </c>
      <c r="M90" s="200">
        <v>0</v>
      </c>
      <c r="N90" s="200">
        <f>ROUND(M90*E90,2)</f>
        <v>0</v>
      </c>
      <c r="O90" s="200">
        <f t="shared" si="17"/>
        <v>0</v>
      </c>
      <c r="P90" s="201">
        <f t="shared" si="20"/>
        <v>0</v>
      </c>
      <c r="Q90" s="202">
        <f t="shared" si="15"/>
        <v>288.42950000000002</v>
      </c>
      <c r="R90" s="201">
        <f t="shared" si="16"/>
        <v>11850.558651750001</v>
      </c>
    </row>
    <row r="91" spans="1:18" s="198" customFormat="1" ht="15" customHeight="1">
      <c r="A91" s="217">
        <f>+A90+0.001</f>
        <v>5.0430000000000001</v>
      </c>
      <c r="B91" s="84" t="s">
        <v>253</v>
      </c>
      <c r="C91" s="203" t="s">
        <v>100</v>
      </c>
      <c r="D91" s="214">
        <v>4464.62896</v>
      </c>
      <c r="E91" s="199">
        <v>4.2315000000000005</v>
      </c>
      <c r="F91" s="64">
        <f t="shared" si="19"/>
        <v>18892.077444240003</v>
      </c>
      <c r="G91" s="197"/>
      <c r="H91" s="197"/>
      <c r="I91" s="197"/>
      <c r="J91" s="197"/>
      <c r="K91" s="200">
        <v>0</v>
      </c>
      <c r="L91" s="201">
        <f>K91*E91</f>
        <v>0</v>
      </c>
      <c r="M91" s="200">
        <v>0</v>
      </c>
      <c r="N91" s="200">
        <f>ROUND(M91*E91,2)</f>
        <v>0</v>
      </c>
      <c r="O91" s="200">
        <f t="shared" si="17"/>
        <v>0</v>
      </c>
      <c r="P91" s="201">
        <f t="shared" si="20"/>
        <v>0</v>
      </c>
      <c r="Q91" s="202">
        <f t="shared" si="15"/>
        <v>4464.62896</v>
      </c>
      <c r="R91" s="201">
        <f t="shared" si="16"/>
        <v>18892.077444240003</v>
      </c>
    </row>
    <row r="92" spans="1:18" s="198" customFormat="1" ht="15" customHeight="1">
      <c r="A92" s="216">
        <f>+A88+0.01</f>
        <v>5.0499999999999989</v>
      </c>
      <c r="B92" s="82" t="s">
        <v>109</v>
      </c>
      <c r="C92" s="62"/>
      <c r="D92" s="63"/>
      <c r="E92" s="64"/>
      <c r="F92" s="61"/>
      <c r="G92" s="194">
        <f>SUM(F93:F95)</f>
        <v>4810.65094503</v>
      </c>
      <c r="H92" s="194"/>
      <c r="I92" s="194"/>
      <c r="J92" s="194"/>
      <c r="K92" s="200"/>
      <c r="L92" s="201"/>
      <c r="M92" s="195"/>
      <c r="N92" s="200"/>
      <c r="O92" s="200">
        <f t="shared" si="17"/>
        <v>0</v>
      </c>
      <c r="P92" s="201">
        <f t="shared" si="20"/>
        <v>0</v>
      </c>
      <c r="Q92" s="202">
        <f t="shared" si="15"/>
        <v>0</v>
      </c>
      <c r="R92" s="201">
        <f t="shared" si="16"/>
        <v>0</v>
      </c>
    </row>
    <row r="93" spans="1:18" s="198" customFormat="1" ht="15" customHeight="1">
      <c r="A93" s="217">
        <f>+A92+0.001</f>
        <v>5.0509999999999993</v>
      </c>
      <c r="B93" s="84" t="s">
        <v>254</v>
      </c>
      <c r="C93" s="203" t="s">
        <v>85</v>
      </c>
      <c r="D93" s="214">
        <v>6.1084800000000001</v>
      </c>
      <c r="E93" s="199">
        <v>292.96050000000002</v>
      </c>
      <c r="F93" s="64">
        <f t="shared" si="19"/>
        <v>1789.5433550400003</v>
      </c>
      <c r="G93" s="197"/>
      <c r="H93" s="197"/>
      <c r="I93" s="197"/>
      <c r="J93" s="197"/>
      <c r="K93" s="200">
        <v>0</v>
      </c>
      <c r="L93" s="201">
        <f>K93*E93</f>
        <v>0</v>
      </c>
      <c r="M93" s="200">
        <v>0</v>
      </c>
      <c r="N93" s="200">
        <f>ROUND(M93*E93,2)</f>
        <v>0</v>
      </c>
      <c r="O93" s="200">
        <f t="shared" si="17"/>
        <v>0</v>
      </c>
      <c r="P93" s="201">
        <f t="shared" si="20"/>
        <v>0</v>
      </c>
      <c r="Q93" s="202">
        <f t="shared" si="15"/>
        <v>6.1084800000000001</v>
      </c>
      <c r="R93" s="201">
        <f t="shared" si="16"/>
        <v>1789.5433550400003</v>
      </c>
    </row>
    <row r="94" spans="1:18" s="198" customFormat="1" ht="15" customHeight="1">
      <c r="A94" s="217">
        <f>+A93+0.001</f>
        <v>5.0519999999999996</v>
      </c>
      <c r="B94" s="84" t="s">
        <v>255</v>
      </c>
      <c r="C94" s="203" t="s">
        <v>36</v>
      </c>
      <c r="D94" s="214">
        <v>33.286899999999996</v>
      </c>
      <c r="E94" s="199">
        <v>36.445500000000003</v>
      </c>
      <c r="F94" s="64">
        <f t="shared" si="19"/>
        <v>1213.15771395</v>
      </c>
      <c r="G94" s="197"/>
      <c r="H94" s="197"/>
      <c r="I94" s="197"/>
      <c r="J94" s="197"/>
      <c r="K94" s="200">
        <v>0</v>
      </c>
      <c r="L94" s="201">
        <f>K94*E94</f>
        <v>0</v>
      </c>
      <c r="M94" s="200">
        <v>0</v>
      </c>
      <c r="N94" s="200">
        <f>ROUND(M94*E94,2)</f>
        <v>0</v>
      </c>
      <c r="O94" s="200">
        <f t="shared" si="17"/>
        <v>0</v>
      </c>
      <c r="P94" s="201">
        <f t="shared" si="20"/>
        <v>0</v>
      </c>
      <c r="Q94" s="202">
        <f t="shared" si="15"/>
        <v>33.286899999999996</v>
      </c>
      <c r="R94" s="201">
        <f t="shared" si="16"/>
        <v>1213.15771395</v>
      </c>
    </row>
    <row r="95" spans="1:18" s="198" customFormat="1" ht="15" customHeight="1">
      <c r="A95" s="217">
        <f>+A94+0.001</f>
        <v>5.0529999999999999</v>
      </c>
      <c r="B95" s="84" t="s">
        <v>110</v>
      </c>
      <c r="C95" s="203" t="s">
        <v>100</v>
      </c>
      <c r="D95" s="214">
        <v>466.62792000000002</v>
      </c>
      <c r="E95" s="199">
        <v>3.8745000000000003</v>
      </c>
      <c r="F95" s="64">
        <f t="shared" si="19"/>
        <v>1807.9498760400002</v>
      </c>
      <c r="G95" s="197"/>
      <c r="H95" s="197"/>
      <c r="I95" s="197"/>
      <c r="J95" s="197"/>
      <c r="K95" s="200">
        <v>0</v>
      </c>
      <c r="L95" s="201">
        <f>K95*E95</f>
        <v>0</v>
      </c>
      <c r="M95" s="200">
        <v>0</v>
      </c>
      <c r="N95" s="200">
        <f>ROUND(M95*E95,2)</f>
        <v>0</v>
      </c>
      <c r="O95" s="200">
        <f t="shared" si="17"/>
        <v>0</v>
      </c>
      <c r="P95" s="201">
        <f t="shared" si="20"/>
        <v>0</v>
      </c>
      <c r="Q95" s="202">
        <f t="shared" si="15"/>
        <v>466.62792000000002</v>
      </c>
      <c r="R95" s="201">
        <f t="shared" si="16"/>
        <v>1807.9498760400002</v>
      </c>
    </row>
    <row r="96" spans="1:18" s="198" customFormat="1" ht="15" customHeight="1">
      <c r="A96" s="216">
        <f>+A92+0.01</f>
        <v>5.0599999999999987</v>
      </c>
      <c r="B96" s="82" t="s">
        <v>111</v>
      </c>
      <c r="C96" s="62"/>
      <c r="D96" s="63"/>
      <c r="E96" s="64"/>
      <c r="F96" s="61"/>
      <c r="G96" s="194">
        <f>SUM(F97:F100)</f>
        <v>43045.52254791194</v>
      </c>
      <c r="H96" s="194"/>
      <c r="I96" s="194"/>
      <c r="J96" s="194"/>
      <c r="K96" s="200"/>
      <c r="L96" s="201"/>
      <c r="M96" s="195"/>
      <c r="N96" s="200"/>
      <c r="O96" s="200">
        <f t="shared" si="17"/>
        <v>0</v>
      </c>
      <c r="P96" s="201">
        <f t="shared" si="20"/>
        <v>0</v>
      </c>
      <c r="Q96" s="202">
        <f t="shared" si="15"/>
        <v>0</v>
      </c>
      <c r="R96" s="201">
        <f t="shared" si="16"/>
        <v>0</v>
      </c>
    </row>
    <row r="97" spans="1:18" s="198" customFormat="1" ht="15" customHeight="1">
      <c r="A97" s="217">
        <f>+A96+0.001</f>
        <v>5.0609999999999991</v>
      </c>
      <c r="B97" s="84" t="s">
        <v>256</v>
      </c>
      <c r="C97" s="203" t="s">
        <v>85</v>
      </c>
      <c r="D97" s="214">
        <v>31.612543272500012</v>
      </c>
      <c r="E97" s="199">
        <v>304.13249999999999</v>
      </c>
      <c r="F97" s="64">
        <f t="shared" si="19"/>
        <v>9614.4018168236089</v>
      </c>
      <c r="G97" s="197"/>
      <c r="H97" s="197"/>
      <c r="I97" s="197"/>
      <c r="J97" s="197"/>
      <c r="K97" s="200">
        <v>0</v>
      </c>
      <c r="L97" s="201">
        <f>K97*E97</f>
        <v>0</v>
      </c>
      <c r="M97" s="200">
        <v>0</v>
      </c>
      <c r="N97" s="200">
        <f>ROUND(M97*E97,2)</f>
        <v>0</v>
      </c>
      <c r="O97" s="200">
        <f t="shared" si="17"/>
        <v>0</v>
      </c>
      <c r="P97" s="201">
        <f t="shared" si="20"/>
        <v>0</v>
      </c>
      <c r="Q97" s="202">
        <f t="shared" si="15"/>
        <v>31.612543272500012</v>
      </c>
      <c r="R97" s="201">
        <f t="shared" si="16"/>
        <v>9614.4018168236089</v>
      </c>
    </row>
    <row r="98" spans="1:18" s="198" customFormat="1" ht="15" customHeight="1">
      <c r="A98" s="217">
        <f>+A97+0.001</f>
        <v>5.0619999999999994</v>
      </c>
      <c r="B98" s="84" t="s">
        <v>257</v>
      </c>
      <c r="C98" s="203" t="s">
        <v>36</v>
      </c>
      <c r="D98" s="214">
        <v>361.10050000000001</v>
      </c>
      <c r="E98" s="199">
        <v>44.656500000000001</v>
      </c>
      <c r="F98" s="64">
        <f t="shared" si="19"/>
        <v>16125.48447825</v>
      </c>
      <c r="G98" s="197"/>
      <c r="H98" s="197"/>
      <c r="I98" s="197"/>
      <c r="J98" s="197"/>
      <c r="K98" s="200">
        <v>0</v>
      </c>
      <c r="L98" s="201">
        <f>K98*E98</f>
        <v>0</v>
      </c>
      <c r="M98" s="200">
        <v>0</v>
      </c>
      <c r="N98" s="200">
        <f>ROUND(M98*E98,2)</f>
        <v>0</v>
      </c>
      <c r="O98" s="200">
        <f t="shared" si="17"/>
        <v>0</v>
      </c>
      <c r="P98" s="201">
        <f t="shared" si="20"/>
        <v>0</v>
      </c>
      <c r="Q98" s="202">
        <f t="shared" si="15"/>
        <v>361.10050000000001</v>
      </c>
      <c r="R98" s="201">
        <f t="shared" si="16"/>
        <v>16125.48447825</v>
      </c>
    </row>
    <row r="99" spans="1:18" s="198" customFormat="1" ht="15" customHeight="1">
      <c r="A99" s="217">
        <f>+A98+0.001</f>
        <v>5.0629999999999997</v>
      </c>
      <c r="B99" s="84" t="s">
        <v>258</v>
      </c>
      <c r="C99" s="203" t="s">
        <v>100</v>
      </c>
      <c r="D99" s="214">
        <v>2228.8822324999996</v>
      </c>
      <c r="E99" s="199">
        <v>4.2315000000000005</v>
      </c>
      <c r="F99" s="64">
        <f t="shared" si="19"/>
        <v>9431.5151668237504</v>
      </c>
      <c r="G99" s="197"/>
      <c r="H99" s="197"/>
      <c r="I99" s="197"/>
      <c r="J99" s="197"/>
      <c r="K99" s="200">
        <v>0</v>
      </c>
      <c r="L99" s="201">
        <f>K99*E99</f>
        <v>0</v>
      </c>
      <c r="M99" s="200">
        <v>0</v>
      </c>
      <c r="N99" s="200">
        <f>ROUND(M99*E99,2)</f>
        <v>0</v>
      </c>
      <c r="O99" s="200">
        <f t="shared" si="17"/>
        <v>0</v>
      </c>
      <c r="P99" s="201">
        <f t="shared" si="20"/>
        <v>0</v>
      </c>
      <c r="Q99" s="202">
        <f t="shared" si="15"/>
        <v>2228.8822324999996</v>
      </c>
      <c r="R99" s="201">
        <f t="shared" si="16"/>
        <v>9431.5151668237504</v>
      </c>
    </row>
    <row r="100" spans="1:18" s="198" customFormat="1" ht="15" customHeight="1">
      <c r="A100" s="217">
        <f>+A99+0.001</f>
        <v>5.0640000000000001</v>
      </c>
      <c r="B100" s="84" t="s">
        <v>259</v>
      </c>
      <c r="C100" s="203" t="s">
        <v>114</v>
      </c>
      <c r="D100" s="214">
        <v>3218.5248665500003</v>
      </c>
      <c r="E100" s="199">
        <v>2.4465000000000003</v>
      </c>
      <c r="F100" s="64">
        <f t="shared" si="19"/>
        <v>7874.1210860145766</v>
      </c>
      <c r="G100" s="197"/>
      <c r="H100" s="197"/>
      <c r="I100" s="197"/>
      <c r="J100" s="197"/>
      <c r="K100" s="200">
        <v>0</v>
      </c>
      <c r="L100" s="201">
        <f>K100*E100</f>
        <v>0</v>
      </c>
      <c r="M100" s="200">
        <v>0</v>
      </c>
      <c r="N100" s="200">
        <f>ROUND(M100*E100,2)</f>
        <v>0</v>
      </c>
      <c r="O100" s="200">
        <f t="shared" si="17"/>
        <v>0</v>
      </c>
      <c r="P100" s="201">
        <f t="shared" si="20"/>
        <v>0</v>
      </c>
      <c r="Q100" s="202">
        <f t="shared" si="15"/>
        <v>3218.5248665500003</v>
      </c>
      <c r="R100" s="201">
        <f t="shared" si="16"/>
        <v>7874.1210860145766</v>
      </c>
    </row>
    <row r="101" spans="1:18" s="198" customFormat="1" ht="15" customHeight="1">
      <c r="A101" s="216">
        <f>+A96+0.01</f>
        <v>5.0699999999999985</v>
      </c>
      <c r="B101" s="82" t="s">
        <v>115</v>
      </c>
      <c r="C101" s="62"/>
      <c r="D101" s="63"/>
      <c r="E101" s="64"/>
      <c r="F101" s="61"/>
      <c r="G101" s="194">
        <f>SUM(F102:F104)</f>
        <v>7580.6497489800004</v>
      </c>
      <c r="H101" s="194"/>
      <c r="I101" s="194"/>
      <c r="J101" s="194"/>
      <c r="K101" s="200"/>
      <c r="L101" s="201"/>
      <c r="M101" s="195"/>
      <c r="N101" s="200"/>
      <c r="O101" s="200">
        <f t="shared" si="17"/>
        <v>0</v>
      </c>
      <c r="P101" s="201">
        <f t="shared" si="20"/>
        <v>0</v>
      </c>
      <c r="Q101" s="202">
        <f t="shared" si="15"/>
        <v>0</v>
      </c>
      <c r="R101" s="201">
        <f t="shared" si="16"/>
        <v>0</v>
      </c>
    </row>
    <row r="102" spans="1:18" s="198" customFormat="1" ht="15" customHeight="1">
      <c r="A102" s="217">
        <f>+A101+0.001</f>
        <v>5.0709999999999988</v>
      </c>
      <c r="B102" s="84" t="s">
        <v>260</v>
      </c>
      <c r="C102" s="203" t="s">
        <v>85</v>
      </c>
      <c r="D102" s="214">
        <v>11.942025000000001</v>
      </c>
      <c r="E102" s="199">
        <v>360.024</v>
      </c>
      <c r="F102" s="64">
        <f t="shared" si="19"/>
        <v>4299.4156086000003</v>
      </c>
      <c r="G102" s="197"/>
      <c r="H102" s="197"/>
      <c r="I102" s="197"/>
      <c r="J102" s="197"/>
      <c r="K102" s="200">
        <v>0</v>
      </c>
      <c r="L102" s="201">
        <f>K102*E102</f>
        <v>0</v>
      </c>
      <c r="M102" s="200">
        <v>0</v>
      </c>
      <c r="N102" s="200">
        <f>ROUND(M102*E102,2)</f>
        <v>0</v>
      </c>
      <c r="O102" s="200">
        <f t="shared" si="17"/>
        <v>0</v>
      </c>
      <c r="P102" s="201">
        <f t="shared" si="20"/>
        <v>0</v>
      </c>
      <c r="Q102" s="202">
        <f t="shared" si="15"/>
        <v>11.942025000000001</v>
      </c>
      <c r="R102" s="201">
        <f t="shared" si="16"/>
        <v>4299.4156086000003</v>
      </c>
    </row>
    <row r="103" spans="1:18" s="198" customFormat="1" ht="15" customHeight="1">
      <c r="A103" s="217">
        <f>+A102+0.001</f>
        <v>5.0719999999999992</v>
      </c>
      <c r="B103" s="84" t="s">
        <v>261</v>
      </c>
      <c r="C103" s="203" t="s">
        <v>36</v>
      </c>
      <c r="D103" s="214">
        <v>41.847499999999997</v>
      </c>
      <c r="E103" s="199">
        <v>43.333500000000008</v>
      </c>
      <c r="F103" s="64">
        <f t="shared" si="19"/>
        <v>1813.3986412500001</v>
      </c>
      <c r="G103" s="197"/>
      <c r="H103" s="197"/>
      <c r="I103" s="197"/>
      <c r="J103" s="197"/>
      <c r="K103" s="200">
        <v>0</v>
      </c>
      <c r="L103" s="201">
        <f>K103*E103</f>
        <v>0</v>
      </c>
      <c r="M103" s="200">
        <v>0</v>
      </c>
      <c r="N103" s="200">
        <f>ROUND(M103*E103,2)</f>
        <v>0</v>
      </c>
      <c r="O103" s="200">
        <f t="shared" si="17"/>
        <v>0</v>
      </c>
      <c r="P103" s="201">
        <f t="shared" si="20"/>
        <v>0</v>
      </c>
      <c r="Q103" s="202">
        <f t="shared" ref="Q103:Q134" si="21">D103-O103</f>
        <v>41.847499999999997</v>
      </c>
      <c r="R103" s="201">
        <f t="shared" ref="R103:R134" si="22">Q103*E103</f>
        <v>1813.3986412500001</v>
      </c>
    </row>
    <row r="104" spans="1:18" s="198" customFormat="1" ht="15" customHeight="1">
      <c r="A104" s="217">
        <f>+A103+0.001</f>
        <v>5.0729999999999995</v>
      </c>
      <c r="B104" s="84" t="s">
        <v>262</v>
      </c>
      <c r="C104" s="203" t="s">
        <v>100</v>
      </c>
      <c r="D104" s="214">
        <v>346.88302000000004</v>
      </c>
      <c r="E104" s="199">
        <v>4.2315000000000005</v>
      </c>
      <c r="F104" s="64">
        <f t="shared" si="19"/>
        <v>1467.8354991300002</v>
      </c>
      <c r="G104" s="197"/>
      <c r="H104" s="197"/>
      <c r="I104" s="197"/>
      <c r="J104" s="197"/>
      <c r="K104" s="200">
        <v>0</v>
      </c>
      <c r="L104" s="201">
        <f>K104*E104</f>
        <v>0</v>
      </c>
      <c r="M104" s="200">
        <v>0</v>
      </c>
      <c r="N104" s="200">
        <f>ROUND(M104*E104,2)</f>
        <v>0</v>
      </c>
      <c r="O104" s="200">
        <f t="shared" si="17"/>
        <v>0</v>
      </c>
      <c r="P104" s="201">
        <f t="shared" si="20"/>
        <v>0</v>
      </c>
      <c r="Q104" s="202">
        <f t="shared" si="21"/>
        <v>346.88302000000004</v>
      </c>
      <c r="R104" s="201">
        <f t="shared" si="22"/>
        <v>1467.8354991300002</v>
      </c>
    </row>
    <row r="105" spans="1:18" s="198" customFormat="1" ht="15" customHeight="1">
      <c r="A105" s="217"/>
      <c r="B105" s="84"/>
      <c r="C105" s="203"/>
      <c r="D105" s="214"/>
      <c r="E105" s="199"/>
      <c r="F105" s="64"/>
      <c r="G105" s="197"/>
      <c r="H105" s="197"/>
      <c r="I105" s="197"/>
      <c r="J105" s="197"/>
      <c r="K105" s="200">
        <v>0</v>
      </c>
      <c r="L105" s="201">
        <f>K105*E105</f>
        <v>0</v>
      </c>
      <c r="M105" s="195"/>
      <c r="N105" s="200">
        <f>ROUND(M105*E105,2)</f>
        <v>0</v>
      </c>
      <c r="O105" s="200"/>
      <c r="P105" s="201"/>
      <c r="Q105" s="202">
        <f t="shared" si="21"/>
        <v>0</v>
      </c>
      <c r="R105" s="201">
        <f t="shared" si="22"/>
        <v>0</v>
      </c>
    </row>
    <row r="106" spans="1:18" s="192" customFormat="1" ht="20.100000000000001" customHeight="1">
      <c r="A106" s="205">
        <v>6</v>
      </c>
      <c r="B106" s="206" t="s">
        <v>116</v>
      </c>
      <c r="C106" s="207"/>
      <c r="D106" s="208"/>
      <c r="E106" s="209"/>
      <c r="F106" s="210"/>
      <c r="G106" s="211">
        <f>SUM(G108:G139)</f>
        <v>43231.23</v>
      </c>
      <c r="H106" s="373"/>
      <c r="I106" s="373"/>
      <c r="J106" s="373"/>
      <c r="K106" s="200"/>
      <c r="L106" s="201"/>
      <c r="M106" s="212"/>
      <c r="N106" s="200"/>
      <c r="O106" s="200"/>
      <c r="P106" s="201"/>
      <c r="Q106" s="202">
        <f t="shared" si="21"/>
        <v>0</v>
      </c>
      <c r="R106" s="201">
        <f t="shared" si="22"/>
        <v>0</v>
      </c>
    </row>
    <row r="107" spans="1:18" s="198" customFormat="1" ht="15" customHeight="1">
      <c r="A107" s="217"/>
      <c r="B107" s="84"/>
      <c r="C107" s="203"/>
      <c r="D107" s="214"/>
      <c r="E107" s="199"/>
      <c r="F107" s="64"/>
      <c r="G107" s="197"/>
      <c r="H107" s="197"/>
      <c r="I107" s="197"/>
      <c r="J107" s="197"/>
      <c r="K107" s="200"/>
      <c r="L107" s="201"/>
      <c r="M107" s="195"/>
      <c r="N107" s="200"/>
      <c r="O107" s="200"/>
      <c r="P107" s="201"/>
      <c r="Q107" s="202">
        <f t="shared" si="21"/>
        <v>0</v>
      </c>
      <c r="R107" s="201">
        <f t="shared" si="22"/>
        <v>0</v>
      </c>
    </row>
    <row r="108" spans="1:18" s="198" customFormat="1" ht="25.5" customHeight="1">
      <c r="A108" s="218">
        <f>+A106+0.01</f>
        <v>6.01</v>
      </c>
      <c r="B108" s="87" t="s">
        <v>117</v>
      </c>
      <c r="C108" s="203"/>
      <c r="D108" s="214"/>
      <c r="E108" s="199"/>
      <c r="F108" s="64"/>
      <c r="G108" s="219">
        <f>SUM(F109:F118)</f>
        <v>33531.697500000002</v>
      </c>
      <c r="H108" s="219"/>
      <c r="I108" s="219"/>
      <c r="J108" s="219"/>
      <c r="K108" s="200"/>
      <c r="L108" s="201"/>
      <c r="M108" s="195"/>
      <c r="N108" s="200"/>
      <c r="O108" s="200"/>
      <c r="P108" s="201"/>
      <c r="Q108" s="202">
        <f t="shared" si="21"/>
        <v>0</v>
      </c>
      <c r="R108" s="201">
        <f t="shared" si="22"/>
        <v>0</v>
      </c>
    </row>
    <row r="109" spans="1:18" s="198" customFormat="1" ht="15" customHeight="1">
      <c r="A109" s="217">
        <f>+A108+0.001</f>
        <v>6.0110000000000001</v>
      </c>
      <c r="B109" s="84" t="s">
        <v>118</v>
      </c>
      <c r="C109" s="199" t="s">
        <v>46</v>
      </c>
      <c r="D109" s="64">
        <v>57</v>
      </c>
      <c r="E109" s="220">
        <v>139.125</v>
      </c>
      <c r="F109" s="220">
        <f>+D109*E109</f>
        <v>7930.125</v>
      </c>
      <c r="G109" s="220"/>
      <c r="H109" s="220"/>
      <c r="I109" s="220"/>
      <c r="J109" s="220"/>
      <c r="K109" s="200">
        <v>0</v>
      </c>
      <c r="L109" s="201">
        <f t="shared" ref="L109:L118" si="23">K109*E109</f>
        <v>0</v>
      </c>
      <c r="M109" s="200">
        <v>0</v>
      </c>
      <c r="N109" s="200">
        <f t="shared" ref="N109:N118" si="24">ROUND(M109*E109,2)</f>
        <v>0</v>
      </c>
      <c r="O109" s="200">
        <f t="shared" ref="O109:O118" si="25">K109+M109</f>
        <v>0</v>
      </c>
      <c r="P109" s="201">
        <f t="shared" ref="P109:P118" si="26">ROUND(O109*E109,2)</f>
        <v>0</v>
      </c>
      <c r="Q109" s="202">
        <f t="shared" si="21"/>
        <v>57</v>
      </c>
      <c r="R109" s="201">
        <f t="shared" si="22"/>
        <v>7930.125</v>
      </c>
    </row>
    <row r="110" spans="1:18" s="198" customFormat="1" ht="15" customHeight="1">
      <c r="A110" s="217">
        <f>+A109+0.001</f>
        <v>6.0120000000000005</v>
      </c>
      <c r="B110" s="84" t="s">
        <v>120</v>
      </c>
      <c r="C110" s="199" t="s">
        <v>46</v>
      </c>
      <c r="D110" s="64">
        <v>26</v>
      </c>
      <c r="E110" s="220">
        <v>210.05250000000001</v>
      </c>
      <c r="F110" s="220">
        <f t="shared" ref="F110:F139" si="27">+D110*E110</f>
        <v>5461.3649999999998</v>
      </c>
      <c r="G110" s="220"/>
      <c r="H110" s="220"/>
      <c r="I110" s="220"/>
      <c r="J110" s="220"/>
      <c r="K110" s="200">
        <v>0</v>
      </c>
      <c r="L110" s="201">
        <f t="shared" si="23"/>
        <v>0</v>
      </c>
      <c r="M110" s="200">
        <v>0</v>
      </c>
      <c r="N110" s="200">
        <f t="shared" si="24"/>
        <v>0</v>
      </c>
      <c r="O110" s="200">
        <f t="shared" si="25"/>
        <v>0</v>
      </c>
      <c r="P110" s="201">
        <f t="shared" si="26"/>
        <v>0</v>
      </c>
      <c r="Q110" s="202">
        <f t="shared" si="21"/>
        <v>26</v>
      </c>
      <c r="R110" s="201">
        <f t="shared" si="22"/>
        <v>5461.3649999999998</v>
      </c>
    </row>
    <row r="111" spans="1:18" s="198" customFormat="1" ht="15" customHeight="1">
      <c r="A111" s="217">
        <f t="shared" ref="A111:A118" si="28">+A110+0.001</f>
        <v>6.0130000000000008</v>
      </c>
      <c r="B111" s="84" t="s">
        <v>121</v>
      </c>
      <c r="C111" s="199" t="s">
        <v>46</v>
      </c>
      <c r="D111" s="64">
        <v>3</v>
      </c>
      <c r="E111" s="220">
        <v>210.05250000000001</v>
      </c>
      <c r="F111" s="220">
        <f t="shared" si="27"/>
        <v>630.15750000000003</v>
      </c>
      <c r="G111" s="220"/>
      <c r="H111" s="220"/>
      <c r="I111" s="220"/>
      <c r="J111" s="220"/>
      <c r="K111" s="200">
        <v>0</v>
      </c>
      <c r="L111" s="201">
        <f t="shared" si="23"/>
        <v>0</v>
      </c>
      <c r="M111" s="200">
        <v>0</v>
      </c>
      <c r="N111" s="200">
        <f t="shared" si="24"/>
        <v>0</v>
      </c>
      <c r="O111" s="200">
        <f t="shared" si="25"/>
        <v>0</v>
      </c>
      <c r="P111" s="201">
        <f t="shared" si="26"/>
        <v>0</v>
      </c>
      <c r="Q111" s="202">
        <f t="shared" si="21"/>
        <v>3</v>
      </c>
      <c r="R111" s="201">
        <f t="shared" si="22"/>
        <v>630.15750000000003</v>
      </c>
    </row>
    <row r="112" spans="1:18" s="198" customFormat="1" ht="15" customHeight="1">
      <c r="A112" s="217">
        <f t="shared" si="28"/>
        <v>6.0140000000000011</v>
      </c>
      <c r="B112" s="84" t="s">
        <v>122</v>
      </c>
      <c r="C112" s="199" t="s">
        <v>46</v>
      </c>
      <c r="D112" s="64">
        <v>1</v>
      </c>
      <c r="E112" s="220">
        <v>259.35000000000002</v>
      </c>
      <c r="F112" s="220">
        <f t="shared" si="27"/>
        <v>259.35000000000002</v>
      </c>
      <c r="G112" s="220"/>
      <c r="H112" s="220"/>
      <c r="I112" s="220"/>
      <c r="J112" s="220"/>
      <c r="K112" s="200">
        <v>0</v>
      </c>
      <c r="L112" s="201">
        <f t="shared" si="23"/>
        <v>0</v>
      </c>
      <c r="M112" s="200">
        <v>0</v>
      </c>
      <c r="N112" s="200">
        <f t="shared" si="24"/>
        <v>0</v>
      </c>
      <c r="O112" s="200">
        <f t="shared" si="25"/>
        <v>0</v>
      </c>
      <c r="P112" s="201">
        <f t="shared" si="26"/>
        <v>0</v>
      </c>
      <c r="Q112" s="202">
        <f t="shared" si="21"/>
        <v>1</v>
      </c>
      <c r="R112" s="201">
        <f t="shared" si="22"/>
        <v>259.35000000000002</v>
      </c>
    </row>
    <row r="113" spans="1:18" s="198" customFormat="1" ht="15" customHeight="1">
      <c r="A113" s="217">
        <f t="shared" si="28"/>
        <v>6.0150000000000015</v>
      </c>
      <c r="B113" s="84" t="s">
        <v>123</v>
      </c>
      <c r="C113" s="199" t="s">
        <v>46</v>
      </c>
      <c r="D113" s="64">
        <v>6</v>
      </c>
      <c r="E113" s="220">
        <v>187.42500000000001</v>
      </c>
      <c r="F113" s="220">
        <f t="shared" si="27"/>
        <v>1124.5500000000002</v>
      </c>
      <c r="G113" s="220"/>
      <c r="H113" s="220"/>
      <c r="I113" s="220"/>
      <c r="J113" s="220"/>
      <c r="K113" s="200">
        <v>0</v>
      </c>
      <c r="L113" s="201">
        <f t="shared" si="23"/>
        <v>0</v>
      </c>
      <c r="M113" s="200">
        <v>0</v>
      </c>
      <c r="N113" s="200">
        <f t="shared" si="24"/>
        <v>0</v>
      </c>
      <c r="O113" s="200">
        <f t="shared" si="25"/>
        <v>0</v>
      </c>
      <c r="P113" s="201">
        <f t="shared" si="26"/>
        <v>0</v>
      </c>
      <c r="Q113" s="202">
        <f t="shared" si="21"/>
        <v>6</v>
      </c>
      <c r="R113" s="201">
        <f t="shared" si="22"/>
        <v>1124.5500000000002</v>
      </c>
    </row>
    <row r="114" spans="1:18" s="198" customFormat="1" ht="15" customHeight="1">
      <c r="A114" s="217">
        <f t="shared" si="28"/>
        <v>6.0160000000000018</v>
      </c>
      <c r="B114" s="84" t="s">
        <v>124</v>
      </c>
      <c r="C114" s="199" t="s">
        <v>46</v>
      </c>
      <c r="D114" s="64">
        <v>75</v>
      </c>
      <c r="E114" s="220">
        <v>26.25</v>
      </c>
      <c r="F114" s="220">
        <f t="shared" si="27"/>
        <v>1968.75</v>
      </c>
      <c r="G114" s="220"/>
      <c r="H114" s="220"/>
      <c r="I114" s="220"/>
      <c r="J114" s="220"/>
      <c r="K114" s="200">
        <v>0</v>
      </c>
      <c r="L114" s="201">
        <f t="shared" si="23"/>
        <v>0</v>
      </c>
      <c r="M114" s="200">
        <v>0</v>
      </c>
      <c r="N114" s="200">
        <f t="shared" si="24"/>
        <v>0</v>
      </c>
      <c r="O114" s="200">
        <f t="shared" si="25"/>
        <v>0</v>
      </c>
      <c r="P114" s="201">
        <f t="shared" si="26"/>
        <v>0</v>
      </c>
      <c r="Q114" s="202">
        <f t="shared" si="21"/>
        <v>75</v>
      </c>
      <c r="R114" s="201">
        <f t="shared" si="22"/>
        <v>1968.75</v>
      </c>
    </row>
    <row r="115" spans="1:18" s="198" customFormat="1" ht="15" customHeight="1">
      <c r="A115" s="217">
        <f t="shared" si="28"/>
        <v>6.0170000000000021</v>
      </c>
      <c r="B115" s="84" t="s">
        <v>125</v>
      </c>
      <c r="C115" s="199" t="s">
        <v>126</v>
      </c>
      <c r="D115" s="64">
        <v>1</v>
      </c>
      <c r="E115" s="220">
        <v>472.5</v>
      </c>
      <c r="F115" s="220">
        <f t="shared" si="27"/>
        <v>472.5</v>
      </c>
      <c r="G115" s="220"/>
      <c r="H115" s="220"/>
      <c r="I115" s="220"/>
      <c r="J115" s="220"/>
      <c r="K115" s="200">
        <v>0</v>
      </c>
      <c r="L115" s="201">
        <f t="shared" si="23"/>
        <v>0</v>
      </c>
      <c r="M115" s="200">
        <v>0</v>
      </c>
      <c r="N115" s="200">
        <f t="shared" si="24"/>
        <v>0</v>
      </c>
      <c r="O115" s="200">
        <f t="shared" si="25"/>
        <v>0</v>
      </c>
      <c r="P115" s="201">
        <f t="shared" si="26"/>
        <v>0</v>
      </c>
      <c r="Q115" s="202">
        <f t="shared" si="21"/>
        <v>1</v>
      </c>
      <c r="R115" s="201">
        <f t="shared" si="22"/>
        <v>472.5</v>
      </c>
    </row>
    <row r="116" spans="1:18" s="198" customFormat="1" ht="29.25" customHeight="1">
      <c r="A116" s="217">
        <f t="shared" si="28"/>
        <v>6.0180000000000025</v>
      </c>
      <c r="B116" s="84" t="s">
        <v>127</v>
      </c>
      <c r="C116" s="199" t="s">
        <v>46</v>
      </c>
      <c r="D116" s="64">
        <v>30</v>
      </c>
      <c r="E116" s="220">
        <v>187.42500000000001</v>
      </c>
      <c r="F116" s="220">
        <f t="shared" si="27"/>
        <v>5622.75</v>
      </c>
      <c r="G116" s="220"/>
      <c r="H116" s="220"/>
      <c r="I116" s="220"/>
      <c r="J116" s="220"/>
      <c r="K116" s="200">
        <v>0</v>
      </c>
      <c r="L116" s="201">
        <f t="shared" si="23"/>
        <v>0</v>
      </c>
      <c r="M116" s="200">
        <v>0</v>
      </c>
      <c r="N116" s="200">
        <f t="shared" si="24"/>
        <v>0</v>
      </c>
      <c r="O116" s="200">
        <f t="shared" si="25"/>
        <v>0</v>
      </c>
      <c r="P116" s="201">
        <f t="shared" si="26"/>
        <v>0</v>
      </c>
      <c r="Q116" s="202">
        <f t="shared" si="21"/>
        <v>30</v>
      </c>
      <c r="R116" s="201">
        <f t="shared" si="22"/>
        <v>5622.75</v>
      </c>
    </row>
    <row r="117" spans="1:18" s="198" customFormat="1" ht="30" customHeight="1">
      <c r="A117" s="217">
        <f t="shared" si="28"/>
        <v>6.0190000000000028</v>
      </c>
      <c r="B117" s="84" t="s">
        <v>128</v>
      </c>
      <c r="C117" s="199" t="s">
        <v>46</v>
      </c>
      <c r="D117" s="64">
        <v>53</v>
      </c>
      <c r="E117" s="220">
        <v>187.42500000000001</v>
      </c>
      <c r="F117" s="220">
        <f t="shared" si="27"/>
        <v>9933.5250000000015</v>
      </c>
      <c r="G117" s="220"/>
      <c r="H117" s="220"/>
      <c r="I117" s="220"/>
      <c r="J117" s="220"/>
      <c r="K117" s="200">
        <v>0</v>
      </c>
      <c r="L117" s="201">
        <f t="shared" si="23"/>
        <v>0</v>
      </c>
      <c r="M117" s="200">
        <v>0</v>
      </c>
      <c r="N117" s="200">
        <f t="shared" si="24"/>
        <v>0</v>
      </c>
      <c r="O117" s="200">
        <f t="shared" si="25"/>
        <v>0</v>
      </c>
      <c r="P117" s="201">
        <f t="shared" si="26"/>
        <v>0</v>
      </c>
      <c r="Q117" s="202">
        <f t="shared" si="21"/>
        <v>53</v>
      </c>
      <c r="R117" s="201">
        <f t="shared" si="22"/>
        <v>9933.5250000000015</v>
      </c>
    </row>
    <row r="118" spans="1:18" s="198" customFormat="1" ht="15" customHeight="1">
      <c r="A118" s="217">
        <f t="shared" si="28"/>
        <v>6.0200000000000031</v>
      </c>
      <c r="B118" s="84" t="s">
        <v>129</v>
      </c>
      <c r="C118" s="199" t="s">
        <v>46</v>
      </c>
      <c r="D118" s="64">
        <v>1</v>
      </c>
      <c r="E118" s="220">
        <v>128.625</v>
      </c>
      <c r="F118" s="220">
        <f t="shared" si="27"/>
        <v>128.625</v>
      </c>
      <c r="G118" s="220"/>
      <c r="H118" s="220"/>
      <c r="I118" s="220"/>
      <c r="J118" s="220"/>
      <c r="K118" s="200">
        <v>0</v>
      </c>
      <c r="L118" s="201">
        <f t="shared" si="23"/>
        <v>0</v>
      </c>
      <c r="M118" s="200">
        <v>0</v>
      </c>
      <c r="N118" s="200">
        <f t="shared" si="24"/>
        <v>0</v>
      </c>
      <c r="O118" s="200">
        <f t="shared" si="25"/>
        <v>0</v>
      </c>
      <c r="P118" s="201">
        <f t="shared" si="26"/>
        <v>0</v>
      </c>
      <c r="Q118" s="202">
        <f t="shared" si="21"/>
        <v>1</v>
      </c>
      <c r="R118" s="201">
        <f t="shared" si="22"/>
        <v>128.625</v>
      </c>
    </row>
    <row r="119" spans="1:18" s="198" customFormat="1" ht="15" customHeight="1">
      <c r="A119" s="217"/>
      <c r="B119" s="84"/>
      <c r="C119" s="199"/>
      <c r="D119" s="64"/>
      <c r="E119" s="220"/>
      <c r="F119" s="220"/>
      <c r="G119" s="220"/>
      <c r="H119" s="220"/>
      <c r="I119" s="220"/>
      <c r="J119" s="220"/>
      <c r="K119" s="200"/>
      <c r="L119" s="201"/>
      <c r="M119" s="195"/>
      <c r="N119" s="200"/>
      <c r="O119" s="200"/>
      <c r="P119" s="201"/>
      <c r="Q119" s="202">
        <f t="shared" si="21"/>
        <v>0</v>
      </c>
      <c r="R119" s="201">
        <f t="shared" si="22"/>
        <v>0</v>
      </c>
    </row>
    <row r="120" spans="1:18" s="198" customFormat="1" ht="15" customHeight="1">
      <c r="A120" s="218">
        <f>+A108+0.01</f>
        <v>6.02</v>
      </c>
      <c r="B120" s="87" t="s">
        <v>130</v>
      </c>
      <c r="C120" s="199"/>
      <c r="D120" s="64"/>
      <c r="E120" s="220"/>
      <c r="F120" s="220"/>
      <c r="G120" s="219">
        <f>SUM(F121:F126)</f>
        <v>3588.5325000000003</v>
      </c>
      <c r="H120" s="219"/>
      <c r="I120" s="219"/>
      <c r="J120" s="219"/>
      <c r="K120" s="200"/>
      <c r="L120" s="201"/>
      <c r="M120" s="195"/>
      <c r="N120" s="200"/>
      <c r="O120" s="200"/>
      <c r="P120" s="201"/>
      <c r="Q120" s="202">
        <f t="shared" si="21"/>
        <v>0</v>
      </c>
      <c r="R120" s="201">
        <f t="shared" si="22"/>
        <v>0</v>
      </c>
    </row>
    <row r="121" spans="1:18" s="198" customFormat="1" ht="15" customHeight="1">
      <c r="A121" s="217">
        <f t="shared" ref="A121:A126" si="29">+A120+0.001</f>
        <v>6.0209999999999999</v>
      </c>
      <c r="B121" s="84" t="s">
        <v>131</v>
      </c>
      <c r="C121" s="199" t="s">
        <v>46</v>
      </c>
      <c r="D121" s="64">
        <v>9</v>
      </c>
      <c r="E121" s="220">
        <v>226.64250000000001</v>
      </c>
      <c r="F121" s="220">
        <f t="shared" si="27"/>
        <v>2039.7825</v>
      </c>
      <c r="G121" s="220"/>
      <c r="H121" s="220"/>
      <c r="I121" s="220"/>
      <c r="J121" s="220"/>
      <c r="K121" s="200">
        <v>0</v>
      </c>
      <c r="L121" s="201">
        <f t="shared" ref="L121:L126" si="30">K121*E121</f>
        <v>0</v>
      </c>
      <c r="M121" s="200">
        <v>0</v>
      </c>
      <c r="N121" s="200">
        <f t="shared" ref="N121:N126" si="31">ROUND(M121*E121,2)</f>
        <v>0</v>
      </c>
      <c r="O121" s="200">
        <f t="shared" ref="O121:O126" si="32">K121+M121</f>
        <v>0</v>
      </c>
      <c r="P121" s="201">
        <f t="shared" ref="P121:P126" si="33">ROUND(O121*E121,2)</f>
        <v>0</v>
      </c>
      <c r="Q121" s="202">
        <f t="shared" si="21"/>
        <v>9</v>
      </c>
      <c r="R121" s="201">
        <f t="shared" si="22"/>
        <v>2039.7825</v>
      </c>
    </row>
    <row r="122" spans="1:18" s="198" customFormat="1" ht="15" customHeight="1">
      <c r="A122" s="217">
        <f t="shared" si="29"/>
        <v>6.0220000000000002</v>
      </c>
      <c r="B122" s="84" t="s">
        <v>132</v>
      </c>
      <c r="C122" s="199" t="s">
        <v>46</v>
      </c>
      <c r="D122" s="64">
        <v>1</v>
      </c>
      <c r="E122" s="220">
        <v>128.625</v>
      </c>
      <c r="F122" s="220">
        <f t="shared" si="27"/>
        <v>128.625</v>
      </c>
      <c r="G122" s="220"/>
      <c r="H122" s="220"/>
      <c r="I122" s="220"/>
      <c r="J122" s="220"/>
      <c r="K122" s="200">
        <v>0</v>
      </c>
      <c r="L122" s="201">
        <f t="shared" si="30"/>
        <v>0</v>
      </c>
      <c r="M122" s="200">
        <v>0</v>
      </c>
      <c r="N122" s="200">
        <f t="shared" si="31"/>
        <v>0</v>
      </c>
      <c r="O122" s="200">
        <f t="shared" si="32"/>
        <v>0</v>
      </c>
      <c r="P122" s="201">
        <f t="shared" si="33"/>
        <v>0</v>
      </c>
      <c r="Q122" s="202">
        <f t="shared" si="21"/>
        <v>1</v>
      </c>
      <c r="R122" s="201">
        <f t="shared" si="22"/>
        <v>128.625</v>
      </c>
    </row>
    <row r="123" spans="1:18" s="198" customFormat="1" ht="15" customHeight="1">
      <c r="A123" s="217">
        <f t="shared" si="29"/>
        <v>6.0230000000000006</v>
      </c>
      <c r="B123" s="84" t="s">
        <v>133</v>
      </c>
      <c r="C123" s="199" t="s">
        <v>46</v>
      </c>
      <c r="D123" s="64">
        <v>1</v>
      </c>
      <c r="E123" s="220">
        <v>128.625</v>
      </c>
      <c r="F123" s="220">
        <f t="shared" si="27"/>
        <v>128.625</v>
      </c>
      <c r="G123" s="220"/>
      <c r="H123" s="220"/>
      <c r="I123" s="220"/>
      <c r="J123" s="220"/>
      <c r="K123" s="200">
        <v>0</v>
      </c>
      <c r="L123" s="201">
        <f t="shared" si="30"/>
        <v>0</v>
      </c>
      <c r="M123" s="200">
        <v>0</v>
      </c>
      <c r="N123" s="200">
        <f t="shared" si="31"/>
        <v>0</v>
      </c>
      <c r="O123" s="200">
        <f t="shared" si="32"/>
        <v>0</v>
      </c>
      <c r="P123" s="201">
        <f t="shared" si="33"/>
        <v>0</v>
      </c>
      <c r="Q123" s="202">
        <f t="shared" si="21"/>
        <v>1</v>
      </c>
      <c r="R123" s="201">
        <f t="shared" si="22"/>
        <v>128.625</v>
      </c>
    </row>
    <row r="124" spans="1:18" s="198" customFormat="1" ht="15" customHeight="1">
      <c r="A124" s="217">
        <f t="shared" si="29"/>
        <v>6.0240000000000009</v>
      </c>
      <c r="B124" s="84" t="s">
        <v>134</v>
      </c>
      <c r="C124" s="199" t="s">
        <v>46</v>
      </c>
      <c r="D124" s="64">
        <v>4</v>
      </c>
      <c r="E124" s="220">
        <v>128.625</v>
      </c>
      <c r="F124" s="220">
        <f t="shared" si="27"/>
        <v>514.5</v>
      </c>
      <c r="G124" s="220"/>
      <c r="H124" s="220"/>
      <c r="I124" s="220"/>
      <c r="J124" s="220"/>
      <c r="K124" s="200">
        <v>0</v>
      </c>
      <c r="L124" s="201">
        <f t="shared" si="30"/>
        <v>0</v>
      </c>
      <c r="M124" s="200">
        <v>0</v>
      </c>
      <c r="N124" s="200">
        <f t="shared" si="31"/>
        <v>0</v>
      </c>
      <c r="O124" s="200">
        <f t="shared" si="32"/>
        <v>0</v>
      </c>
      <c r="P124" s="201">
        <f t="shared" si="33"/>
        <v>0</v>
      </c>
      <c r="Q124" s="202">
        <f t="shared" si="21"/>
        <v>4</v>
      </c>
      <c r="R124" s="201">
        <f t="shared" si="22"/>
        <v>514.5</v>
      </c>
    </row>
    <row r="125" spans="1:18" s="198" customFormat="1" ht="15" customHeight="1">
      <c r="A125" s="217">
        <f t="shared" si="29"/>
        <v>6.0250000000000012</v>
      </c>
      <c r="B125" s="84" t="s">
        <v>135</v>
      </c>
      <c r="C125" s="199" t="s">
        <v>46</v>
      </c>
      <c r="D125" s="64">
        <v>2</v>
      </c>
      <c r="E125" s="220">
        <v>128.625</v>
      </c>
      <c r="F125" s="220">
        <f t="shared" si="27"/>
        <v>257.25</v>
      </c>
      <c r="G125" s="220"/>
      <c r="H125" s="220"/>
      <c r="I125" s="220"/>
      <c r="J125" s="220"/>
      <c r="K125" s="200">
        <v>0</v>
      </c>
      <c r="L125" s="201">
        <f t="shared" si="30"/>
        <v>0</v>
      </c>
      <c r="M125" s="200">
        <v>0</v>
      </c>
      <c r="N125" s="200">
        <f t="shared" si="31"/>
        <v>0</v>
      </c>
      <c r="O125" s="200">
        <f t="shared" si="32"/>
        <v>0</v>
      </c>
      <c r="P125" s="201">
        <f t="shared" si="33"/>
        <v>0</v>
      </c>
      <c r="Q125" s="202">
        <f t="shared" si="21"/>
        <v>2</v>
      </c>
      <c r="R125" s="201">
        <f t="shared" si="22"/>
        <v>257.25</v>
      </c>
    </row>
    <row r="126" spans="1:18" s="198" customFormat="1" ht="15" customHeight="1">
      <c r="A126" s="217">
        <f t="shared" si="29"/>
        <v>6.0260000000000016</v>
      </c>
      <c r="B126" s="84" t="s">
        <v>136</v>
      </c>
      <c r="C126" s="199" t="s">
        <v>46</v>
      </c>
      <c r="D126" s="64">
        <v>9</v>
      </c>
      <c r="E126" s="220">
        <v>57.75</v>
      </c>
      <c r="F126" s="220">
        <f t="shared" si="27"/>
        <v>519.75</v>
      </c>
      <c r="G126" s="220"/>
      <c r="H126" s="220"/>
      <c r="I126" s="220"/>
      <c r="J126" s="220"/>
      <c r="K126" s="200">
        <v>0</v>
      </c>
      <c r="L126" s="201">
        <f t="shared" si="30"/>
        <v>0</v>
      </c>
      <c r="M126" s="200">
        <v>0</v>
      </c>
      <c r="N126" s="200">
        <f t="shared" si="31"/>
        <v>0</v>
      </c>
      <c r="O126" s="200">
        <f t="shared" si="32"/>
        <v>0</v>
      </c>
      <c r="P126" s="201">
        <f t="shared" si="33"/>
        <v>0</v>
      </c>
      <c r="Q126" s="202">
        <f t="shared" si="21"/>
        <v>9</v>
      </c>
      <c r="R126" s="201">
        <f t="shared" si="22"/>
        <v>519.75</v>
      </c>
    </row>
    <row r="127" spans="1:18" s="198" customFormat="1" ht="15" customHeight="1">
      <c r="A127" s="217"/>
      <c r="B127" s="84"/>
      <c r="C127" s="199"/>
      <c r="D127" s="64"/>
      <c r="E127" s="220"/>
      <c r="F127" s="220"/>
      <c r="G127" s="220"/>
      <c r="H127" s="220"/>
      <c r="I127" s="220"/>
      <c r="J127" s="220"/>
      <c r="K127" s="200"/>
      <c r="L127" s="201"/>
      <c r="M127" s="195"/>
      <c r="N127" s="200"/>
      <c r="O127" s="200"/>
      <c r="P127" s="201"/>
      <c r="Q127" s="202">
        <f t="shared" si="21"/>
        <v>0</v>
      </c>
      <c r="R127" s="201">
        <f t="shared" si="22"/>
        <v>0</v>
      </c>
    </row>
    <row r="128" spans="1:18" s="198" customFormat="1" ht="15" customHeight="1">
      <c r="A128" s="218">
        <f>+A120+0.01</f>
        <v>6.0299999999999994</v>
      </c>
      <c r="B128" s="87" t="s">
        <v>137</v>
      </c>
      <c r="C128" s="199"/>
      <c r="D128" s="64"/>
      <c r="E128" s="220"/>
      <c r="F128" s="220"/>
      <c r="G128" s="219">
        <f>SUM(F129)</f>
        <v>1386</v>
      </c>
      <c r="H128" s="219"/>
      <c r="I128" s="219"/>
      <c r="J128" s="219"/>
      <c r="K128" s="200"/>
      <c r="L128" s="201"/>
      <c r="M128" s="195"/>
      <c r="N128" s="200"/>
      <c r="O128" s="200"/>
      <c r="P128" s="201"/>
      <c r="Q128" s="202">
        <f t="shared" si="21"/>
        <v>0</v>
      </c>
      <c r="R128" s="201">
        <f t="shared" si="22"/>
        <v>0</v>
      </c>
    </row>
    <row r="129" spans="1:18" s="198" customFormat="1" ht="15" customHeight="1">
      <c r="A129" s="217">
        <f>+A128+0.001</f>
        <v>6.0309999999999997</v>
      </c>
      <c r="B129" s="84" t="s">
        <v>138</v>
      </c>
      <c r="C129" s="199" t="s">
        <v>46</v>
      </c>
      <c r="D129" s="64">
        <v>24</v>
      </c>
      <c r="E129" s="220">
        <v>57.75</v>
      </c>
      <c r="F129" s="220">
        <f t="shared" si="27"/>
        <v>1386</v>
      </c>
      <c r="G129" s="220"/>
      <c r="H129" s="220"/>
      <c r="I129" s="220"/>
      <c r="J129" s="220"/>
      <c r="K129" s="200">
        <v>0</v>
      </c>
      <c r="L129" s="201">
        <f t="shared" ref="L129:L140" si="34">K129*E129</f>
        <v>0</v>
      </c>
      <c r="M129" s="200">
        <v>0</v>
      </c>
      <c r="N129" s="200">
        <f>ROUND(M129*E129,2)</f>
        <v>0</v>
      </c>
      <c r="O129" s="200">
        <f>K129+M129</f>
        <v>0</v>
      </c>
      <c r="P129" s="201">
        <f>ROUND(O129*E129,2)</f>
        <v>0</v>
      </c>
      <c r="Q129" s="202">
        <f t="shared" si="21"/>
        <v>24</v>
      </c>
      <c r="R129" s="201">
        <f t="shared" si="22"/>
        <v>1386</v>
      </c>
    </row>
    <row r="130" spans="1:18" s="198" customFormat="1" ht="15" customHeight="1">
      <c r="A130" s="217"/>
      <c r="B130" s="84"/>
      <c r="C130" s="199"/>
      <c r="D130" s="64"/>
      <c r="E130" s="220"/>
      <c r="F130" s="220"/>
      <c r="G130" s="220"/>
      <c r="H130" s="220"/>
      <c r="I130" s="220"/>
      <c r="J130" s="220"/>
      <c r="K130" s="200">
        <v>0</v>
      </c>
      <c r="L130" s="201">
        <f t="shared" si="34"/>
        <v>0</v>
      </c>
      <c r="M130" s="195"/>
      <c r="N130" s="200">
        <f>ROUND(M130*E130,2)</f>
        <v>0</v>
      </c>
      <c r="O130" s="200"/>
      <c r="P130" s="201"/>
      <c r="Q130" s="202">
        <f t="shared" si="21"/>
        <v>0</v>
      </c>
      <c r="R130" s="201">
        <f t="shared" si="22"/>
        <v>0</v>
      </c>
    </row>
    <row r="131" spans="1:18" s="198" customFormat="1" ht="15" customHeight="1">
      <c r="A131" s="218">
        <f>+A128+0.01</f>
        <v>6.0399999999999991</v>
      </c>
      <c r="B131" s="87" t="s">
        <v>139</v>
      </c>
      <c r="C131" s="199"/>
      <c r="D131" s="64"/>
      <c r="E131" s="220"/>
      <c r="F131" s="220"/>
      <c r="G131" s="219">
        <f>SUM(F132)</f>
        <v>315</v>
      </c>
      <c r="H131" s="219"/>
      <c r="I131" s="219"/>
      <c r="J131" s="219"/>
      <c r="K131" s="200">
        <v>0</v>
      </c>
      <c r="L131" s="201">
        <f t="shared" si="34"/>
        <v>0</v>
      </c>
      <c r="M131" s="195"/>
      <c r="N131" s="200"/>
      <c r="O131" s="200"/>
      <c r="P131" s="201"/>
      <c r="Q131" s="202">
        <f t="shared" si="21"/>
        <v>0</v>
      </c>
      <c r="R131" s="201">
        <f t="shared" si="22"/>
        <v>0</v>
      </c>
    </row>
    <row r="132" spans="1:18" s="198" customFormat="1" ht="15" customHeight="1">
      <c r="A132" s="217">
        <f>+A131+0.001</f>
        <v>6.0409999999999995</v>
      </c>
      <c r="B132" s="84" t="s">
        <v>140</v>
      </c>
      <c r="C132" s="199" t="s">
        <v>126</v>
      </c>
      <c r="D132" s="64">
        <v>1</v>
      </c>
      <c r="E132" s="220">
        <v>315</v>
      </c>
      <c r="F132" s="220">
        <f t="shared" si="27"/>
        <v>315</v>
      </c>
      <c r="G132" s="220"/>
      <c r="H132" s="220"/>
      <c r="I132" s="220"/>
      <c r="J132" s="220"/>
      <c r="K132" s="200">
        <v>0</v>
      </c>
      <c r="L132" s="201">
        <f t="shared" si="34"/>
        <v>0</v>
      </c>
      <c r="M132" s="200">
        <v>0</v>
      </c>
      <c r="N132" s="200">
        <f>ROUND(M132*E132,2)</f>
        <v>0</v>
      </c>
      <c r="O132" s="200">
        <f>K132+M132</f>
        <v>0</v>
      </c>
      <c r="P132" s="201">
        <f>ROUND(O132*E132,2)</f>
        <v>0</v>
      </c>
      <c r="Q132" s="202">
        <f t="shared" si="21"/>
        <v>1</v>
      </c>
      <c r="R132" s="201">
        <f t="shared" si="22"/>
        <v>315</v>
      </c>
    </row>
    <row r="133" spans="1:18" s="198" customFormat="1" ht="15" customHeight="1">
      <c r="A133" s="217"/>
      <c r="B133" s="84"/>
      <c r="C133" s="199"/>
      <c r="D133" s="64"/>
      <c r="E133" s="220"/>
      <c r="F133" s="220"/>
      <c r="G133" s="220"/>
      <c r="H133" s="220"/>
      <c r="I133" s="220"/>
      <c r="J133" s="220"/>
      <c r="K133" s="200">
        <v>0</v>
      </c>
      <c r="L133" s="201">
        <f t="shared" si="34"/>
        <v>0</v>
      </c>
      <c r="M133" s="195"/>
      <c r="N133" s="200"/>
      <c r="O133" s="200"/>
      <c r="P133" s="201"/>
      <c r="Q133" s="202">
        <f t="shared" si="21"/>
        <v>0</v>
      </c>
      <c r="R133" s="201">
        <f t="shared" si="22"/>
        <v>0</v>
      </c>
    </row>
    <row r="134" spans="1:18" s="198" customFormat="1" ht="15" customHeight="1">
      <c r="A134" s="218">
        <f>+A131+0.01</f>
        <v>6.0499999999999989</v>
      </c>
      <c r="B134" s="87" t="s">
        <v>141</v>
      </c>
      <c r="C134" s="199"/>
      <c r="D134" s="64"/>
      <c r="E134" s="220"/>
      <c r="F134" s="220"/>
      <c r="G134" s="219">
        <f>SUM(F135:F139)</f>
        <v>4410</v>
      </c>
      <c r="H134" s="219"/>
      <c r="I134" s="219"/>
      <c r="J134" s="219"/>
      <c r="K134" s="200">
        <v>0</v>
      </c>
      <c r="L134" s="201">
        <f t="shared" si="34"/>
        <v>0</v>
      </c>
      <c r="M134" s="195"/>
      <c r="N134" s="200"/>
      <c r="O134" s="200"/>
      <c r="P134" s="201"/>
      <c r="Q134" s="202">
        <f t="shared" si="21"/>
        <v>0</v>
      </c>
      <c r="R134" s="201">
        <f t="shared" si="22"/>
        <v>0</v>
      </c>
    </row>
    <row r="135" spans="1:18" s="198" customFormat="1" ht="15" customHeight="1">
      <c r="A135" s="217">
        <f>+A134+0.001</f>
        <v>6.0509999999999993</v>
      </c>
      <c r="B135" s="84" t="s">
        <v>142</v>
      </c>
      <c r="C135" s="199" t="s">
        <v>126</v>
      </c>
      <c r="D135" s="64">
        <v>1</v>
      </c>
      <c r="E135" s="220">
        <v>840</v>
      </c>
      <c r="F135" s="220">
        <f t="shared" si="27"/>
        <v>840</v>
      </c>
      <c r="G135" s="220"/>
      <c r="H135" s="220"/>
      <c r="I135" s="220"/>
      <c r="J135" s="220"/>
      <c r="K135" s="200">
        <v>0</v>
      </c>
      <c r="L135" s="201">
        <f t="shared" si="34"/>
        <v>0</v>
      </c>
      <c r="M135" s="200">
        <v>0</v>
      </c>
      <c r="N135" s="200">
        <f>ROUND(M135*E135,2)</f>
        <v>0</v>
      </c>
      <c r="O135" s="200">
        <f>K135+M135</f>
        <v>0</v>
      </c>
      <c r="P135" s="201">
        <f>ROUND(O135*E135,2)</f>
        <v>0</v>
      </c>
      <c r="Q135" s="202">
        <f t="shared" ref="Q135:Q166" si="35">D135-O135</f>
        <v>1</v>
      </c>
      <c r="R135" s="201">
        <f t="shared" ref="R135:R166" si="36">Q135*E135</f>
        <v>840</v>
      </c>
    </row>
    <row r="136" spans="1:18" s="198" customFormat="1" ht="15" customHeight="1">
      <c r="A136" s="217">
        <f>+A135+0.001</f>
        <v>6.0519999999999996</v>
      </c>
      <c r="B136" s="84" t="s">
        <v>143</v>
      </c>
      <c r="C136" s="199" t="s">
        <v>126</v>
      </c>
      <c r="D136" s="64">
        <v>1</v>
      </c>
      <c r="E136" s="220">
        <v>630</v>
      </c>
      <c r="F136" s="220">
        <f t="shared" si="27"/>
        <v>630</v>
      </c>
      <c r="G136" s="220"/>
      <c r="H136" s="220"/>
      <c r="I136" s="220"/>
      <c r="J136" s="220"/>
      <c r="K136" s="200">
        <v>0</v>
      </c>
      <c r="L136" s="201">
        <f t="shared" si="34"/>
        <v>0</v>
      </c>
      <c r="M136" s="200">
        <v>0</v>
      </c>
      <c r="N136" s="200">
        <f>ROUND(M136*E136,2)</f>
        <v>0</v>
      </c>
      <c r="O136" s="200">
        <f>K136+M136</f>
        <v>0</v>
      </c>
      <c r="P136" s="201">
        <f>ROUND(O136*E136,2)</f>
        <v>0</v>
      </c>
      <c r="Q136" s="202">
        <f t="shared" si="35"/>
        <v>1</v>
      </c>
      <c r="R136" s="201">
        <f t="shared" si="36"/>
        <v>630</v>
      </c>
    </row>
    <row r="137" spans="1:18" s="198" customFormat="1" ht="15" customHeight="1">
      <c r="A137" s="217">
        <f>+A136+0.001</f>
        <v>6.0529999999999999</v>
      </c>
      <c r="B137" s="84" t="s">
        <v>144</v>
      </c>
      <c r="C137" s="199" t="s">
        <v>126</v>
      </c>
      <c r="D137" s="64">
        <v>1</v>
      </c>
      <c r="E137" s="220">
        <v>472.5</v>
      </c>
      <c r="F137" s="220">
        <f t="shared" si="27"/>
        <v>472.5</v>
      </c>
      <c r="G137" s="220"/>
      <c r="H137" s="220"/>
      <c r="I137" s="220"/>
      <c r="J137" s="220"/>
      <c r="K137" s="200">
        <v>0</v>
      </c>
      <c r="L137" s="201">
        <f t="shared" si="34"/>
        <v>0</v>
      </c>
      <c r="M137" s="200">
        <v>0</v>
      </c>
      <c r="N137" s="200">
        <f>ROUND(M137*E137,2)</f>
        <v>0</v>
      </c>
      <c r="O137" s="200">
        <f>K137+M137</f>
        <v>0</v>
      </c>
      <c r="P137" s="201">
        <f>ROUND(O137*E137,2)</f>
        <v>0</v>
      </c>
      <c r="Q137" s="202">
        <f t="shared" si="35"/>
        <v>1</v>
      </c>
      <c r="R137" s="201">
        <f t="shared" si="36"/>
        <v>472.5</v>
      </c>
    </row>
    <row r="138" spans="1:18" s="198" customFormat="1" ht="15" customHeight="1">
      <c r="A138" s="217">
        <f>+A137+0.001</f>
        <v>6.0540000000000003</v>
      </c>
      <c r="B138" s="84" t="s">
        <v>145</v>
      </c>
      <c r="C138" s="199" t="s">
        <v>126</v>
      </c>
      <c r="D138" s="64">
        <v>1</v>
      </c>
      <c r="E138" s="220">
        <v>682.5</v>
      </c>
      <c r="F138" s="220">
        <f t="shared" si="27"/>
        <v>682.5</v>
      </c>
      <c r="G138" s="220"/>
      <c r="H138" s="220"/>
      <c r="I138" s="220"/>
      <c r="J138" s="220"/>
      <c r="K138" s="200">
        <v>0</v>
      </c>
      <c r="L138" s="201">
        <f t="shared" si="34"/>
        <v>0</v>
      </c>
      <c r="M138" s="200">
        <v>0</v>
      </c>
      <c r="N138" s="200">
        <f>ROUND(M138*E138,2)</f>
        <v>0</v>
      </c>
      <c r="O138" s="200">
        <f>K138+M138</f>
        <v>0</v>
      </c>
      <c r="P138" s="201">
        <f>ROUND(O138*E138,2)</f>
        <v>0</v>
      </c>
      <c r="Q138" s="202">
        <f t="shared" si="35"/>
        <v>1</v>
      </c>
      <c r="R138" s="201">
        <f t="shared" si="36"/>
        <v>682.5</v>
      </c>
    </row>
    <row r="139" spans="1:18" s="198" customFormat="1" ht="15" customHeight="1">
      <c r="A139" s="217">
        <f>+A138+0.001</f>
        <v>6.0550000000000006</v>
      </c>
      <c r="B139" s="84" t="s">
        <v>146</v>
      </c>
      <c r="C139" s="199" t="s">
        <v>126</v>
      </c>
      <c r="D139" s="64">
        <v>1</v>
      </c>
      <c r="E139" s="220">
        <v>1785</v>
      </c>
      <c r="F139" s="220">
        <f t="shared" si="27"/>
        <v>1785</v>
      </c>
      <c r="G139" s="220"/>
      <c r="H139" s="220"/>
      <c r="I139" s="220"/>
      <c r="J139" s="220"/>
      <c r="K139" s="200">
        <v>0</v>
      </c>
      <c r="L139" s="201">
        <f t="shared" si="34"/>
        <v>0</v>
      </c>
      <c r="M139" s="200">
        <v>0</v>
      </c>
      <c r="N139" s="200">
        <f>ROUND(M139*E139,2)</f>
        <v>0</v>
      </c>
      <c r="O139" s="200">
        <f>K139+M139</f>
        <v>0</v>
      </c>
      <c r="P139" s="201">
        <f>ROUND(O139*E139,2)</f>
        <v>0</v>
      </c>
      <c r="Q139" s="202">
        <f t="shared" si="35"/>
        <v>1</v>
      </c>
      <c r="R139" s="201">
        <f t="shared" si="36"/>
        <v>1785</v>
      </c>
    </row>
    <row r="140" spans="1:18" s="198" customFormat="1" ht="15" customHeight="1">
      <c r="A140" s="217"/>
      <c r="B140" s="84"/>
      <c r="C140" s="203"/>
      <c r="D140" s="214"/>
      <c r="E140" s="199"/>
      <c r="F140" s="64"/>
      <c r="G140" s="197"/>
      <c r="H140" s="197"/>
      <c r="I140" s="197"/>
      <c r="J140" s="197"/>
      <c r="K140" s="200">
        <v>0</v>
      </c>
      <c r="L140" s="201">
        <f t="shared" si="34"/>
        <v>0</v>
      </c>
      <c r="M140" s="195"/>
      <c r="N140" s="200"/>
      <c r="O140" s="200"/>
      <c r="P140" s="201"/>
      <c r="Q140" s="202">
        <f t="shared" si="35"/>
        <v>0</v>
      </c>
      <c r="R140" s="201">
        <f t="shared" si="36"/>
        <v>0</v>
      </c>
    </row>
    <row r="141" spans="1:18" s="192" customFormat="1" ht="20.100000000000001" customHeight="1">
      <c r="A141" s="205">
        <v>7</v>
      </c>
      <c r="B141" s="206" t="s">
        <v>147</v>
      </c>
      <c r="C141" s="207"/>
      <c r="D141" s="208"/>
      <c r="E141" s="209"/>
      <c r="F141" s="210"/>
      <c r="G141" s="211">
        <f>SUM(G143:G182)</f>
        <v>20246.580480000004</v>
      </c>
      <c r="H141" s="373"/>
      <c r="I141" s="373"/>
      <c r="J141" s="373"/>
      <c r="K141" s="200"/>
      <c r="L141" s="201"/>
      <c r="M141" s="212"/>
      <c r="N141" s="200"/>
      <c r="O141" s="200"/>
      <c r="P141" s="201"/>
      <c r="Q141" s="202">
        <f t="shared" si="35"/>
        <v>0</v>
      </c>
      <c r="R141" s="201">
        <f t="shared" si="36"/>
        <v>0</v>
      </c>
    </row>
    <row r="142" spans="1:18" s="198" customFormat="1" ht="15" customHeight="1">
      <c r="A142" s="217"/>
      <c r="B142" s="84"/>
      <c r="C142" s="203"/>
      <c r="D142" s="214"/>
      <c r="E142" s="199"/>
      <c r="F142" s="64"/>
      <c r="G142" s="197"/>
      <c r="H142" s="197"/>
      <c r="I142" s="197"/>
      <c r="J142" s="197"/>
      <c r="K142" s="200"/>
      <c r="L142" s="201"/>
      <c r="M142" s="195"/>
      <c r="N142" s="200"/>
      <c r="O142" s="200"/>
      <c r="P142" s="201"/>
      <c r="Q142" s="202">
        <f t="shared" si="35"/>
        <v>0</v>
      </c>
      <c r="R142" s="201">
        <f t="shared" si="36"/>
        <v>0</v>
      </c>
    </row>
    <row r="143" spans="1:18" s="198" customFormat="1" ht="15" customHeight="1">
      <c r="A143" s="218">
        <f>+A141+0.01</f>
        <v>7.01</v>
      </c>
      <c r="B143" s="87" t="s">
        <v>148</v>
      </c>
      <c r="C143" s="203"/>
      <c r="D143" s="214"/>
      <c r="E143" s="199"/>
      <c r="F143" s="64"/>
      <c r="G143" s="219">
        <f>SUM(F144:F150)</f>
        <v>6143.4240000000009</v>
      </c>
      <c r="H143" s="219"/>
      <c r="I143" s="219"/>
      <c r="J143" s="219"/>
      <c r="K143" s="200">
        <v>0</v>
      </c>
      <c r="L143" s="201">
        <f t="shared" ref="L143:L150" si="37">K143*E143</f>
        <v>0</v>
      </c>
      <c r="M143" s="195"/>
      <c r="N143" s="200">
        <f t="shared" ref="N143:N150" si="38">ROUND(M143*E143,2)</f>
        <v>0</v>
      </c>
      <c r="O143" s="200"/>
      <c r="P143" s="201"/>
      <c r="Q143" s="202">
        <f t="shared" si="35"/>
        <v>0</v>
      </c>
      <c r="R143" s="201">
        <f t="shared" si="36"/>
        <v>0</v>
      </c>
    </row>
    <row r="144" spans="1:18" s="198" customFormat="1" ht="15" customHeight="1">
      <c r="A144" s="221">
        <f t="shared" ref="A144:A150" si="39">+A143+0.001</f>
        <v>7.0110000000000001</v>
      </c>
      <c r="B144" s="84" t="s">
        <v>151</v>
      </c>
      <c r="C144" s="203" t="s">
        <v>34</v>
      </c>
      <c r="D144" s="214">
        <v>210</v>
      </c>
      <c r="E144" s="199">
        <v>2.3520000000000003</v>
      </c>
      <c r="F144" s="64">
        <f>+D144*E144</f>
        <v>493.92000000000007</v>
      </c>
      <c r="G144" s="197"/>
      <c r="H144" s="197"/>
      <c r="I144" s="197"/>
      <c r="J144" s="197"/>
      <c r="K144" s="200">
        <v>0</v>
      </c>
      <c r="L144" s="201">
        <f t="shared" si="37"/>
        <v>0</v>
      </c>
      <c r="M144" s="200">
        <v>0</v>
      </c>
      <c r="N144" s="200">
        <f t="shared" si="38"/>
        <v>0</v>
      </c>
      <c r="O144" s="200">
        <f t="shared" ref="O144:O150" si="40">K144+M144</f>
        <v>0</v>
      </c>
      <c r="P144" s="201">
        <f t="shared" ref="P144:P150" si="41">ROUND(O144*E144,2)</f>
        <v>0</v>
      </c>
      <c r="Q144" s="202">
        <f t="shared" si="35"/>
        <v>210</v>
      </c>
      <c r="R144" s="201">
        <f t="shared" si="36"/>
        <v>493.92000000000007</v>
      </c>
    </row>
    <row r="145" spans="1:18" s="198" customFormat="1" ht="15" customHeight="1">
      <c r="A145" s="221">
        <f t="shared" si="39"/>
        <v>7.0120000000000005</v>
      </c>
      <c r="B145" s="84" t="s">
        <v>153</v>
      </c>
      <c r="C145" s="203" t="s">
        <v>34</v>
      </c>
      <c r="D145" s="214">
        <v>80</v>
      </c>
      <c r="E145" s="199">
        <v>10.584000000000003</v>
      </c>
      <c r="F145" s="64">
        <f t="shared" ref="F145:F182" si="42">+D145*E145</f>
        <v>846.72000000000025</v>
      </c>
      <c r="G145" s="197"/>
      <c r="H145" s="197"/>
      <c r="I145" s="197"/>
      <c r="J145" s="197"/>
      <c r="K145" s="200">
        <v>0</v>
      </c>
      <c r="L145" s="201">
        <f t="shared" si="37"/>
        <v>0</v>
      </c>
      <c r="M145" s="200">
        <v>0</v>
      </c>
      <c r="N145" s="200">
        <f t="shared" si="38"/>
        <v>0</v>
      </c>
      <c r="O145" s="200">
        <f t="shared" si="40"/>
        <v>0</v>
      </c>
      <c r="P145" s="201">
        <f t="shared" si="41"/>
        <v>0</v>
      </c>
      <c r="Q145" s="202">
        <f t="shared" si="35"/>
        <v>80</v>
      </c>
      <c r="R145" s="201">
        <f t="shared" si="36"/>
        <v>846.72000000000025</v>
      </c>
    </row>
    <row r="146" spans="1:18" s="198" customFormat="1" ht="15" customHeight="1">
      <c r="A146" s="221">
        <f t="shared" si="39"/>
        <v>7.0130000000000008</v>
      </c>
      <c r="B146" s="84" t="s">
        <v>154</v>
      </c>
      <c r="C146" s="203" t="s">
        <v>85</v>
      </c>
      <c r="D146" s="214">
        <v>80</v>
      </c>
      <c r="E146" s="199">
        <v>21.168000000000006</v>
      </c>
      <c r="F146" s="64">
        <f t="shared" si="42"/>
        <v>1693.4400000000005</v>
      </c>
      <c r="G146" s="197"/>
      <c r="H146" s="197"/>
      <c r="I146" s="197"/>
      <c r="J146" s="197"/>
      <c r="K146" s="200">
        <v>0</v>
      </c>
      <c r="L146" s="201">
        <f t="shared" si="37"/>
        <v>0</v>
      </c>
      <c r="M146" s="200">
        <v>0</v>
      </c>
      <c r="N146" s="200">
        <f t="shared" si="38"/>
        <v>0</v>
      </c>
      <c r="O146" s="200">
        <f t="shared" si="40"/>
        <v>0</v>
      </c>
      <c r="P146" s="201">
        <f t="shared" si="41"/>
        <v>0</v>
      </c>
      <c r="Q146" s="202">
        <f t="shared" si="35"/>
        <v>80</v>
      </c>
      <c r="R146" s="201">
        <f t="shared" si="36"/>
        <v>1693.4400000000005</v>
      </c>
    </row>
    <row r="147" spans="1:18" s="198" customFormat="1" ht="15" customHeight="1">
      <c r="A147" s="221">
        <f t="shared" si="39"/>
        <v>7.0140000000000011</v>
      </c>
      <c r="B147" s="84" t="s">
        <v>155</v>
      </c>
      <c r="C147" s="203" t="s">
        <v>34</v>
      </c>
      <c r="D147" s="214">
        <v>80</v>
      </c>
      <c r="E147" s="199">
        <v>6.0564000000000009</v>
      </c>
      <c r="F147" s="64">
        <f t="shared" si="42"/>
        <v>484.51200000000006</v>
      </c>
      <c r="G147" s="197"/>
      <c r="H147" s="197"/>
      <c r="I147" s="197"/>
      <c r="J147" s="197"/>
      <c r="K147" s="200">
        <v>0</v>
      </c>
      <c r="L147" s="201">
        <f t="shared" si="37"/>
        <v>0</v>
      </c>
      <c r="M147" s="200">
        <v>0</v>
      </c>
      <c r="N147" s="200">
        <f t="shared" si="38"/>
        <v>0</v>
      </c>
      <c r="O147" s="200">
        <f t="shared" si="40"/>
        <v>0</v>
      </c>
      <c r="P147" s="201">
        <f t="shared" si="41"/>
        <v>0</v>
      </c>
      <c r="Q147" s="202">
        <f t="shared" si="35"/>
        <v>80</v>
      </c>
      <c r="R147" s="201">
        <f t="shared" si="36"/>
        <v>484.51200000000006</v>
      </c>
    </row>
    <row r="148" spans="1:18" s="198" customFormat="1" ht="15" customHeight="1">
      <c r="A148" s="221">
        <f t="shared" si="39"/>
        <v>7.0150000000000015</v>
      </c>
      <c r="B148" s="84" t="s">
        <v>89</v>
      </c>
      <c r="C148" s="203" t="s">
        <v>34</v>
      </c>
      <c r="D148" s="214">
        <v>24</v>
      </c>
      <c r="E148" s="199">
        <v>15.876000000000001</v>
      </c>
      <c r="F148" s="64">
        <f t="shared" si="42"/>
        <v>381.024</v>
      </c>
      <c r="G148" s="197"/>
      <c r="H148" s="197"/>
      <c r="I148" s="197"/>
      <c r="J148" s="197"/>
      <c r="K148" s="200">
        <v>0</v>
      </c>
      <c r="L148" s="201">
        <f t="shared" si="37"/>
        <v>0</v>
      </c>
      <c r="M148" s="200">
        <v>0</v>
      </c>
      <c r="N148" s="200">
        <f t="shared" si="38"/>
        <v>0</v>
      </c>
      <c r="O148" s="200">
        <f t="shared" si="40"/>
        <v>0</v>
      </c>
      <c r="P148" s="201">
        <f t="shared" si="41"/>
        <v>0</v>
      </c>
      <c r="Q148" s="202">
        <f t="shared" si="35"/>
        <v>24</v>
      </c>
      <c r="R148" s="201">
        <f t="shared" si="36"/>
        <v>381.024</v>
      </c>
    </row>
    <row r="149" spans="1:18" s="198" customFormat="1" ht="28.5">
      <c r="A149" s="221">
        <f t="shared" si="39"/>
        <v>7.0160000000000018</v>
      </c>
      <c r="B149" s="84" t="s">
        <v>156</v>
      </c>
      <c r="C149" s="203" t="s">
        <v>85</v>
      </c>
      <c r="D149" s="214">
        <v>6.4</v>
      </c>
      <c r="E149" s="199">
        <v>258.72000000000003</v>
      </c>
      <c r="F149" s="64">
        <f t="shared" si="42"/>
        <v>1655.8080000000002</v>
      </c>
      <c r="G149" s="197"/>
      <c r="H149" s="197"/>
      <c r="I149" s="197"/>
      <c r="J149" s="197"/>
      <c r="K149" s="200">
        <v>0</v>
      </c>
      <c r="L149" s="201">
        <f t="shared" si="37"/>
        <v>0</v>
      </c>
      <c r="M149" s="200">
        <v>0</v>
      </c>
      <c r="N149" s="200">
        <f t="shared" si="38"/>
        <v>0</v>
      </c>
      <c r="O149" s="200">
        <f t="shared" si="40"/>
        <v>0</v>
      </c>
      <c r="P149" s="201">
        <f t="shared" si="41"/>
        <v>0</v>
      </c>
      <c r="Q149" s="202">
        <f t="shared" si="35"/>
        <v>6.4</v>
      </c>
      <c r="R149" s="201">
        <f t="shared" si="36"/>
        <v>1655.8080000000002</v>
      </c>
    </row>
    <row r="150" spans="1:18" s="198" customFormat="1" ht="15" customHeight="1">
      <c r="A150" s="221">
        <f t="shared" si="39"/>
        <v>7.0170000000000021</v>
      </c>
      <c r="B150" s="84" t="s">
        <v>157</v>
      </c>
      <c r="C150" s="203" t="s">
        <v>31</v>
      </c>
      <c r="D150" s="214">
        <v>1</v>
      </c>
      <c r="E150" s="199">
        <v>588</v>
      </c>
      <c r="F150" s="64">
        <f t="shared" si="42"/>
        <v>588</v>
      </c>
      <c r="G150" s="197"/>
      <c r="H150" s="197"/>
      <c r="I150" s="197"/>
      <c r="J150" s="197"/>
      <c r="K150" s="200">
        <v>0</v>
      </c>
      <c r="L150" s="201">
        <f t="shared" si="37"/>
        <v>0</v>
      </c>
      <c r="M150" s="200">
        <v>0</v>
      </c>
      <c r="N150" s="200">
        <f t="shared" si="38"/>
        <v>0</v>
      </c>
      <c r="O150" s="200">
        <f t="shared" si="40"/>
        <v>0</v>
      </c>
      <c r="P150" s="201">
        <f t="shared" si="41"/>
        <v>0</v>
      </c>
      <c r="Q150" s="202">
        <f t="shared" si="35"/>
        <v>1</v>
      </c>
      <c r="R150" s="201">
        <f t="shared" si="36"/>
        <v>588</v>
      </c>
    </row>
    <row r="151" spans="1:18" s="198" customFormat="1" ht="15" customHeight="1">
      <c r="A151" s="217"/>
      <c r="B151" s="84"/>
      <c r="C151" s="203"/>
      <c r="D151" s="214"/>
      <c r="E151" s="199"/>
      <c r="F151" s="64"/>
      <c r="G151" s="197"/>
      <c r="H151" s="197"/>
      <c r="I151" s="197"/>
      <c r="J151" s="197"/>
      <c r="K151" s="200"/>
      <c r="L151" s="201"/>
      <c r="M151" s="195"/>
      <c r="N151" s="200"/>
      <c r="O151" s="200"/>
      <c r="P151" s="201"/>
      <c r="Q151" s="202">
        <f t="shared" si="35"/>
        <v>0</v>
      </c>
      <c r="R151" s="201">
        <f t="shared" si="36"/>
        <v>0</v>
      </c>
    </row>
    <row r="152" spans="1:18" s="198" customFormat="1" ht="15" customHeight="1">
      <c r="A152" s="218">
        <f>+A143+0.01</f>
        <v>7.02</v>
      </c>
      <c r="B152" s="87" t="s">
        <v>158</v>
      </c>
      <c r="C152" s="203"/>
      <c r="D152" s="214"/>
      <c r="E152" s="199"/>
      <c r="F152" s="64"/>
      <c r="G152" s="219">
        <f>SUM(F153:F173)</f>
        <v>10933.036800000003</v>
      </c>
      <c r="H152" s="219"/>
      <c r="I152" s="219"/>
      <c r="J152" s="219"/>
      <c r="K152" s="200"/>
      <c r="L152" s="201"/>
      <c r="M152" s="195"/>
      <c r="N152" s="200"/>
      <c r="O152" s="200"/>
      <c r="P152" s="201"/>
      <c r="Q152" s="202">
        <f t="shared" si="35"/>
        <v>0</v>
      </c>
      <c r="R152" s="201">
        <f t="shared" si="36"/>
        <v>0</v>
      </c>
    </row>
    <row r="153" spans="1:18" s="198" customFormat="1" ht="15" customHeight="1">
      <c r="A153" s="217">
        <f>+A152+0.001</f>
        <v>7.0209999999999999</v>
      </c>
      <c r="B153" s="84" t="s">
        <v>159</v>
      </c>
      <c r="C153" s="203" t="s">
        <v>34</v>
      </c>
      <c r="D153" s="214">
        <v>33</v>
      </c>
      <c r="E153" s="199">
        <v>19.756800000000002</v>
      </c>
      <c r="F153" s="64">
        <f t="shared" si="42"/>
        <v>651.97440000000006</v>
      </c>
      <c r="G153" s="197"/>
      <c r="H153" s="197"/>
      <c r="I153" s="197"/>
      <c r="J153" s="197"/>
      <c r="K153" s="200">
        <v>0</v>
      </c>
      <c r="L153" s="201">
        <f t="shared" ref="L153:L173" si="43">K153*E153</f>
        <v>0</v>
      </c>
      <c r="M153" s="200">
        <v>0</v>
      </c>
      <c r="N153" s="200">
        <f t="shared" ref="N153:N173" si="44">ROUND(M153*E153,2)</f>
        <v>0</v>
      </c>
      <c r="O153" s="200">
        <f t="shared" ref="O153:O173" si="45">K153+M153</f>
        <v>0</v>
      </c>
      <c r="P153" s="201">
        <f t="shared" ref="P153:P173" si="46">ROUND(O153*E153,2)</f>
        <v>0</v>
      </c>
      <c r="Q153" s="202">
        <f t="shared" si="35"/>
        <v>33</v>
      </c>
      <c r="R153" s="201">
        <f t="shared" si="36"/>
        <v>651.97440000000006</v>
      </c>
    </row>
    <row r="154" spans="1:18" s="198" customFormat="1" ht="15" customHeight="1">
      <c r="A154" s="217">
        <f>+A153+0.001</f>
        <v>7.0220000000000002</v>
      </c>
      <c r="B154" s="84" t="s">
        <v>160</v>
      </c>
      <c r="C154" s="203" t="s">
        <v>34</v>
      </c>
      <c r="D154" s="214">
        <v>42.5</v>
      </c>
      <c r="E154" s="199">
        <v>16.464000000000002</v>
      </c>
      <c r="F154" s="64">
        <f t="shared" si="42"/>
        <v>699.72000000000014</v>
      </c>
      <c r="G154" s="197"/>
      <c r="H154" s="197"/>
      <c r="I154" s="197"/>
      <c r="J154" s="197"/>
      <c r="K154" s="200">
        <v>0</v>
      </c>
      <c r="L154" s="201">
        <f t="shared" si="43"/>
        <v>0</v>
      </c>
      <c r="M154" s="200">
        <v>0</v>
      </c>
      <c r="N154" s="200">
        <f t="shared" si="44"/>
        <v>0</v>
      </c>
      <c r="O154" s="200">
        <f t="shared" si="45"/>
        <v>0</v>
      </c>
      <c r="P154" s="201">
        <f t="shared" si="46"/>
        <v>0</v>
      </c>
      <c r="Q154" s="202">
        <f t="shared" si="35"/>
        <v>42.5</v>
      </c>
      <c r="R154" s="201">
        <f t="shared" si="36"/>
        <v>699.72000000000014</v>
      </c>
    </row>
    <row r="155" spans="1:18" s="198" customFormat="1" ht="15" customHeight="1">
      <c r="A155" s="217">
        <f t="shared" ref="A155:A173" si="47">+A154+0.001</f>
        <v>7.0230000000000006</v>
      </c>
      <c r="B155" s="84" t="s">
        <v>161</v>
      </c>
      <c r="C155" s="203" t="s">
        <v>34</v>
      </c>
      <c r="D155" s="214">
        <v>43</v>
      </c>
      <c r="E155" s="199">
        <v>10.348800000000002</v>
      </c>
      <c r="F155" s="64">
        <f t="shared" si="42"/>
        <v>444.99840000000012</v>
      </c>
      <c r="G155" s="197"/>
      <c r="H155" s="197"/>
      <c r="I155" s="197"/>
      <c r="J155" s="197"/>
      <c r="K155" s="200">
        <v>0</v>
      </c>
      <c r="L155" s="201">
        <f t="shared" si="43"/>
        <v>0</v>
      </c>
      <c r="M155" s="200">
        <v>0</v>
      </c>
      <c r="N155" s="200">
        <f t="shared" si="44"/>
        <v>0</v>
      </c>
      <c r="O155" s="200">
        <f t="shared" si="45"/>
        <v>0</v>
      </c>
      <c r="P155" s="201">
        <f t="shared" si="46"/>
        <v>0</v>
      </c>
      <c r="Q155" s="202">
        <f t="shared" si="35"/>
        <v>43</v>
      </c>
      <c r="R155" s="201">
        <f t="shared" si="36"/>
        <v>444.99840000000012</v>
      </c>
    </row>
    <row r="156" spans="1:18" s="198" customFormat="1" ht="15" customHeight="1">
      <c r="A156" s="217">
        <f t="shared" si="47"/>
        <v>7.0240000000000009</v>
      </c>
      <c r="B156" s="84" t="s">
        <v>162</v>
      </c>
      <c r="C156" s="203" t="s">
        <v>34</v>
      </c>
      <c r="D156" s="214">
        <v>40</v>
      </c>
      <c r="E156" s="199">
        <v>11.642400000000002</v>
      </c>
      <c r="F156" s="64">
        <f t="shared" si="42"/>
        <v>465.69600000000008</v>
      </c>
      <c r="G156" s="197"/>
      <c r="H156" s="197"/>
      <c r="I156" s="197"/>
      <c r="J156" s="197"/>
      <c r="K156" s="200">
        <v>0</v>
      </c>
      <c r="L156" s="201">
        <f t="shared" si="43"/>
        <v>0</v>
      </c>
      <c r="M156" s="200">
        <v>0</v>
      </c>
      <c r="N156" s="200">
        <f t="shared" si="44"/>
        <v>0</v>
      </c>
      <c r="O156" s="200">
        <f t="shared" si="45"/>
        <v>0</v>
      </c>
      <c r="P156" s="201">
        <f t="shared" si="46"/>
        <v>0</v>
      </c>
      <c r="Q156" s="202">
        <f t="shared" si="35"/>
        <v>40</v>
      </c>
      <c r="R156" s="201">
        <f t="shared" si="36"/>
        <v>465.69600000000008</v>
      </c>
    </row>
    <row r="157" spans="1:18" s="198" customFormat="1" ht="15" customHeight="1">
      <c r="A157" s="217">
        <f t="shared" si="47"/>
        <v>7.0250000000000012</v>
      </c>
      <c r="B157" s="84" t="s">
        <v>163</v>
      </c>
      <c r="C157" s="203" t="s">
        <v>46</v>
      </c>
      <c r="D157" s="214">
        <v>7</v>
      </c>
      <c r="E157" s="199">
        <v>28.224000000000004</v>
      </c>
      <c r="F157" s="64">
        <f t="shared" si="42"/>
        <v>197.56800000000004</v>
      </c>
      <c r="G157" s="197"/>
      <c r="H157" s="197"/>
      <c r="I157" s="197"/>
      <c r="J157" s="197"/>
      <c r="K157" s="200">
        <v>0</v>
      </c>
      <c r="L157" s="201">
        <f t="shared" si="43"/>
        <v>0</v>
      </c>
      <c r="M157" s="200">
        <v>0</v>
      </c>
      <c r="N157" s="200">
        <f t="shared" si="44"/>
        <v>0</v>
      </c>
      <c r="O157" s="200">
        <f t="shared" si="45"/>
        <v>0</v>
      </c>
      <c r="P157" s="201">
        <f t="shared" si="46"/>
        <v>0</v>
      </c>
      <c r="Q157" s="202">
        <f t="shared" si="35"/>
        <v>7</v>
      </c>
      <c r="R157" s="201">
        <f t="shared" si="36"/>
        <v>197.56800000000004</v>
      </c>
    </row>
    <row r="158" spans="1:18" s="198" customFormat="1" ht="15" customHeight="1">
      <c r="A158" s="217">
        <f t="shared" si="47"/>
        <v>7.0260000000000016</v>
      </c>
      <c r="B158" s="84" t="s">
        <v>164</v>
      </c>
      <c r="C158" s="203" t="s">
        <v>46</v>
      </c>
      <c r="D158" s="214">
        <v>7</v>
      </c>
      <c r="E158" s="199">
        <v>23.520000000000003</v>
      </c>
      <c r="F158" s="64">
        <f t="shared" si="42"/>
        <v>164.64000000000001</v>
      </c>
      <c r="G158" s="197"/>
      <c r="H158" s="197"/>
      <c r="I158" s="197"/>
      <c r="J158" s="197"/>
      <c r="K158" s="200">
        <v>0</v>
      </c>
      <c r="L158" s="201">
        <f t="shared" si="43"/>
        <v>0</v>
      </c>
      <c r="M158" s="200">
        <v>0</v>
      </c>
      <c r="N158" s="200">
        <f t="shared" si="44"/>
        <v>0</v>
      </c>
      <c r="O158" s="200">
        <f t="shared" si="45"/>
        <v>0</v>
      </c>
      <c r="P158" s="201">
        <f t="shared" si="46"/>
        <v>0</v>
      </c>
      <c r="Q158" s="202">
        <f t="shared" si="35"/>
        <v>7</v>
      </c>
      <c r="R158" s="201">
        <f t="shared" si="36"/>
        <v>164.64000000000001</v>
      </c>
    </row>
    <row r="159" spans="1:18" s="198" customFormat="1" ht="15" customHeight="1">
      <c r="A159" s="217">
        <f t="shared" si="47"/>
        <v>7.0270000000000019</v>
      </c>
      <c r="B159" s="84" t="s">
        <v>165</v>
      </c>
      <c r="C159" s="203" t="s">
        <v>46</v>
      </c>
      <c r="D159" s="214">
        <v>13</v>
      </c>
      <c r="E159" s="199">
        <v>18.816000000000003</v>
      </c>
      <c r="F159" s="64">
        <f t="shared" si="42"/>
        <v>244.60800000000003</v>
      </c>
      <c r="G159" s="197"/>
      <c r="H159" s="197"/>
      <c r="I159" s="197"/>
      <c r="J159" s="197"/>
      <c r="K159" s="200">
        <v>0</v>
      </c>
      <c r="L159" s="201">
        <f t="shared" si="43"/>
        <v>0</v>
      </c>
      <c r="M159" s="200">
        <v>0</v>
      </c>
      <c r="N159" s="200">
        <f t="shared" si="44"/>
        <v>0</v>
      </c>
      <c r="O159" s="200">
        <f t="shared" si="45"/>
        <v>0</v>
      </c>
      <c r="P159" s="201">
        <f t="shared" si="46"/>
        <v>0</v>
      </c>
      <c r="Q159" s="202">
        <f t="shared" si="35"/>
        <v>13</v>
      </c>
      <c r="R159" s="201">
        <f t="shared" si="36"/>
        <v>244.60800000000003</v>
      </c>
    </row>
    <row r="160" spans="1:18" s="198" customFormat="1" ht="15" customHeight="1">
      <c r="A160" s="217">
        <f t="shared" si="47"/>
        <v>7.0280000000000022</v>
      </c>
      <c r="B160" s="84" t="s">
        <v>166</v>
      </c>
      <c r="C160" s="203" t="s">
        <v>46</v>
      </c>
      <c r="D160" s="214">
        <v>8</v>
      </c>
      <c r="E160" s="199">
        <v>17.64</v>
      </c>
      <c r="F160" s="64">
        <f t="shared" si="42"/>
        <v>141.12</v>
      </c>
      <c r="G160" s="197"/>
      <c r="H160" s="197"/>
      <c r="I160" s="197"/>
      <c r="J160" s="197"/>
      <c r="K160" s="200">
        <v>0</v>
      </c>
      <c r="L160" s="201">
        <f t="shared" si="43"/>
        <v>0</v>
      </c>
      <c r="M160" s="200">
        <v>0</v>
      </c>
      <c r="N160" s="200">
        <f t="shared" si="44"/>
        <v>0</v>
      </c>
      <c r="O160" s="200">
        <f t="shared" si="45"/>
        <v>0</v>
      </c>
      <c r="P160" s="201">
        <f t="shared" si="46"/>
        <v>0</v>
      </c>
      <c r="Q160" s="202">
        <f t="shared" si="35"/>
        <v>8</v>
      </c>
      <c r="R160" s="201">
        <f t="shared" si="36"/>
        <v>141.12</v>
      </c>
    </row>
    <row r="161" spans="1:18" s="198" customFormat="1" ht="15" customHeight="1">
      <c r="A161" s="217">
        <f t="shared" si="47"/>
        <v>7.0290000000000026</v>
      </c>
      <c r="B161" s="84" t="s">
        <v>167</v>
      </c>
      <c r="C161" s="203" t="s">
        <v>46</v>
      </c>
      <c r="D161" s="214">
        <v>2</v>
      </c>
      <c r="E161" s="199">
        <v>82.320000000000007</v>
      </c>
      <c r="F161" s="64">
        <f t="shared" si="42"/>
        <v>164.64000000000001</v>
      </c>
      <c r="G161" s="197"/>
      <c r="H161" s="197"/>
      <c r="I161" s="197"/>
      <c r="J161" s="197"/>
      <c r="K161" s="200">
        <v>0</v>
      </c>
      <c r="L161" s="201">
        <f t="shared" si="43"/>
        <v>0</v>
      </c>
      <c r="M161" s="200">
        <v>0</v>
      </c>
      <c r="N161" s="200">
        <f t="shared" si="44"/>
        <v>0</v>
      </c>
      <c r="O161" s="200">
        <f t="shared" si="45"/>
        <v>0</v>
      </c>
      <c r="P161" s="201">
        <f t="shared" si="46"/>
        <v>0</v>
      </c>
      <c r="Q161" s="202">
        <f t="shared" si="35"/>
        <v>2</v>
      </c>
      <c r="R161" s="201">
        <f t="shared" si="36"/>
        <v>164.64000000000001</v>
      </c>
    </row>
    <row r="162" spans="1:18" s="198" customFormat="1" ht="15" customHeight="1">
      <c r="A162" s="217">
        <f t="shared" si="47"/>
        <v>7.0300000000000029</v>
      </c>
      <c r="B162" s="84" t="s">
        <v>168</v>
      </c>
      <c r="C162" s="203" t="s">
        <v>46</v>
      </c>
      <c r="D162" s="214">
        <v>2</v>
      </c>
      <c r="E162" s="199">
        <v>58.800000000000011</v>
      </c>
      <c r="F162" s="64">
        <f t="shared" si="42"/>
        <v>117.60000000000002</v>
      </c>
      <c r="G162" s="197"/>
      <c r="H162" s="197"/>
      <c r="I162" s="197"/>
      <c r="J162" s="197"/>
      <c r="K162" s="200">
        <v>0</v>
      </c>
      <c r="L162" s="201">
        <f t="shared" si="43"/>
        <v>0</v>
      </c>
      <c r="M162" s="200">
        <v>0</v>
      </c>
      <c r="N162" s="200">
        <f t="shared" si="44"/>
        <v>0</v>
      </c>
      <c r="O162" s="200">
        <f t="shared" si="45"/>
        <v>0</v>
      </c>
      <c r="P162" s="201">
        <f t="shared" si="46"/>
        <v>0</v>
      </c>
      <c r="Q162" s="202">
        <f t="shared" si="35"/>
        <v>2</v>
      </c>
      <c r="R162" s="201">
        <f t="shared" si="36"/>
        <v>117.60000000000002</v>
      </c>
    </row>
    <row r="163" spans="1:18" s="198" customFormat="1" ht="15" customHeight="1">
      <c r="A163" s="217">
        <f t="shared" si="47"/>
        <v>7.0310000000000032</v>
      </c>
      <c r="B163" s="84" t="s">
        <v>169</v>
      </c>
      <c r="C163" s="203" t="s">
        <v>46</v>
      </c>
      <c r="D163" s="214">
        <v>2</v>
      </c>
      <c r="E163" s="199">
        <v>35.28</v>
      </c>
      <c r="F163" s="64">
        <f t="shared" si="42"/>
        <v>70.56</v>
      </c>
      <c r="G163" s="197"/>
      <c r="H163" s="197"/>
      <c r="I163" s="197"/>
      <c r="J163" s="197"/>
      <c r="K163" s="200">
        <v>0</v>
      </c>
      <c r="L163" s="201">
        <f t="shared" si="43"/>
        <v>0</v>
      </c>
      <c r="M163" s="200">
        <v>0</v>
      </c>
      <c r="N163" s="200">
        <f t="shared" si="44"/>
        <v>0</v>
      </c>
      <c r="O163" s="200">
        <f t="shared" si="45"/>
        <v>0</v>
      </c>
      <c r="P163" s="201">
        <f t="shared" si="46"/>
        <v>0</v>
      </c>
      <c r="Q163" s="202">
        <f t="shared" si="35"/>
        <v>2</v>
      </c>
      <c r="R163" s="201">
        <f t="shared" si="36"/>
        <v>70.56</v>
      </c>
    </row>
    <row r="164" spans="1:18" s="198" customFormat="1" ht="15" customHeight="1">
      <c r="A164" s="217">
        <f t="shared" si="47"/>
        <v>7.0320000000000036</v>
      </c>
      <c r="B164" s="84" t="s">
        <v>170</v>
      </c>
      <c r="C164" s="203" t="s">
        <v>46</v>
      </c>
      <c r="D164" s="214">
        <v>5</v>
      </c>
      <c r="E164" s="199">
        <v>58.800000000000011</v>
      </c>
      <c r="F164" s="64">
        <f t="shared" si="42"/>
        <v>294.00000000000006</v>
      </c>
      <c r="G164" s="197"/>
      <c r="H164" s="197"/>
      <c r="I164" s="197"/>
      <c r="J164" s="197"/>
      <c r="K164" s="200">
        <v>0</v>
      </c>
      <c r="L164" s="201">
        <f t="shared" si="43"/>
        <v>0</v>
      </c>
      <c r="M164" s="200">
        <v>0</v>
      </c>
      <c r="N164" s="200">
        <f t="shared" si="44"/>
        <v>0</v>
      </c>
      <c r="O164" s="200">
        <f t="shared" si="45"/>
        <v>0</v>
      </c>
      <c r="P164" s="201">
        <f t="shared" si="46"/>
        <v>0</v>
      </c>
      <c r="Q164" s="202">
        <f t="shared" si="35"/>
        <v>5</v>
      </c>
      <c r="R164" s="201">
        <f t="shared" si="36"/>
        <v>294.00000000000006</v>
      </c>
    </row>
    <row r="165" spans="1:18" s="198" customFormat="1" ht="15" customHeight="1">
      <c r="A165" s="217">
        <f t="shared" si="47"/>
        <v>7.0330000000000039</v>
      </c>
      <c r="B165" s="84" t="s">
        <v>171</v>
      </c>
      <c r="C165" s="203" t="s">
        <v>46</v>
      </c>
      <c r="D165" s="214">
        <v>1</v>
      </c>
      <c r="E165" s="199">
        <v>35.28</v>
      </c>
      <c r="F165" s="64">
        <f t="shared" si="42"/>
        <v>35.28</v>
      </c>
      <c r="G165" s="197"/>
      <c r="H165" s="197"/>
      <c r="I165" s="197"/>
      <c r="J165" s="197"/>
      <c r="K165" s="200">
        <v>0</v>
      </c>
      <c r="L165" s="201">
        <f t="shared" si="43"/>
        <v>0</v>
      </c>
      <c r="M165" s="200">
        <v>0</v>
      </c>
      <c r="N165" s="200">
        <f t="shared" si="44"/>
        <v>0</v>
      </c>
      <c r="O165" s="200">
        <f t="shared" si="45"/>
        <v>0</v>
      </c>
      <c r="P165" s="201">
        <f t="shared" si="46"/>
        <v>0</v>
      </c>
      <c r="Q165" s="202">
        <f t="shared" si="35"/>
        <v>1</v>
      </c>
      <c r="R165" s="201">
        <f t="shared" si="36"/>
        <v>35.28</v>
      </c>
    </row>
    <row r="166" spans="1:18" s="198" customFormat="1" ht="15" customHeight="1">
      <c r="A166" s="217">
        <f t="shared" si="47"/>
        <v>7.0340000000000042</v>
      </c>
      <c r="B166" s="84" t="s">
        <v>172</v>
      </c>
      <c r="C166" s="203" t="s">
        <v>46</v>
      </c>
      <c r="D166" s="214">
        <v>1</v>
      </c>
      <c r="E166" s="199">
        <v>323.40000000000009</v>
      </c>
      <c r="F166" s="64">
        <f t="shared" si="42"/>
        <v>323.40000000000009</v>
      </c>
      <c r="G166" s="197"/>
      <c r="H166" s="197"/>
      <c r="I166" s="197"/>
      <c r="J166" s="197"/>
      <c r="K166" s="200">
        <v>0</v>
      </c>
      <c r="L166" s="201">
        <f t="shared" si="43"/>
        <v>0</v>
      </c>
      <c r="M166" s="200">
        <v>0</v>
      </c>
      <c r="N166" s="200">
        <f t="shared" si="44"/>
        <v>0</v>
      </c>
      <c r="O166" s="200">
        <f t="shared" si="45"/>
        <v>0</v>
      </c>
      <c r="P166" s="201">
        <f t="shared" si="46"/>
        <v>0</v>
      </c>
      <c r="Q166" s="202">
        <f t="shared" si="35"/>
        <v>1</v>
      </c>
      <c r="R166" s="201">
        <f t="shared" si="36"/>
        <v>323.40000000000009</v>
      </c>
    </row>
    <row r="167" spans="1:18" s="198" customFormat="1" ht="15" customHeight="1">
      <c r="A167" s="217">
        <f t="shared" si="47"/>
        <v>7.0350000000000046</v>
      </c>
      <c r="B167" s="84" t="s">
        <v>173</v>
      </c>
      <c r="C167" s="203" t="s">
        <v>46</v>
      </c>
      <c r="D167" s="214">
        <v>1</v>
      </c>
      <c r="E167" s="199">
        <v>417.48</v>
      </c>
      <c r="F167" s="64">
        <f t="shared" si="42"/>
        <v>417.48</v>
      </c>
      <c r="G167" s="197"/>
      <c r="H167" s="197"/>
      <c r="I167" s="197"/>
      <c r="J167" s="197"/>
      <c r="K167" s="200">
        <v>0</v>
      </c>
      <c r="L167" s="201">
        <f t="shared" si="43"/>
        <v>0</v>
      </c>
      <c r="M167" s="200">
        <v>0</v>
      </c>
      <c r="N167" s="200">
        <f t="shared" si="44"/>
        <v>0</v>
      </c>
      <c r="O167" s="200">
        <f t="shared" si="45"/>
        <v>0</v>
      </c>
      <c r="P167" s="201">
        <f t="shared" si="46"/>
        <v>0</v>
      </c>
      <c r="Q167" s="202">
        <f t="shared" ref="Q167:Q183" si="48">D167-O167</f>
        <v>1</v>
      </c>
      <c r="R167" s="201">
        <f t="shared" ref="R167:R183" si="49">Q167*E167</f>
        <v>417.48</v>
      </c>
    </row>
    <row r="168" spans="1:18" s="198" customFormat="1" ht="15" customHeight="1">
      <c r="A168" s="217">
        <f t="shared" si="47"/>
        <v>7.0360000000000049</v>
      </c>
      <c r="B168" s="84" t="s">
        <v>174</v>
      </c>
      <c r="C168" s="203" t="s">
        <v>34</v>
      </c>
      <c r="D168" s="214">
        <v>11</v>
      </c>
      <c r="E168" s="199">
        <v>31.752000000000002</v>
      </c>
      <c r="F168" s="64">
        <f t="shared" si="42"/>
        <v>349.27200000000005</v>
      </c>
      <c r="G168" s="197"/>
      <c r="H168" s="197"/>
      <c r="I168" s="197"/>
      <c r="J168" s="197"/>
      <c r="K168" s="200">
        <v>0</v>
      </c>
      <c r="L168" s="201">
        <f t="shared" si="43"/>
        <v>0</v>
      </c>
      <c r="M168" s="200">
        <v>0</v>
      </c>
      <c r="N168" s="200">
        <f t="shared" si="44"/>
        <v>0</v>
      </c>
      <c r="O168" s="200">
        <f t="shared" si="45"/>
        <v>0</v>
      </c>
      <c r="P168" s="201">
        <f t="shared" si="46"/>
        <v>0</v>
      </c>
      <c r="Q168" s="202">
        <f t="shared" si="48"/>
        <v>11</v>
      </c>
      <c r="R168" s="201">
        <f t="shared" si="49"/>
        <v>349.27200000000005</v>
      </c>
    </row>
    <row r="169" spans="1:18" s="198" customFormat="1" ht="15" customHeight="1">
      <c r="A169" s="217">
        <f t="shared" si="47"/>
        <v>7.0370000000000053</v>
      </c>
      <c r="B169" s="84" t="s">
        <v>175</v>
      </c>
      <c r="C169" s="203" t="s">
        <v>31</v>
      </c>
      <c r="D169" s="214">
        <v>1</v>
      </c>
      <c r="E169" s="199">
        <v>3528.0000000000005</v>
      </c>
      <c r="F169" s="64">
        <f t="shared" si="42"/>
        <v>3528.0000000000005</v>
      </c>
      <c r="G169" s="197"/>
      <c r="H169" s="197"/>
      <c r="I169" s="197"/>
      <c r="J169" s="197"/>
      <c r="K169" s="200">
        <v>0</v>
      </c>
      <c r="L169" s="201">
        <f t="shared" si="43"/>
        <v>0</v>
      </c>
      <c r="M169" s="200">
        <v>0</v>
      </c>
      <c r="N169" s="200">
        <f t="shared" si="44"/>
        <v>0</v>
      </c>
      <c r="O169" s="200">
        <f t="shared" si="45"/>
        <v>0</v>
      </c>
      <c r="P169" s="201">
        <f t="shared" si="46"/>
        <v>0</v>
      </c>
      <c r="Q169" s="202">
        <f t="shared" si="48"/>
        <v>1</v>
      </c>
      <c r="R169" s="201">
        <f t="shared" si="49"/>
        <v>3528.0000000000005</v>
      </c>
    </row>
    <row r="170" spans="1:18" s="198" customFormat="1" ht="15" customHeight="1">
      <c r="A170" s="217">
        <f t="shared" si="47"/>
        <v>7.0380000000000056</v>
      </c>
      <c r="B170" s="84" t="s">
        <v>176</v>
      </c>
      <c r="C170" s="203" t="s">
        <v>31</v>
      </c>
      <c r="D170" s="214">
        <v>1</v>
      </c>
      <c r="E170" s="199">
        <v>411.60000000000008</v>
      </c>
      <c r="F170" s="64">
        <f t="shared" si="42"/>
        <v>411.60000000000008</v>
      </c>
      <c r="G170" s="197"/>
      <c r="H170" s="197"/>
      <c r="I170" s="197"/>
      <c r="J170" s="197"/>
      <c r="K170" s="200">
        <v>0</v>
      </c>
      <c r="L170" s="201">
        <f t="shared" si="43"/>
        <v>0</v>
      </c>
      <c r="M170" s="200">
        <v>0</v>
      </c>
      <c r="N170" s="200">
        <f t="shared" si="44"/>
        <v>0</v>
      </c>
      <c r="O170" s="200">
        <f t="shared" si="45"/>
        <v>0</v>
      </c>
      <c r="P170" s="201">
        <f t="shared" si="46"/>
        <v>0</v>
      </c>
      <c r="Q170" s="202">
        <f t="shared" si="48"/>
        <v>1</v>
      </c>
      <c r="R170" s="201">
        <f t="shared" si="49"/>
        <v>411.60000000000008</v>
      </c>
    </row>
    <row r="171" spans="1:18" s="198" customFormat="1" ht="28.5">
      <c r="A171" s="217">
        <f t="shared" si="47"/>
        <v>7.0390000000000059</v>
      </c>
      <c r="B171" s="84" t="s">
        <v>177</v>
      </c>
      <c r="C171" s="203" t="s">
        <v>31</v>
      </c>
      <c r="D171" s="214">
        <v>1</v>
      </c>
      <c r="E171" s="199">
        <v>235.20000000000005</v>
      </c>
      <c r="F171" s="64">
        <f t="shared" si="42"/>
        <v>235.20000000000005</v>
      </c>
      <c r="G171" s="197"/>
      <c r="H171" s="197"/>
      <c r="I171" s="197"/>
      <c r="J171" s="197"/>
      <c r="K171" s="200">
        <v>0</v>
      </c>
      <c r="L171" s="201">
        <f t="shared" si="43"/>
        <v>0</v>
      </c>
      <c r="M171" s="200">
        <v>0</v>
      </c>
      <c r="N171" s="200">
        <f t="shared" si="44"/>
        <v>0</v>
      </c>
      <c r="O171" s="200">
        <f t="shared" si="45"/>
        <v>0</v>
      </c>
      <c r="P171" s="201">
        <f t="shared" si="46"/>
        <v>0</v>
      </c>
      <c r="Q171" s="202">
        <f t="shared" si="48"/>
        <v>1</v>
      </c>
      <c r="R171" s="201">
        <f t="shared" si="49"/>
        <v>235.20000000000005</v>
      </c>
    </row>
    <row r="172" spans="1:18" s="198" customFormat="1" ht="15" customHeight="1">
      <c r="A172" s="217">
        <f t="shared" si="47"/>
        <v>7.0400000000000063</v>
      </c>
      <c r="B172" s="84" t="s">
        <v>178</v>
      </c>
      <c r="C172" s="203" t="s">
        <v>31</v>
      </c>
      <c r="D172" s="214">
        <v>1</v>
      </c>
      <c r="E172" s="199">
        <v>1646.4000000000003</v>
      </c>
      <c r="F172" s="64">
        <f t="shared" si="42"/>
        <v>1646.4000000000003</v>
      </c>
      <c r="G172" s="197"/>
      <c r="H172" s="197"/>
      <c r="I172" s="197"/>
      <c r="J172" s="197"/>
      <c r="K172" s="200">
        <v>0</v>
      </c>
      <c r="L172" s="201">
        <f t="shared" si="43"/>
        <v>0</v>
      </c>
      <c r="M172" s="200">
        <v>0</v>
      </c>
      <c r="N172" s="200">
        <f t="shared" si="44"/>
        <v>0</v>
      </c>
      <c r="O172" s="200">
        <f t="shared" si="45"/>
        <v>0</v>
      </c>
      <c r="P172" s="201">
        <f t="shared" si="46"/>
        <v>0</v>
      </c>
      <c r="Q172" s="202">
        <f t="shared" si="48"/>
        <v>1</v>
      </c>
      <c r="R172" s="201">
        <f t="shared" si="49"/>
        <v>1646.4000000000003</v>
      </c>
    </row>
    <row r="173" spans="1:18" s="198" customFormat="1" ht="15" customHeight="1">
      <c r="A173" s="217">
        <f t="shared" si="47"/>
        <v>7.0410000000000066</v>
      </c>
      <c r="B173" s="84" t="s">
        <v>179</v>
      </c>
      <c r="C173" s="203" t="s">
        <v>31</v>
      </c>
      <c r="D173" s="214">
        <v>1</v>
      </c>
      <c r="E173" s="199">
        <v>329.28000000000003</v>
      </c>
      <c r="F173" s="64">
        <f t="shared" si="42"/>
        <v>329.28000000000003</v>
      </c>
      <c r="G173" s="197"/>
      <c r="H173" s="197"/>
      <c r="I173" s="197"/>
      <c r="J173" s="197"/>
      <c r="K173" s="200">
        <v>0</v>
      </c>
      <c r="L173" s="201">
        <f t="shared" si="43"/>
        <v>0</v>
      </c>
      <c r="M173" s="200">
        <v>0</v>
      </c>
      <c r="N173" s="200">
        <f t="shared" si="44"/>
        <v>0</v>
      </c>
      <c r="O173" s="200">
        <f t="shared" si="45"/>
        <v>0</v>
      </c>
      <c r="P173" s="201">
        <f t="shared" si="46"/>
        <v>0</v>
      </c>
      <c r="Q173" s="202">
        <f t="shared" si="48"/>
        <v>1</v>
      </c>
      <c r="R173" s="201">
        <f t="shared" si="49"/>
        <v>329.28000000000003</v>
      </c>
    </row>
    <row r="174" spans="1:18" s="198" customFormat="1" ht="15" customHeight="1">
      <c r="A174" s="217"/>
      <c r="B174" s="84"/>
      <c r="C174" s="203"/>
      <c r="D174" s="214"/>
      <c r="E174" s="199"/>
      <c r="F174" s="64"/>
      <c r="G174" s="197"/>
      <c r="H174" s="197"/>
      <c r="I174" s="197"/>
      <c r="J174" s="197"/>
      <c r="K174" s="200"/>
      <c r="L174" s="201"/>
      <c r="M174" s="195"/>
      <c r="N174" s="200"/>
      <c r="O174" s="200"/>
      <c r="P174" s="201"/>
      <c r="Q174" s="202">
        <f t="shared" si="48"/>
        <v>0</v>
      </c>
      <c r="R174" s="201">
        <f t="shared" si="49"/>
        <v>0</v>
      </c>
    </row>
    <row r="175" spans="1:18" s="198" customFormat="1" ht="15" customHeight="1">
      <c r="A175" s="218">
        <f>+A152+0.01</f>
        <v>7.0299999999999994</v>
      </c>
      <c r="B175" s="87" t="s">
        <v>180</v>
      </c>
      <c r="C175" s="203"/>
      <c r="D175" s="214"/>
      <c r="E175" s="199"/>
      <c r="F175" s="64"/>
      <c r="G175" s="219">
        <f>SUM(F176:F182)</f>
        <v>3170.1196800000007</v>
      </c>
      <c r="H175" s="219"/>
      <c r="I175" s="219"/>
      <c r="J175" s="219"/>
      <c r="K175" s="200"/>
      <c r="L175" s="201"/>
      <c r="M175" s="195"/>
      <c r="N175" s="200"/>
      <c r="O175" s="200"/>
      <c r="P175" s="201"/>
      <c r="Q175" s="202">
        <f t="shared" si="48"/>
        <v>0</v>
      </c>
      <c r="R175" s="201">
        <f t="shared" si="49"/>
        <v>0</v>
      </c>
    </row>
    <row r="176" spans="1:18" s="198" customFormat="1" ht="15" customHeight="1">
      <c r="A176" s="217">
        <f t="shared" ref="A176:A182" si="50">+A175+0.001</f>
        <v>7.0309999999999997</v>
      </c>
      <c r="B176" s="84" t="s">
        <v>181</v>
      </c>
      <c r="C176" s="203" t="s">
        <v>34</v>
      </c>
      <c r="D176" s="214">
        <v>33.800000000000004</v>
      </c>
      <c r="E176" s="199">
        <v>10.8192</v>
      </c>
      <c r="F176" s="64">
        <f t="shared" si="42"/>
        <v>365.68896000000007</v>
      </c>
      <c r="G176" s="197"/>
      <c r="H176" s="197"/>
      <c r="I176" s="197"/>
      <c r="J176" s="197"/>
      <c r="K176" s="200">
        <v>0</v>
      </c>
      <c r="L176" s="201">
        <f t="shared" ref="L176:L182" si="51">K176*E176</f>
        <v>0</v>
      </c>
      <c r="M176" s="200">
        <v>0</v>
      </c>
      <c r="N176" s="200">
        <f t="shared" ref="N176:N182" si="52">ROUND(M176*E176,2)</f>
        <v>0</v>
      </c>
      <c r="O176" s="200">
        <f t="shared" ref="O176:O182" si="53">K176+M176</f>
        <v>0</v>
      </c>
      <c r="P176" s="201">
        <f t="shared" ref="P176:P182" si="54">ROUND(O176*E176,2)</f>
        <v>0</v>
      </c>
      <c r="Q176" s="202">
        <f t="shared" si="48"/>
        <v>33.800000000000004</v>
      </c>
      <c r="R176" s="201">
        <f t="shared" si="49"/>
        <v>365.68896000000007</v>
      </c>
    </row>
    <row r="177" spans="1:18" s="198" customFormat="1" ht="15" customHeight="1">
      <c r="A177" s="217">
        <f t="shared" si="50"/>
        <v>7.032</v>
      </c>
      <c r="B177" s="84" t="s">
        <v>182</v>
      </c>
      <c r="C177" s="203" t="s">
        <v>34</v>
      </c>
      <c r="D177" s="214">
        <v>62.400000000000006</v>
      </c>
      <c r="E177" s="199">
        <v>9.1728000000000005</v>
      </c>
      <c r="F177" s="64">
        <f t="shared" si="42"/>
        <v>572.38272000000006</v>
      </c>
      <c r="G177" s="197"/>
      <c r="H177" s="197"/>
      <c r="I177" s="197"/>
      <c r="J177" s="197"/>
      <c r="K177" s="200">
        <v>0</v>
      </c>
      <c r="L177" s="201">
        <f t="shared" si="51"/>
        <v>0</v>
      </c>
      <c r="M177" s="200">
        <v>0</v>
      </c>
      <c r="N177" s="200">
        <f t="shared" si="52"/>
        <v>0</v>
      </c>
      <c r="O177" s="200">
        <f t="shared" si="53"/>
        <v>0</v>
      </c>
      <c r="P177" s="201">
        <f t="shared" si="54"/>
        <v>0</v>
      </c>
      <c r="Q177" s="202">
        <f t="shared" si="48"/>
        <v>62.400000000000006</v>
      </c>
      <c r="R177" s="201">
        <f t="shared" si="49"/>
        <v>572.38272000000006</v>
      </c>
    </row>
    <row r="178" spans="1:18" s="198" customFormat="1" ht="15" customHeight="1">
      <c r="A178" s="217">
        <f t="shared" si="50"/>
        <v>7.0330000000000004</v>
      </c>
      <c r="B178" s="84" t="s">
        <v>183</v>
      </c>
      <c r="C178" s="203" t="s">
        <v>46</v>
      </c>
      <c r="D178" s="214">
        <v>18</v>
      </c>
      <c r="E178" s="199">
        <v>34.104000000000006</v>
      </c>
      <c r="F178" s="64">
        <f t="shared" si="42"/>
        <v>613.87200000000007</v>
      </c>
      <c r="G178" s="197"/>
      <c r="H178" s="197"/>
      <c r="I178" s="197"/>
      <c r="J178" s="197"/>
      <c r="K178" s="200">
        <v>0</v>
      </c>
      <c r="L178" s="201">
        <f t="shared" si="51"/>
        <v>0</v>
      </c>
      <c r="M178" s="200">
        <v>0</v>
      </c>
      <c r="N178" s="200">
        <f t="shared" si="52"/>
        <v>0</v>
      </c>
      <c r="O178" s="200">
        <f t="shared" si="53"/>
        <v>0</v>
      </c>
      <c r="P178" s="201">
        <f t="shared" si="54"/>
        <v>0</v>
      </c>
      <c r="Q178" s="202">
        <f t="shared" si="48"/>
        <v>18</v>
      </c>
      <c r="R178" s="201">
        <f t="shared" si="49"/>
        <v>613.87200000000007</v>
      </c>
    </row>
    <row r="179" spans="1:18" s="198" customFormat="1" ht="15" customHeight="1">
      <c r="A179" s="217">
        <f t="shared" si="50"/>
        <v>7.0340000000000007</v>
      </c>
      <c r="B179" s="84" t="s">
        <v>184</v>
      </c>
      <c r="C179" s="203" t="s">
        <v>46</v>
      </c>
      <c r="D179" s="214">
        <v>2</v>
      </c>
      <c r="E179" s="199">
        <v>82.320000000000007</v>
      </c>
      <c r="F179" s="64">
        <f t="shared" si="42"/>
        <v>164.64000000000001</v>
      </c>
      <c r="G179" s="197"/>
      <c r="H179" s="197"/>
      <c r="I179" s="197"/>
      <c r="J179" s="197"/>
      <c r="K179" s="200">
        <v>0</v>
      </c>
      <c r="L179" s="201">
        <f t="shared" si="51"/>
        <v>0</v>
      </c>
      <c r="M179" s="200">
        <v>0</v>
      </c>
      <c r="N179" s="200">
        <f t="shared" si="52"/>
        <v>0</v>
      </c>
      <c r="O179" s="200">
        <f t="shared" si="53"/>
        <v>0</v>
      </c>
      <c r="P179" s="201">
        <f t="shared" si="54"/>
        <v>0</v>
      </c>
      <c r="Q179" s="202">
        <f t="shared" si="48"/>
        <v>2</v>
      </c>
      <c r="R179" s="201">
        <f t="shared" si="49"/>
        <v>164.64000000000001</v>
      </c>
    </row>
    <row r="180" spans="1:18" s="198" customFormat="1" ht="15" customHeight="1">
      <c r="A180" s="217">
        <f t="shared" si="50"/>
        <v>7.035000000000001</v>
      </c>
      <c r="B180" s="84" t="s">
        <v>185</v>
      </c>
      <c r="C180" s="203" t="s">
        <v>46</v>
      </c>
      <c r="D180" s="214">
        <v>12</v>
      </c>
      <c r="E180" s="199">
        <v>68.208000000000013</v>
      </c>
      <c r="F180" s="64">
        <f t="shared" si="42"/>
        <v>818.49600000000009</v>
      </c>
      <c r="G180" s="197"/>
      <c r="H180" s="197"/>
      <c r="I180" s="197"/>
      <c r="J180" s="197"/>
      <c r="K180" s="200">
        <v>0</v>
      </c>
      <c r="L180" s="201">
        <f t="shared" si="51"/>
        <v>0</v>
      </c>
      <c r="M180" s="200">
        <v>0</v>
      </c>
      <c r="N180" s="200">
        <f t="shared" si="52"/>
        <v>0</v>
      </c>
      <c r="O180" s="200">
        <f t="shared" si="53"/>
        <v>0</v>
      </c>
      <c r="P180" s="201">
        <f t="shared" si="54"/>
        <v>0</v>
      </c>
      <c r="Q180" s="202">
        <f t="shared" si="48"/>
        <v>12</v>
      </c>
      <c r="R180" s="201">
        <f t="shared" si="49"/>
        <v>818.49600000000009</v>
      </c>
    </row>
    <row r="181" spans="1:18" s="198" customFormat="1" ht="15" customHeight="1">
      <c r="A181" s="217">
        <f t="shared" si="50"/>
        <v>7.0360000000000014</v>
      </c>
      <c r="B181" s="84" t="s">
        <v>186</v>
      </c>
      <c r="C181" s="203" t="s">
        <v>46</v>
      </c>
      <c r="D181" s="214">
        <v>1</v>
      </c>
      <c r="E181" s="199">
        <v>141.12</v>
      </c>
      <c r="F181" s="64">
        <f t="shared" si="42"/>
        <v>141.12</v>
      </c>
      <c r="G181" s="197"/>
      <c r="H181" s="197"/>
      <c r="I181" s="197"/>
      <c r="J181" s="197"/>
      <c r="K181" s="200">
        <v>0</v>
      </c>
      <c r="L181" s="201">
        <f t="shared" si="51"/>
        <v>0</v>
      </c>
      <c r="M181" s="200">
        <v>0</v>
      </c>
      <c r="N181" s="200">
        <f t="shared" si="52"/>
        <v>0</v>
      </c>
      <c r="O181" s="200">
        <f t="shared" si="53"/>
        <v>0</v>
      </c>
      <c r="P181" s="201">
        <f t="shared" si="54"/>
        <v>0</v>
      </c>
      <c r="Q181" s="202">
        <f t="shared" si="48"/>
        <v>1</v>
      </c>
      <c r="R181" s="201">
        <f t="shared" si="49"/>
        <v>141.12</v>
      </c>
    </row>
    <row r="182" spans="1:18" s="198" customFormat="1" ht="15" customHeight="1">
      <c r="A182" s="217">
        <f t="shared" si="50"/>
        <v>7.0370000000000017</v>
      </c>
      <c r="B182" s="84" t="s">
        <v>187</v>
      </c>
      <c r="C182" s="203" t="s">
        <v>31</v>
      </c>
      <c r="D182" s="214">
        <v>1</v>
      </c>
      <c r="E182" s="199">
        <v>493.92000000000007</v>
      </c>
      <c r="F182" s="64">
        <f t="shared" si="42"/>
        <v>493.92000000000007</v>
      </c>
      <c r="G182" s="197"/>
      <c r="H182" s="197"/>
      <c r="I182" s="197"/>
      <c r="J182" s="197"/>
      <c r="K182" s="200">
        <v>0</v>
      </c>
      <c r="L182" s="201">
        <f t="shared" si="51"/>
        <v>0</v>
      </c>
      <c r="M182" s="200">
        <v>0</v>
      </c>
      <c r="N182" s="200">
        <f t="shared" si="52"/>
        <v>0</v>
      </c>
      <c r="O182" s="200">
        <f t="shared" si="53"/>
        <v>0</v>
      </c>
      <c r="P182" s="201">
        <f t="shared" si="54"/>
        <v>0</v>
      </c>
      <c r="Q182" s="202">
        <f t="shared" si="48"/>
        <v>1</v>
      </c>
      <c r="R182" s="201">
        <f t="shared" si="49"/>
        <v>493.92000000000007</v>
      </c>
    </row>
    <row r="183" spans="1:18" s="198" customFormat="1" ht="15" customHeight="1" thickBot="1">
      <c r="A183" s="217"/>
      <c r="B183" s="84"/>
      <c r="C183" s="203"/>
      <c r="D183" s="214"/>
      <c r="E183" s="199"/>
      <c r="F183" s="64"/>
      <c r="G183" s="197"/>
      <c r="H183" s="197"/>
      <c r="I183" s="197"/>
      <c r="J183" s="197"/>
      <c r="K183" s="222"/>
      <c r="L183" s="223"/>
      <c r="M183" s="222"/>
      <c r="N183" s="200"/>
      <c r="O183" s="224"/>
      <c r="P183" s="201"/>
      <c r="Q183" s="225">
        <f t="shared" si="48"/>
        <v>0</v>
      </c>
      <c r="R183" s="201">
        <f t="shared" si="49"/>
        <v>0</v>
      </c>
    </row>
    <row r="184" spans="1:18" s="198" customFormat="1" ht="15" customHeight="1">
      <c r="A184" s="226"/>
      <c r="B184" s="227"/>
      <c r="C184" s="228"/>
      <c r="D184" s="229"/>
      <c r="E184" s="230"/>
      <c r="F184" s="231"/>
      <c r="G184" s="232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2"/>
    </row>
    <row r="185" spans="1:18" s="240" customFormat="1" ht="15" customHeight="1">
      <c r="A185" s="234"/>
      <c r="B185" s="235" t="s">
        <v>188</v>
      </c>
      <c r="C185" s="236"/>
      <c r="D185" s="236"/>
      <c r="E185" s="236"/>
      <c r="F185" s="103" t="s">
        <v>189</v>
      </c>
      <c r="G185" s="237">
        <f>+G14+G34+G62+G69++G75+G106+G141</f>
        <v>343974.70292022196</v>
      </c>
      <c r="H185" s="238"/>
      <c r="I185" s="238"/>
      <c r="J185" s="238"/>
      <c r="K185" s="236"/>
      <c r="L185" s="236"/>
      <c r="M185" s="238">
        <f>N185/G185*100</f>
        <v>27.171899534041376</v>
      </c>
      <c r="N185" s="238">
        <f>SUM(N14:N183)</f>
        <v>93464.460700000011</v>
      </c>
      <c r="O185" s="238">
        <f>P185/G185*100</f>
        <v>27.171899330538039</v>
      </c>
      <c r="P185" s="238">
        <f>SUM(P14:P183)</f>
        <v>93464.46</v>
      </c>
      <c r="Q185" s="236"/>
      <c r="R185" s="237">
        <f>SUM(R16:R183)</f>
        <v>250522.49647122205</v>
      </c>
    </row>
    <row r="186" spans="1:18" s="240" customFormat="1" ht="15" customHeight="1">
      <c r="A186" s="234"/>
      <c r="B186" s="241" t="s">
        <v>263</v>
      </c>
      <c r="C186" s="102"/>
      <c r="D186" s="236"/>
      <c r="E186" s="236"/>
      <c r="F186" s="103"/>
      <c r="G186" s="237"/>
      <c r="H186" s="238"/>
      <c r="I186" s="238"/>
      <c r="J186" s="238"/>
      <c r="K186" s="236"/>
      <c r="L186" s="236"/>
      <c r="M186" s="239"/>
      <c r="N186" s="238"/>
      <c r="O186" s="239"/>
      <c r="P186" s="236"/>
      <c r="Q186" s="236"/>
      <c r="R186" s="242"/>
    </row>
    <row r="187" spans="1:18" s="240" customFormat="1" ht="15" customHeight="1" thickBot="1">
      <c r="A187" s="234"/>
      <c r="B187" s="235" t="s">
        <v>191</v>
      </c>
      <c r="C187" s="236"/>
      <c r="D187" s="236"/>
      <c r="E187" s="236"/>
      <c r="F187" s="103" t="s">
        <v>189</v>
      </c>
      <c r="G187" s="243">
        <f>+G185*0.08</f>
        <v>27517.976233617755</v>
      </c>
      <c r="H187" s="238"/>
      <c r="I187" s="238"/>
      <c r="J187" s="238"/>
      <c r="K187" s="236"/>
      <c r="L187" s="236"/>
      <c r="M187" s="239"/>
      <c r="N187" s="244">
        <f>+N185*0.08</f>
        <v>7477.1568560000014</v>
      </c>
      <c r="O187" s="239"/>
      <c r="P187" s="244">
        <f>+P185*0.08</f>
        <v>7477.1568000000007</v>
      </c>
      <c r="Q187" s="236"/>
      <c r="R187" s="243">
        <f>+R185*0.08</f>
        <v>20041.799717697766</v>
      </c>
    </row>
    <row r="188" spans="1:18" s="240" customFormat="1" ht="15" customHeight="1">
      <c r="A188" s="234"/>
      <c r="B188" s="235" t="s">
        <v>192</v>
      </c>
      <c r="C188" s="236"/>
      <c r="D188" s="236"/>
      <c r="E188" s="236"/>
      <c r="F188" s="103"/>
      <c r="G188" s="237">
        <f>+G185+G187</f>
        <v>371492.67915383971</v>
      </c>
      <c r="H188" s="238"/>
      <c r="I188" s="238"/>
      <c r="J188" s="238"/>
      <c r="K188" s="236"/>
      <c r="L188" s="236"/>
      <c r="M188" s="239"/>
      <c r="N188" s="238">
        <f>+N185+N187</f>
        <v>100941.61755600001</v>
      </c>
      <c r="O188" s="239"/>
      <c r="P188" s="238">
        <f>+P185+P187</f>
        <v>100941.6168</v>
      </c>
      <c r="Q188" s="236"/>
      <c r="R188" s="237">
        <f>+R185+R187</f>
        <v>270564.2961889198</v>
      </c>
    </row>
    <row r="189" spans="1:18" s="240" customFormat="1" ht="15" customHeight="1" thickBot="1">
      <c r="A189" s="234"/>
      <c r="B189" s="235" t="s">
        <v>193</v>
      </c>
      <c r="C189" s="236"/>
      <c r="D189" s="236"/>
      <c r="E189" s="236"/>
      <c r="F189" s="103" t="s">
        <v>189</v>
      </c>
      <c r="G189" s="243">
        <f>+G188*0.07</f>
        <v>26004.487540768783</v>
      </c>
      <c r="H189" s="238"/>
      <c r="I189" s="238"/>
      <c r="J189" s="238"/>
      <c r="K189" s="236"/>
      <c r="L189" s="236"/>
      <c r="M189" s="239"/>
      <c r="N189" s="244">
        <f>+N188*0.07</f>
        <v>7065.9132289200015</v>
      </c>
      <c r="O189" s="239"/>
      <c r="P189" s="244">
        <f>+P188*0.07</f>
        <v>7065.9131760000009</v>
      </c>
      <c r="Q189" s="236"/>
      <c r="R189" s="243">
        <f>+R188*0.07</f>
        <v>18939.500733224388</v>
      </c>
    </row>
    <row r="190" spans="1:18" s="240" customFormat="1" ht="15" customHeight="1">
      <c r="A190" s="234"/>
      <c r="B190" s="235" t="s">
        <v>194</v>
      </c>
      <c r="C190" s="236"/>
      <c r="D190" s="236"/>
      <c r="E190" s="236"/>
      <c r="F190" s="103" t="s">
        <v>189</v>
      </c>
      <c r="G190" s="237">
        <f>+G188+G189</f>
        <v>397497.16669460852</v>
      </c>
      <c r="H190" s="238"/>
      <c r="I190" s="238"/>
      <c r="J190" s="238"/>
      <c r="K190" s="236"/>
      <c r="L190" s="236"/>
      <c r="M190" s="239"/>
      <c r="N190" s="238">
        <f>+N188+N189</f>
        <v>108007.53078492002</v>
      </c>
      <c r="O190" s="239"/>
      <c r="P190" s="238">
        <f>+P188+P189</f>
        <v>108007.52997600001</v>
      </c>
      <c r="Q190" s="236"/>
      <c r="R190" s="237">
        <f>+R188+R189</f>
        <v>289503.79692214419</v>
      </c>
    </row>
    <row r="191" spans="1:18" s="240" customFormat="1" ht="15" customHeight="1">
      <c r="A191" s="234"/>
      <c r="B191" s="235" t="s">
        <v>264</v>
      </c>
      <c r="C191" s="236"/>
      <c r="D191" s="236"/>
      <c r="E191" s="236"/>
      <c r="F191" s="103"/>
      <c r="G191" s="237">
        <v>0</v>
      </c>
      <c r="H191" s="238"/>
      <c r="I191" s="238"/>
      <c r="J191" s="238"/>
      <c r="K191" s="236"/>
      <c r="L191" s="236"/>
      <c r="M191" s="239"/>
      <c r="N191" s="238">
        <f>-0.4*N190</f>
        <v>-43203.012313968007</v>
      </c>
      <c r="O191" s="239"/>
      <c r="P191" s="238">
        <f>-0.4*P190</f>
        <v>-43203.011990400002</v>
      </c>
      <c r="Q191" s="236"/>
      <c r="R191" s="237">
        <f>-0.4*R190</f>
        <v>-115801.51876885768</v>
      </c>
    </row>
    <row r="192" spans="1:18" s="240" customFormat="1" ht="15" customHeight="1">
      <c r="A192" s="234"/>
      <c r="B192" s="235" t="s">
        <v>265</v>
      </c>
      <c r="C192" s="236"/>
      <c r="D192" s="236"/>
      <c r="E192" s="236"/>
      <c r="F192" s="236"/>
      <c r="G192" s="237">
        <f>G190+G191</f>
        <v>397497.16669460852</v>
      </c>
      <c r="H192" s="238"/>
      <c r="I192" s="238"/>
      <c r="J192" s="238"/>
      <c r="K192" s="236"/>
      <c r="L192" s="236"/>
      <c r="M192" s="239"/>
      <c r="N192" s="238">
        <f>N190+N191</f>
        <v>64804.518470952011</v>
      </c>
      <c r="O192" s="239"/>
      <c r="P192" s="238">
        <f>P190+P191</f>
        <v>64804.517985600003</v>
      </c>
      <c r="Q192" s="236"/>
      <c r="R192" s="237">
        <f>R190+R191</f>
        <v>173702.27815328649</v>
      </c>
    </row>
    <row r="193" spans="1:18" s="240" customFormat="1" ht="15" customHeight="1" thickBot="1">
      <c r="A193" s="234"/>
      <c r="B193" s="245" t="s">
        <v>195</v>
      </c>
      <c r="C193" s="236"/>
      <c r="D193" s="236"/>
      <c r="E193" s="236"/>
      <c r="F193" s="103" t="s">
        <v>189</v>
      </c>
      <c r="G193" s="246">
        <f>+G190*0.18</f>
        <v>71549.490005029525</v>
      </c>
      <c r="H193" s="238"/>
      <c r="I193" s="238"/>
      <c r="J193" s="238"/>
      <c r="K193" s="236"/>
      <c r="L193" s="236"/>
      <c r="M193" s="239"/>
      <c r="N193" s="247">
        <f>0.18*N192</f>
        <v>11664.813324771361</v>
      </c>
      <c r="O193" s="239"/>
      <c r="P193" s="247">
        <f>0.18*P192</f>
        <v>11664.813237408</v>
      </c>
      <c r="Q193" s="236"/>
      <c r="R193" s="246">
        <f>0.18*R192</f>
        <v>31266.410067591569</v>
      </c>
    </row>
    <row r="194" spans="1:18" s="240" customFormat="1" ht="15" customHeight="1" thickTop="1">
      <c r="A194" s="234"/>
      <c r="B194" s="245" t="s">
        <v>266</v>
      </c>
      <c r="C194" s="236"/>
      <c r="D194" s="236"/>
      <c r="E194" s="236"/>
      <c r="F194" s="103" t="s">
        <v>189</v>
      </c>
      <c r="G194" s="237">
        <f>+G190+G193</f>
        <v>469046.65669963806</v>
      </c>
      <c r="H194" s="238"/>
      <c r="I194" s="238"/>
      <c r="J194" s="238"/>
      <c r="K194" s="236"/>
      <c r="L194" s="236"/>
      <c r="M194" s="239"/>
      <c r="N194" s="238">
        <f>N192+N193</f>
        <v>76469.331795723367</v>
      </c>
      <c r="O194" s="239"/>
      <c r="P194" s="238">
        <f>P192+P193</f>
        <v>76469.331223008005</v>
      </c>
      <c r="Q194" s="236"/>
      <c r="R194" s="237">
        <f>R192+R193</f>
        <v>204968.68822087807</v>
      </c>
    </row>
    <row r="195" spans="1:18" s="240" customFormat="1" ht="15" customHeight="1" thickBot="1">
      <c r="A195" s="248"/>
      <c r="B195" s="249" t="s">
        <v>267</v>
      </c>
      <c r="C195" s="250"/>
      <c r="D195" s="251"/>
      <c r="E195" s="251"/>
      <c r="F195" s="251"/>
      <c r="G195" s="252"/>
      <c r="H195" s="253"/>
      <c r="I195" s="253"/>
      <c r="J195" s="253"/>
      <c r="K195" s="253"/>
      <c r="L195" s="253"/>
      <c r="M195" s="254"/>
      <c r="N195" s="244">
        <f>0.1*N190</f>
        <v>10800.753078492002</v>
      </c>
      <c r="O195" s="254"/>
      <c r="P195" s="244">
        <f>0.1*P190</f>
        <v>10800.752997600001</v>
      </c>
      <c r="Q195" s="253"/>
      <c r="R195" s="243">
        <f>R193+R194</f>
        <v>236235.09828846966</v>
      </c>
    </row>
    <row r="196" spans="1:18" s="240" customFormat="1" ht="15" customHeight="1">
      <c r="A196" s="255"/>
      <c r="B196" s="256"/>
      <c r="C196" s="257"/>
      <c r="D196" s="258"/>
      <c r="E196" s="258"/>
      <c r="F196" s="258"/>
      <c r="G196" s="259"/>
      <c r="H196" s="236"/>
      <c r="I196" s="236"/>
      <c r="J196" s="236"/>
    </row>
    <row r="197" spans="1:18" s="240" customFormat="1" ht="15" customHeight="1">
      <c r="A197" s="255"/>
      <c r="B197" s="260"/>
      <c r="C197" s="257"/>
      <c r="D197" s="258"/>
      <c r="E197" s="258"/>
      <c r="F197" s="258"/>
      <c r="G197" s="259"/>
      <c r="H197" s="236"/>
      <c r="I197" s="236"/>
      <c r="J197" s="236"/>
    </row>
    <row r="198" spans="1:18" s="240" customFormat="1" ht="15" customHeight="1">
      <c r="A198" s="255"/>
      <c r="B198" s="261"/>
      <c r="C198" s="257"/>
      <c r="D198" s="258"/>
      <c r="E198" s="258"/>
      <c r="F198" s="258"/>
      <c r="G198" s="259"/>
      <c r="H198" s="236"/>
      <c r="I198" s="236"/>
      <c r="J198" s="236"/>
    </row>
    <row r="199" spans="1:18" s="240" customFormat="1" ht="15" customHeight="1">
      <c r="A199" s="255"/>
      <c r="B199" s="256"/>
      <c r="C199" s="257"/>
      <c r="D199" s="258"/>
      <c r="E199" s="258"/>
      <c r="F199" s="258"/>
      <c r="G199" s="259"/>
      <c r="H199" s="236"/>
      <c r="I199" s="236"/>
      <c r="J199" s="236"/>
    </row>
    <row r="200" spans="1:18" s="240" customFormat="1" ht="15" customHeight="1">
      <c r="A200" s="255"/>
      <c r="B200" s="262"/>
      <c r="C200" s="257"/>
      <c r="D200" s="258"/>
      <c r="E200" s="258"/>
      <c r="F200" s="258"/>
      <c r="G200" s="259"/>
      <c r="H200" s="236"/>
      <c r="I200" s="236"/>
      <c r="J200" s="236"/>
    </row>
    <row r="201" spans="1:18" s="240" customFormat="1" ht="15" customHeight="1">
      <c r="A201" s="255"/>
      <c r="B201" s="262"/>
      <c r="C201" s="257"/>
      <c r="D201" s="258"/>
      <c r="E201" s="258"/>
      <c r="F201" s="258"/>
      <c r="G201" s="259"/>
      <c r="H201" s="236"/>
      <c r="I201" s="236"/>
      <c r="J201" s="236"/>
    </row>
    <row r="202" spans="1:18" s="240" customFormat="1" ht="15" customHeight="1">
      <c r="A202" s="255"/>
      <c r="B202" s="256"/>
      <c r="C202" s="257"/>
      <c r="D202" s="258"/>
      <c r="E202" s="258"/>
      <c r="F202" s="258"/>
      <c r="G202" s="259"/>
      <c r="H202" s="236"/>
      <c r="I202" s="236"/>
      <c r="J202" s="236"/>
    </row>
    <row r="203" spans="1:18" s="240" customFormat="1" ht="15" customHeight="1">
      <c r="A203" s="263"/>
      <c r="B203" s="44"/>
      <c r="C203" s="146"/>
      <c r="D203" s="157"/>
      <c r="E203" s="158"/>
      <c r="F203" s="158"/>
      <c r="G203" s="236"/>
      <c r="H203" s="236"/>
      <c r="I203" s="236"/>
      <c r="J203" s="236"/>
    </row>
    <row r="204" spans="1:18" s="240" customFormat="1" ht="15" customHeight="1">
      <c r="A204" s="263"/>
      <c r="B204" s="44"/>
      <c r="C204" s="146"/>
      <c r="D204" s="159"/>
      <c r="E204" s="160"/>
      <c r="F204" s="160"/>
      <c r="G204" s="236"/>
      <c r="H204" s="236"/>
      <c r="I204" s="236"/>
      <c r="J204" s="236"/>
    </row>
    <row r="205" spans="1:18" s="240" customFormat="1" ht="15" customHeight="1">
      <c r="A205" s="264"/>
      <c r="B205" s="44"/>
      <c r="C205" s="146"/>
      <c r="D205" s="159"/>
      <c r="E205" s="160"/>
      <c r="F205" s="160"/>
      <c r="G205" s="259"/>
      <c r="H205" s="236"/>
      <c r="I205" s="236"/>
      <c r="J205" s="236"/>
    </row>
    <row r="206" spans="1:18" s="240" customFormat="1" ht="15" customHeight="1">
      <c r="A206" s="264"/>
      <c r="B206" s="161" t="s">
        <v>268</v>
      </c>
      <c r="C206" s="147"/>
      <c r="D206" s="162"/>
      <c r="E206" s="163"/>
      <c r="F206" s="163"/>
      <c r="G206" s="259"/>
      <c r="H206" s="236"/>
      <c r="I206" s="236"/>
      <c r="J206" s="236"/>
    </row>
    <row r="207" spans="1:18" s="240" customFormat="1" ht="15" customHeight="1">
      <c r="A207" s="264"/>
      <c r="B207" s="164" t="s">
        <v>269</v>
      </c>
      <c r="C207" s="146"/>
      <c r="D207" s="159"/>
      <c r="E207" s="589" t="s">
        <v>233</v>
      </c>
      <c r="F207" s="589"/>
      <c r="G207" s="259"/>
      <c r="H207" s="236"/>
      <c r="I207" s="236"/>
      <c r="J207" s="236"/>
    </row>
    <row r="208" spans="1:18" s="240" customFormat="1" ht="15" customHeight="1">
      <c r="A208" s="265"/>
      <c r="B208" s="164" t="s">
        <v>270</v>
      </c>
      <c r="C208" s="146"/>
      <c r="D208" s="157"/>
      <c r="E208" s="589" t="s">
        <v>235</v>
      </c>
      <c r="F208" s="589"/>
      <c r="G208" s="259"/>
      <c r="H208" s="236"/>
      <c r="I208" s="236"/>
      <c r="J208" s="236"/>
    </row>
    <row r="209" spans="1:10" s="240" customFormat="1" ht="15" customHeight="1">
      <c r="A209" s="265"/>
      <c r="B209" s="164" t="s">
        <v>236</v>
      </c>
      <c r="C209" s="161"/>
      <c r="D209" s="167"/>
      <c r="E209" s="168"/>
      <c r="F209" s="168"/>
      <c r="G209" s="259"/>
      <c r="H209" s="236"/>
      <c r="I209" s="236"/>
      <c r="J209" s="236"/>
    </row>
    <row r="210" spans="1:10" s="240" customFormat="1" ht="15" customHeight="1">
      <c r="A210" s="266"/>
      <c r="B210" s="267"/>
      <c r="C210" s="268"/>
      <c r="D210" s="269"/>
      <c r="E210" s="269"/>
      <c r="F210" s="269"/>
      <c r="G210" s="270"/>
      <c r="H210" s="236"/>
      <c r="I210" s="236"/>
      <c r="J210" s="236"/>
    </row>
  </sheetData>
  <sheetProtection selectLockedCells="1" selectUnlockedCells="1"/>
  <mergeCells count="6">
    <mergeCell ref="Q12:R12"/>
    <mergeCell ref="E207:F207"/>
    <mergeCell ref="E208:F208"/>
    <mergeCell ref="K12:L12"/>
    <mergeCell ref="M12:N12"/>
    <mergeCell ref="O12:P12"/>
  </mergeCells>
  <hyperlinks>
    <hyperlink ref="F10" r:id="rId1"/>
  </hyperlinks>
  <printOptions horizontalCentered="1"/>
  <pageMargins left="0.19685039370078741" right="0.19685039370078741" top="0.98425196850393704" bottom="0.98425196850393704" header="0.78740157480314965" footer="0.78740157480314965"/>
  <pageSetup paperSize="9" scale="40" firstPageNumber="0" orientation="landscape" r:id="rId2"/>
  <headerFooter alignWithMargins="0">
    <oddFooter>Página &amp;P</oddFooter>
  </headerFooter>
  <drawing r:id="rId3"/>
  <legacy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3:B8"/>
  <sheetViews>
    <sheetView workbookViewId="0">
      <selection activeCell="B10" sqref="B10"/>
    </sheetView>
  </sheetViews>
  <sheetFormatPr baseColWidth="10" defaultRowHeight="15"/>
  <cols>
    <col min="2" max="2" width="16.7109375" style="1" customWidth="1"/>
  </cols>
  <sheetData>
    <row r="3" spans="2:2">
      <c r="B3" s="1" t="s">
        <v>0</v>
      </c>
    </row>
    <row r="4" spans="2:2">
      <c r="B4" s="1" t="s">
        <v>1</v>
      </c>
    </row>
    <row r="5" spans="2:2">
      <c r="B5" s="1" t="s">
        <v>2</v>
      </c>
    </row>
    <row r="7" spans="2:2">
      <c r="B7" s="1" t="s">
        <v>3</v>
      </c>
    </row>
    <row r="8" spans="2:2">
      <c r="B8" s="1" t="s">
        <v>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1"/>
  <sheetViews>
    <sheetView view="pageBreakPreview" topLeftCell="A33" zoomScale="90" zoomScaleNormal="90" zoomScaleSheetLayoutView="90" workbookViewId="0">
      <selection activeCell="C46" sqref="C46"/>
    </sheetView>
  </sheetViews>
  <sheetFormatPr baseColWidth="10" defaultColWidth="11.85546875" defaultRowHeight="14.25"/>
  <cols>
    <col min="1" max="1" width="20.28515625" style="382" customWidth="1"/>
    <col min="2" max="2" width="9.5703125" style="382" customWidth="1"/>
    <col min="3" max="3" width="42.42578125" style="382" customWidth="1"/>
    <col min="4" max="4" width="7.5703125" style="471" customWidth="1"/>
    <col min="5" max="5" width="11.28515625" style="382" customWidth="1"/>
    <col min="6" max="6" width="14.28515625" style="382" customWidth="1"/>
    <col min="7" max="7" width="18.42578125" style="382" customWidth="1"/>
    <col min="8" max="251" width="11.85546875" style="382"/>
    <col min="252" max="252" width="39.140625" style="382" customWidth="1"/>
    <col min="253" max="253" width="42.42578125" style="382" customWidth="1"/>
    <col min="254" max="254" width="7.5703125" style="382" customWidth="1"/>
    <col min="255" max="255" width="11.28515625" style="382" customWidth="1"/>
    <col min="256" max="256" width="14.28515625" style="382" customWidth="1"/>
    <col min="257" max="257" width="18.42578125" style="382" customWidth="1"/>
    <col min="258" max="507" width="11.85546875" style="382"/>
    <col min="508" max="508" width="39.140625" style="382" customWidth="1"/>
    <col min="509" max="509" width="42.42578125" style="382" customWidth="1"/>
    <col min="510" max="510" width="7.5703125" style="382" customWidth="1"/>
    <col min="511" max="511" width="11.28515625" style="382" customWidth="1"/>
    <col min="512" max="512" width="14.28515625" style="382" customWidth="1"/>
    <col min="513" max="513" width="18.42578125" style="382" customWidth="1"/>
    <col min="514" max="763" width="11.85546875" style="382"/>
    <col min="764" max="764" width="39.140625" style="382" customWidth="1"/>
    <col min="765" max="765" width="42.42578125" style="382" customWidth="1"/>
    <col min="766" max="766" width="7.5703125" style="382" customWidth="1"/>
    <col min="767" max="767" width="11.28515625" style="382" customWidth="1"/>
    <col min="768" max="768" width="14.28515625" style="382" customWidth="1"/>
    <col min="769" max="769" width="18.42578125" style="382" customWidth="1"/>
    <col min="770" max="1019" width="11.85546875" style="382"/>
    <col min="1020" max="1020" width="39.140625" style="382" customWidth="1"/>
    <col min="1021" max="1021" width="42.42578125" style="382" customWidth="1"/>
    <col min="1022" max="1022" width="7.5703125" style="382" customWidth="1"/>
    <col min="1023" max="1023" width="11.28515625" style="382" customWidth="1"/>
    <col min="1024" max="1024" width="14.28515625" style="382" customWidth="1"/>
    <col min="1025" max="1025" width="18.42578125" style="382" customWidth="1"/>
    <col min="1026" max="1275" width="11.85546875" style="382"/>
    <col min="1276" max="1276" width="39.140625" style="382" customWidth="1"/>
    <col min="1277" max="1277" width="42.42578125" style="382" customWidth="1"/>
    <col min="1278" max="1278" width="7.5703125" style="382" customWidth="1"/>
    <col min="1279" max="1279" width="11.28515625" style="382" customWidth="1"/>
    <col min="1280" max="1280" width="14.28515625" style="382" customWidth="1"/>
    <col min="1281" max="1281" width="18.42578125" style="382" customWidth="1"/>
    <col min="1282" max="1531" width="11.85546875" style="382"/>
    <col min="1532" max="1532" width="39.140625" style="382" customWidth="1"/>
    <col min="1533" max="1533" width="42.42578125" style="382" customWidth="1"/>
    <col min="1534" max="1534" width="7.5703125" style="382" customWidth="1"/>
    <col min="1535" max="1535" width="11.28515625" style="382" customWidth="1"/>
    <col min="1536" max="1536" width="14.28515625" style="382" customWidth="1"/>
    <col min="1537" max="1537" width="18.42578125" style="382" customWidth="1"/>
    <col min="1538" max="1787" width="11.85546875" style="382"/>
    <col min="1788" max="1788" width="39.140625" style="382" customWidth="1"/>
    <col min="1789" max="1789" width="42.42578125" style="382" customWidth="1"/>
    <col min="1790" max="1790" width="7.5703125" style="382" customWidth="1"/>
    <col min="1791" max="1791" width="11.28515625" style="382" customWidth="1"/>
    <col min="1792" max="1792" width="14.28515625" style="382" customWidth="1"/>
    <col min="1793" max="1793" width="18.42578125" style="382" customWidth="1"/>
    <col min="1794" max="2043" width="11.85546875" style="382"/>
    <col min="2044" max="2044" width="39.140625" style="382" customWidth="1"/>
    <col min="2045" max="2045" width="42.42578125" style="382" customWidth="1"/>
    <col min="2046" max="2046" width="7.5703125" style="382" customWidth="1"/>
    <col min="2047" max="2047" width="11.28515625" style="382" customWidth="1"/>
    <col min="2048" max="2048" width="14.28515625" style="382" customWidth="1"/>
    <col min="2049" max="2049" width="18.42578125" style="382" customWidth="1"/>
    <col min="2050" max="2299" width="11.85546875" style="382"/>
    <col min="2300" max="2300" width="39.140625" style="382" customWidth="1"/>
    <col min="2301" max="2301" width="42.42578125" style="382" customWidth="1"/>
    <col min="2302" max="2302" width="7.5703125" style="382" customWidth="1"/>
    <col min="2303" max="2303" width="11.28515625" style="382" customWidth="1"/>
    <col min="2304" max="2304" width="14.28515625" style="382" customWidth="1"/>
    <col min="2305" max="2305" width="18.42578125" style="382" customWidth="1"/>
    <col min="2306" max="2555" width="11.85546875" style="382"/>
    <col min="2556" max="2556" width="39.140625" style="382" customWidth="1"/>
    <col min="2557" max="2557" width="42.42578125" style="382" customWidth="1"/>
    <col min="2558" max="2558" width="7.5703125" style="382" customWidth="1"/>
    <col min="2559" max="2559" width="11.28515625" style="382" customWidth="1"/>
    <col min="2560" max="2560" width="14.28515625" style="382" customWidth="1"/>
    <col min="2561" max="2561" width="18.42578125" style="382" customWidth="1"/>
    <col min="2562" max="2811" width="11.85546875" style="382"/>
    <col min="2812" max="2812" width="39.140625" style="382" customWidth="1"/>
    <col min="2813" max="2813" width="42.42578125" style="382" customWidth="1"/>
    <col min="2814" max="2814" width="7.5703125" style="382" customWidth="1"/>
    <col min="2815" max="2815" width="11.28515625" style="382" customWidth="1"/>
    <col min="2816" max="2816" width="14.28515625" style="382" customWidth="1"/>
    <col min="2817" max="2817" width="18.42578125" style="382" customWidth="1"/>
    <col min="2818" max="3067" width="11.85546875" style="382"/>
    <col min="3068" max="3068" width="39.140625" style="382" customWidth="1"/>
    <col min="3069" max="3069" width="42.42578125" style="382" customWidth="1"/>
    <col min="3070" max="3070" width="7.5703125" style="382" customWidth="1"/>
    <col min="3071" max="3071" width="11.28515625" style="382" customWidth="1"/>
    <col min="3072" max="3072" width="14.28515625" style="382" customWidth="1"/>
    <col min="3073" max="3073" width="18.42578125" style="382" customWidth="1"/>
    <col min="3074" max="3323" width="11.85546875" style="382"/>
    <col min="3324" max="3324" width="39.140625" style="382" customWidth="1"/>
    <col min="3325" max="3325" width="42.42578125" style="382" customWidth="1"/>
    <col min="3326" max="3326" width="7.5703125" style="382" customWidth="1"/>
    <col min="3327" max="3327" width="11.28515625" style="382" customWidth="1"/>
    <col min="3328" max="3328" width="14.28515625" style="382" customWidth="1"/>
    <col min="3329" max="3329" width="18.42578125" style="382" customWidth="1"/>
    <col min="3330" max="3579" width="11.85546875" style="382"/>
    <col min="3580" max="3580" width="39.140625" style="382" customWidth="1"/>
    <col min="3581" max="3581" width="42.42578125" style="382" customWidth="1"/>
    <col min="3582" max="3582" width="7.5703125" style="382" customWidth="1"/>
    <col min="3583" max="3583" width="11.28515625" style="382" customWidth="1"/>
    <col min="3584" max="3584" width="14.28515625" style="382" customWidth="1"/>
    <col min="3585" max="3585" width="18.42578125" style="382" customWidth="1"/>
    <col min="3586" max="3835" width="11.85546875" style="382"/>
    <col min="3836" max="3836" width="39.140625" style="382" customWidth="1"/>
    <col min="3837" max="3837" width="42.42578125" style="382" customWidth="1"/>
    <col min="3838" max="3838" width="7.5703125" style="382" customWidth="1"/>
    <col min="3839" max="3839" width="11.28515625" style="382" customWidth="1"/>
    <col min="3840" max="3840" width="14.28515625" style="382" customWidth="1"/>
    <col min="3841" max="3841" width="18.42578125" style="382" customWidth="1"/>
    <col min="3842" max="4091" width="11.85546875" style="382"/>
    <col min="4092" max="4092" width="39.140625" style="382" customWidth="1"/>
    <col min="4093" max="4093" width="42.42578125" style="382" customWidth="1"/>
    <col min="4094" max="4094" width="7.5703125" style="382" customWidth="1"/>
    <col min="4095" max="4095" width="11.28515625" style="382" customWidth="1"/>
    <col min="4096" max="4096" width="14.28515625" style="382" customWidth="1"/>
    <col min="4097" max="4097" width="18.42578125" style="382" customWidth="1"/>
    <col min="4098" max="4347" width="11.85546875" style="382"/>
    <col min="4348" max="4348" width="39.140625" style="382" customWidth="1"/>
    <col min="4349" max="4349" width="42.42578125" style="382" customWidth="1"/>
    <col min="4350" max="4350" width="7.5703125" style="382" customWidth="1"/>
    <col min="4351" max="4351" width="11.28515625" style="382" customWidth="1"/>
    <col min="4352" max="4352" width="14.28515625" style="382" customWidth="1"/>
    <col min="4353" max="4353" width="18.42578125" style="382" customWidth="1"/>
    <col min="4354" max="4603" width="11.85546875" style="382"/>
    <col min="4604" max="4604" width="39.140625" style="382" customWidth="1"/>
    <col min="4605" max="4605" width="42.42578125" style="382" customWidth="1"/>
    <col min="4606" max="4606" width="7.5703125" style="382" customWidth="1"/>
    <col min="4607" max="4607" width="11.28515625" style="382" customWidth="1"/>
    <col min="4608" max="4608" width="14.28515625" style="382" customWidth="1"/>
    <col min="4609" max="4609" width="18.42578125" style="382" customWidth="1"/>
    <col min="4610" max="4859" width="11.85546875" style="382"/>
    <col min="4860" max="4860" width="39.140625" style="382" customWidth="1"/>
    <col min="4861" max="4861" width="42.42578125" style="382" customWidth="1"/>
    <col min="4862" max="4862" width="7.5703125" style="382" customWidth="1"/>
    <col min="4863" max="4863" width="11.28515625" style="382" customWidth="1"/>
    <col min="4864" max="4864" width="14.28515625" style="382" customWidth="1"/>
    <col min="4865" max="4865" width="18.42578125" style="382" customWidth="1"/>
    <col min="4866" max="5115" width="11.85546875" style="382"/>
    <col min="5116" max="5116" width="39.140625" style="382" customWidth="1"/>
    <col min="5117" max="5117" width="42.42578125" style="382" customWidth="1"/>
    <col min="5118" max="5118" width="7.5703125" style="382" customWidth="1"/>
    <col min="5119" max="5119" width="11.28515625" style="382" customWidth="1"/>
    <col min="5120" max="5120" width="14.28515625" style="382" customWidth="1"/>
    <col min="5121" max="5121" width="18.42578125" style="382" customWidth="1"/>
    <col min="5122" max="5371" width="11.85546875" style="382"/>
    <col min="5372" max="5372" width="39.140625" style="382" customWidth="1"/>
    <col min="5373" max="5373" width="42.42578125" style="382" customWidth="1"/>
    <col min="5374" max="5374" width="7.5703125" style="382" customWidth="1"/>
    <col min="5375" max="5375" width="11.28515625" style="382" customWidth="1"/>
    <col min="5376" max="5376" width="14.28515625" style="382" customWidth="1"/>
    <col min="5377" max="5377" width="18.42578125" style="382" customWidth="1"/>
    <col min="5378" max="5627" width="11.85546875" style="382"/>
    <col min="5628" max="5628" width="39.140625" style="382" customWidth="1"/>
    <col min="5629" max="5629" width="42.42578125" style="382" customWidth="1"/>
    <col min="5630" max="5630" width="7.5703125" style="382" customWidth="1"/>
    <col min="5631" max="5631" width="11.28515625" style="382" customWidth="1"/>
    <col min="5632" max="5632" width="14.28515625" style="382" customWidth="1"/>
    <col min="5633" max="5633" width="18.42578125" style="382" customWidth="1"/>
    <col min="5634" max="5883" width="11.85546875" style="382"/>
    <col min="5884" max="5884" width="39.140625" style="382" customWidth="1"/>
    <col min="5885" max="5885" width="42.42578125" style="382" customWidth="1"/>
    <col min="5886" max="5886" width="7.5703125" style="382" customWidth="1"/>
    <col min="5887" max="5887" width="11.28515625" style="382" customWidth="1"/>
    <col min="5888" max="5888" width="14.28515625" style="382" customWidth="1"/>
    <col min="5889" max="5889" width="18.42578125" style="382" customWidth="1"/>
    <col min="5890" max="6139" width="11.85546875" style="382"/>
    <col min="6140" max="6140" width="39.140625" style="382" customWidth="1"/>
    <col min="6141" max="6141" width="42.42578125" style="382" customWidth="1"/>
    <col min="6142" max="6142" width="7.5703125" style="382" customWidth="1"/>
    <col min="6143" max="6143" width="11.28515625" style="382" customWidth="1"/>
    <col min="6144" max="6144" width="14.28515625" style="382" customWidth="1"/>
    <col min="6145" max="6145" width="18.42578125" style="382" customWidth="1"/>
    <col min="6146" max="6395" width="11.85546875" style="382"/>
    <col min="6396" max="6396" width="39.140625" style="382" customWidth="1"/>
    <col min="6397" max="6397" width="42.42578125" style="382" customWidth="1"/>
    <col min="6398" max="6398" width="7.5703125" style="382" customWidth="1"/>
    <col min="6399" max="6399" width="11.28515625" style="382" customWidth="1"/>
    <col min="6400" max="6400" width="14.28515625" style="382" customWidth="1"/>
    <col min="6401" max="6401" width="18.42578125" style="382" customWidth="1"/>
    <col min="6402" max="6651" width="11.85546875" style="382"/>
    <col min="6652" max="6652" width="39.140625" style="382" customWidth="1"/>
    <col min="6653" max="6653" width="42.42578125" style="382" customWidth="1"/>
    <col min="6654" max="6654" width="7.5703125" style="382" customWidth="1"/>
    <col min="6655" max="6655" width="11.28515625" style="382" customWidth="1"/>
    <col min="6656" max="6656" width="14.28515625" style="382" customWidth="1"/>
    <col min="6657" max="6657" width="18.42578125" style="382" customWidth="1"/>
    <col min="6658" max="6907" width="11.85546875" style="382"/>
    <col min="6908" max="6908" width="39.140625" style="382" customWidth="1"/>
    <col min="6909" max="6909" width="42.42578125" style="382" customWidth="1"/>
    <col min="6910" max="6910" width="7.5703125" style="382" customWidth="1"/>
    <col min="6911" max="6911" width="11.28515625" style="382" customWidth="1"/>
    <col min="6912" max="6912" width="14.28515625" style="382" customWidth="1"/>
    <col min="6913" max="6913" width="18.42578125" style="382" customWidth="1"/>
    <col min="6914" max="7163" width="11.85546875" style="382"/>
    <col min="7164" max="7164" width="39.140625" style="382" customWidth="1"/>
    <col min="7165" max="7165" width="42.42578125" style="382" customWidth="1"/>
    <col min="7166" max="7166" width="7.5703125" style="382" customWidth="1"/>
    <col min="7167" max="7167" width="11.28515625" style="382" customWidth="1"/>
    <col min="7168" max="7168" width="14.28515625" style="382" customWidth="1"/>
    <col min="7169" max="7169" width="18.42578125" style="382" customWidth="1"/>
    <col min="7170" max="7419" width="11.85546875" style="382"/>
    <col min="7420" max="7420" width="39.140625" style="382" customWidth="1"/>
    <col min="7421" max="7421" width="42.42578125" style="382" customWidth="1"/>
    <col min="7422" max="7422" width="7.5703125" style="382" customWidth="1"/>
    <col min="7423" max="7423" width="11.28515625" style="382" customWidth="1"/>
    <col min="7424" max="7424" width="14.28515625" style="382" customWidth="1"/>
    <col min="7425" max="7425" width="18.42578125" style="382" customWidth="1"/>
    <col min="7426" max="7675" width="11.85546875" style="382"/>
    <col min="7676" max="7676" width="39.140625" style="382" customWidth="1"/>
    <col min="7677" max="7677" width="42.42578125" style="382" customWidth="1"/>
    <col min="7678" max="7678" width="7.5703125" style="382" customWidth="1"/>
    <col min="7679" max="7679" width="11.28515625" style="382" customWidth="1"/>
    <col min="7680" max="7680" width="14.28515625" style="382" customWidth="1"/>
    <col min="7681" max="7681" width="18.42578125" style="382" customWidth="1"/>
    <col min="7682" max="7931" width="11.85546875" style="382"/>
    <col min="7932" max="7932" width="39.140625" style="382" customWidth="1"/>
    <col min="7933" max="7933" width="42.42578125" style="382" customWidth="1"/>
    <col min="7934" max="7934" width="7.5703125" style="382" customWidth="1"/>
    <col min="7935" max="7935" width="11.28515625" style="382" customWidth="1"/>
    <col min="7936" max="7936" width="14.28515625" style="382" customWidth="1"/>
    <col min="7937" max="7937" width="18.42578125" style="382" customWidth="1"/>
    <col min="7938" max="8187" width="11.85546875" style="382"/>
    <col min="8188" max="8188" width="39.140625" style="382" customWidth="1"/>
    <col min="8189" max="8189" width="42.42578125" style="382" customWidth="1"/>
    <col min="8190" max="8190" width="7.5703125" style="382" customWidth="1"/>
    <col min="8191" max="8191" width="11.28515625" style="382" customWidth="1"/>
    <col min="8192" max="8192" width="14.28515625" style="382" customWidth="1"/>
    <col min="8193" max="8193" width="18.42578125" style="382" customWidth="1"/>
    <col min="8194" max="8443" width="11.85546875" style="382"/>
    <col min="8444" max="8444" width="39.140625" style="382" customWidth="1"/>
    <col min="8445" max="8445" width="42.42578125" style="382" customWidth="1"/>
    <col min="8446" max="8446" width="7.5703125" style="382" customWidth="1"/>
    <col min="8447" max="8447" width="11.28515625" style="382" customWidth="1"/>
    <col min="8448" max="8448" width="14.28515625" style="382" customWidth="1"/>
    <col min="8449" max="8449" width="18.42578125" style="382" customWidth="1"/>
    <col min="8450" max="8699" width="11.85546875" style="382"/>
    <col min="8700" max="8700" width="39.140625" style="382" customWidth="1"/>
    <col min="8701" max="8701" width="42.42578125" style="382" customWidth="1"/>
    <col min="8702" max="8702" width="7.5703125" style="382" customWidth="1"/>
    <col min="8703" max="8703" width="11.28515625" style="382" customWidth="1"/>
    <col min="8704" max="8704" width="14.28515625" style="382" customWidth="1"/>
    <col min="8705" max="8705" width="18.42578125" style="382" customWidth="1"/>
    <col min="8706" max="8955" width="11.85546875" style="382"/>
    <col min="8956" max="8956" width="39.140625" style="382" customWidth="1"/>
    <col min="8957" max="8957" width="42.42578125" style="382" customWidth="1"/>
    <col min="8958" max="8958" width="7.5703125" style="382" customWidth="1"/>
    <col min="8959" max="8959" width="11.28515625" style="382" customWidth="1"/>
    <col min="8960" max="8960" width="14.28515625" style="382" customWidth="1"/>
    <col min="8961" max="8961" width="18.42578125" style="382" customWidth="1"/>
    <col min="8962" max="9211" width="11.85546875" style="382"/>
    <col min="9212" max="9212" width="39.140625" style="382" customWidth="1"/>
    <col min="9213" max="9213" width="42.42578125" style="382" customWidth="1"/>
    <col min="9214" max="9214" width="7.5703125" style="382" customWidth="1"/>
    <col min="9215" max="9215" width="11.28515625" style="382" customWidth="1"/>
    <col min="9216" max="9216" width="14.28515625" style="382" customWidth="1"/>
    <col min="9217" max="9217" width="18.42578125" style="382" customWidth="1"/>
    <col min="9218" max="9467" width="11.85546875" style="382"/>
    <col min="9468" max="9468" width="39.140625" style="382" customWidth="1"/>
    <col min="9469" max="9469" width="42.42578125" style="382" customWidth="1"/>
    <col min="9470" max="9470" width="7.5703125" style="382" customWidth="1"/>
    <col min="9471" max="9471" width="11.28515625" style="382" customWidth="1"/>
    <col min="9472" max="9472" width="14.28515625" style="382" customWidth="1"/>
    <col min="9473" max="9473" width="18.42578125" style="382" customWidth="1"/>
    <col min="9474" max="9723" width="11.85546875" style="382"/>
    <col min="9724" max="9724" width="39.140625" style="382" customWidth="1"/>
    <col min="9725" max="9725" width="42.42578125" style="382" customWidth="1"/>
    <col min="9726" max="9726" width="7.5703125" style="382" customWidth="1"/>
    <col min="9727" max="9727" width="11.28515625" style="382" customWidth="1"/>
    <col min="9728" max="9728" width="14.28515625" style="382" customWidth="1"/>
    <col min="9729" max="9729" width="18.42578125" style="382" customWidth="1"/>
    <col min="9730" max="9979" width="11.85546875" style="382"/>
    <col min="9980" max="9980" width="39.140625" style="382" customWidth="1"/>
    <col min="9981" max="9981" width="42.42578125" style="382" customWidth="1"/>
    <col min="9982" max="9982" width="7.5703125" style="382" customWidth="1"/>
    <col min="9983" max="9983" width="11.28515625" style="382" customWidth="1"/>
    <col min="9984" max="9984" width="14.28515625" style="382" customWidth="1"/>
    <col min="9985" max="9985" width="18.42578125" style="382" customWidth="1"/>
    <col min="9986" max="10235" width="11.85546875" style="382"/>
    <col min="10236" max="10236" width="39.140625" style="382" customWidth="1"/>
    <col min="10237" max="10237" width="42.42578125" style="382" customWidth="1"/>
    <col min="10238" max="10238" width="7.5703125" style="382" customWidth="1"/>
    <col min="10239" max="10239" width="11.28515625" style="382" customWidth="1"/>
    <col min="10240" max="10240" width="14.28515625" style="382" customWidth="1"/>
    <col min="10241" max="10241" width="18.42578125" style="382" customWidth="1"/>
    <col min="10242" max="10491" width="11.85546875" style="382"/>
    <col min="10492" max="10492" width="39.140625" style="382" customWidth="1"/>
    <col min="10493" max="10493" width="42.42578125" style="382" customWidth="1"/>
    <col min="10494" max="10494" width="7.5703125" style="382" customWidth="1"/>
    <col min="10495" max="10495" width="11.28515625" style="382" customWidth="1"/>
    <col min="10496" max="10496" width="14.28515625" style="382" customWidth="1"/>
    <col min="10497" max="10497" width="18.42578125" style="382" customWidth="1"/>
    <col min="10498" max="10747" width="11.85546875" style="382"/>
    <col min="10748" max="10748" width="39.140625" style="382" customWidth="1"/>
    <col min="10749" max="10749" width="42.42578125" style="382" customWidth="1"/>
    <col min="10750" max="10750" width="7.5703125" style="382" customWidth="1"/>
    <col min="10751" max="10751" width="11.28515625" style="382" customWidth="1"/>
    <col min="10752" max="10752" width="14.28515625" style="382" customWidth="1"/>
    <col min="10753" max="10753" width="18.42578125" style="382" customWidth="1"/>
    <col min="10754" max="11003" width="11.85546875" style="382"/>
    <col min="11004" max="11004" width="39.140625" style="382" customWidth="1"/>
    <col min="11005" max="11005" width="42.42578125" style="382" customWidth="1"/>
    <col min="11006" max="11006" width="7.5703125" style="382" customWidth="1"/>
    <col min="11007" max="11007" width="11.28515625" style="382" customWidth="1"/>
    <col min="11008" max="11008" width="14.28515625" style="382" customWidth="1"/>
    <col min="11009" max="11009" width="18.42578125" style="382" customWidth="1"/>
    <col min="11010" max="11259" width="11.85546875" style="382"/>
    <col min="11260" max="11260" width="39.140625" style="382" customWidth="1"/>
    <col min="11261" max="11261" width="42.42578125" style="382" customWidth="1"/>
    <col min="11262" max="11262" width="7.5703125" style="382" customWidth="1"/>
    <col min="11263" max="11263" width="11.28515625" style="382" customWidth="1"/>
    <col min="11264" max="11264" width="14.28515625" style="382" customWidth="1"/>
    <col min="11265" max="11265" width="18.42578125" style="382" customWidth="1"/>
    <col min="11266" max="11515" width="11.85546875" style="382"/>
    <col min="11516" max="11516" width="39.140625" style="382" customWidth="1"/>
    <col min="11517" max="11517" width="42.42578125" style="382" customWidth="1"/>
    <col min="11518" max="11518" width="7.5703125" style="382" customWidth="1"/>
    <col min="11519" max="11519" width="11.28515625" style="382" customWidth="1"/>
    <col min="11520" max="11520" width="14.28515625" style="382" customWidth="1"/>
    <col min="11521" max="11521" width="18.42578125" style="382" customWidth="1"/>
    <col min="11522" max="11771" width="11.85546875" style="382"/>
    <col min="11772" max="11772" width="39.140625" style="382" customWidth="1"/>
    <col min="11773" max="11773" width="42.42578125" style="382" customWidth="1"/>
    <col min="11774" max="11774" width="7.5703125" style="382" customWidth="1"/>
    <col min="11775" max="11775" width="11.28515625" style="382" customWidth="1"/>
    <col min="11776" max="11776" width="14.28515625" style="382" customWidth="1"/>
    <col min="11777" max="11777" width="18.42578125" style="382" customWidth="1"/>
    <col min="11778" max="12027" width="11.85546875" style="382"/>
    <col min="12028" max="12028" width="39.140625" style="382" customWidth="1"/>
    <col min="12029" max="12029" width="42.42578125" style="382" customWidth="1"/>
    <col min="12030" max="12030" width="7.5703125" style="382" customWidth="1"/>
    <col min="12031" max="12031" width="11.28515625" style="382" customWidth="1"/>
    <col min="12032" max="12032" width="14.28515625" style="382" customWidth="1"/>
    <col min="12033" max="12033" width="18.42578125" style="382" customWidth="1"/>
    <col min="12034" max="12283" width="11.85546875" style="382"/>
    <col min="12284" max="12284" width="39.140625" style="382" customWidth="1"/>
    <col min="12285" max="12285" width="42.42578125" style="382" customWidth="1"/>
    <col min="12286" max="12286" width="7.5703125" style="382" customWidth="1"/>
    <col min="12287" max="12287" width="11.28515625" style="382" customWidth="1"/>
    <col min="12288" max="12288" width="14.28515625" style="382" customWidth="1"/>
    <col min="12289" max="12289" width="18.42578125" style="382" customWidth="1"/>
    <col min="12290" max="12539" width="11.85546875" style="382"/>
    <col min="12540" max="12540" width="39.140625" style="382" customWidth="1"/>
    <col min="12541" max="12541" width="42.42578125" style="382" customWidth="1"/>
    <col min="12542" max="12542" width="7.5703125" style="382" customWidth="1"/>
    <col min="12543" max="12543" width="11.28515625" style="382" customWidth="1"/>
    <col min="12544" max="12544" width="14.28515625" style="382" customWidth="1"/>
    <col min="12545" max="12545" width="18.42578125" style="382" customWidth="1"/>
    <col min="12546" max="12795" width="11.85546875" style="382"/>
    <col min="12796" max="12796" width="39.140625" style="382" customWidth="1"/>
    <col min="12797" max="12797" width="42.42578125" style="382" customWidth="1"/>
    <col min="12798" max="12798" width="7.5703125" style="382" customWidth="1"/>
    <col min="12799" max="12799" width="11.28515625" style="382" customWidth="1"/>
    <col min="12800" max="12800" width="14.28515625" style="382" customWidth="1"/>
    <col min="12801" max="12801" width="18.42578125" style="382" customWidth="1"/>
    <col min="12802" max="13051" width="11.85546875" style="382"/>
    <col min="13052" max="13052" width="39.140625" style="382" customWidth="1"/>
    <col min="13053" max="13053" width="42.42578125" style="382" customWidth="1"/>
    <col min="13054" max="13054" width="7.5703125" style="382" customWidth="1"/>
    <col min="13055" max="13055" width="11.28515625" style="382" customWidth="1"/>
    <col min="13056" max="13056" width="14.28515625" style="382" customWidth="1"/>
    <col min="13057" max="13057" width="18.42578125" style="382" customWidth="1"/>
    <col min="13058" max="13307" width="11.85546875" style="382"/>
    <col min="13308" max="13308" width="39.140625" style="382" customWidth="1"/>
    <col min="13309" max="13309" width="42.42578125" style="382" customWidth="1"/>
    <col min="13310" max="13310" width="7.5703125" style="382" customWidth="1"/>
    <col min="13311" max="13311" width="11.28515625" style="382" customWidth="1"/>
    <col min="13312" max="13312" width="14.28515625" style="382" customWidth="1"/>
    <col min="13313" max="13313" width="18.42578125" style="382" customWidth="1"/>
    <col min="13314" max="13563" width="11.85546875" style="382"/>
    <col min="13564" max="13564" width="39.140625" style="382" customWidth="1"/>
    <col min="13565" max="13565" width="42.42578125" style="382" customWidth="1"/>
    <col min="13566" max="13566" width="7.5703125" style="382" customWidth="1"/>
    <col min="13567" max="13567" width="11.28515625" style="382" customWidth="1"/>
    <col min="13568" max="13568" width="14.28515625" style="382" customWidth="1"/>
    <col min="13569" max="13569" width="18.42578125" style="382" customWidth="1"/>
    <col min="13570" max="13819" width="11.85546875" style="382"/>
    <col min="13820" max="13820" width="39.140625" style="382" customWidth="1"/>
    <col min="13821" max="13821" width="42.42578125" style="382" customWidth="1"/>
    <col min="13822" max="13822" width="7.5703125" style="382" customWidth="1"/>
    <col min="13823" max="13823" width="11.28515625" style="382" customWidth="1"/>
    <col min="13824" max="13824" width="14.28515625" style="382" customWidth="1"/>
    <col min="13825" max="13825" width="18.42578125" style="382" customWidth="1"/>
    <col min="13826" max="14075" width="11.85546875" style="382"/>
    <col min="14076" max="14076" width="39.140625" style="382" customWidth="1"/>
    <col min="14077" max="14077" width="42.42578125" style="382" customWidth="1"/>
    <col min="14078" max="14078" width="7.5703125" style="382" customWidth="1"/>
    <col min="14079" max="14079" width="11.28515625" style="382" customWidth="1"/>
    <col min="14080" max="14080" width="14.28515625" style="382" customWidth="1"/>
    <col min="14081" max="14081" width="18.42578125" style="382" customWidth="1"/>
    <col min="14082" max="14331" width="11.85546875" style="382"/>
    <col min="14332" max="14332" width="39.140625" style="382" customWidth="1"/>
    <col min="14333" max="14333" width="42.42578125" style="382" customWidth="1"/>
    <col min="14334" max="14334" width="7.5703125" style="382" customWidth="1"/>
    <col min="14335" max="14335" width="11.28515625" style="382" customWidth="1"/>
    <col min="14336" max="14336" width="14.28515625" style="382" customWidth="1"/>
    <col min="14337" max="14337" width="18.42578125" style="382" customWidth="1"/>
    <col min="14338" max="14587" width="11.85546875" style="382"/>
    <col min="14588" max="14588" width="39.140625" style="382" customWidth="1"/>
    <col min="14589" max="14589" width="42.42578125" style="382" customWidth="1"/>
    <col min="14590" max="14590" width="7.5703125" style="382" customWidth="1"/>
    <col min="14591" max="14591" width="11.28515625" style="382" customWidth="1"/>
    <col min="14592" max="14592" width="14.28515625" style="382" customWidth="1"/>
    <col min="14593" max="14593" width="18.42578125" style="382" customWidth="1"/>
    <col min="14594" max="14843" width="11.85546875" style="382"/>
    <col min="14844" max="14844" width="39.140625" style="382" customWidth="1"/>
    <col min="14845" max="14845" width="42.42578125" style="382" customWidth="1"/>
    <col min="14846" max="14846" width="7.5703125" style="382" customWidth="1"/>
    <col min="14847" max="14847" width="11.28515625" style="382" customWidth="1"/>
    <col min="14848" max="14848" width="14.28515625" style="382" customWidth="1"/>
    <col min="14849" max="14849" width="18.42578125" style="382" customWidth="1"/>
    <col min="14850" max="15099" width="11.85546875" style="382"/>
    <col min="15100" max="15100" width="39.140625" style="382" customWidth="1"/>
    <col min="15101" max="15101" width="42.42578125" style="382" customWidth="1"/>
    <col min="15102" max="15102" width="7.5703125" style="382" customWidth="1"/>
    <col min="15103" max="15103" width="11.28515625" style="382" customWidth="1"/>
    <col min="15104" max="15104" width="14.28515625" style="382" customWidth="1"/>
    <col min="15105" max="15105" width="18.42578125" style="382" customWidth="1"/>
    <col min="15106" max="15355" width="11.85546875" style="382"/>
    <col min="15356" max="15356" width="39.140625" style="382" customWidth="1"/>
    <col min="15357" max="15357" width="42.42578125" style="382" customWidth="1"/>
    <col min="15358" max="15358" width="7.5703125" style="382" customWidth="1"/>
    <col min="15359" max="15359" width="11.28515625" style="382" customWidth="1"/>
    <col min="15360" max="15360" width="14.28515625" style="382" customWidth="1"/>
    <col min="15361" max="15361" width="18.42578125" style="382" customWidth="1"/>
    <col min="15362" max="15611" width="11.85546875" style="382"/>
    <col min="15612" max="15612" width="39.140625" style="382" customWidth="1"/>
    <col min="15613" max="15613" width="42.42578125" style="382" customWidth="1"/>
    <col min="15614" max="15614" width="7.5703125" style="382" customWidth="1"/>
    <col min="15615" max="15615" width="11.28515625" style="382" customWidth="1"/>
    <col min="15616" max="15616" width="14.28515625" style="382" customWidth="1"/>
    <col min="15617" max="15617" width="18.42578125" style="382" customWidth="1"/>
    <col min="15618" max="15867" width="11.85546875" style="382"/>
    <col min="15868" max="15868" width="39.140625" style="382" customWidth="1"/>
    <col min="15869" max="15869" width="42.42578125" style="382" customWidth="1"/>
    <col min="15870" max="15870" width="7.5703125" style="382" customWidth="1"/>
    <col min="15871" max="15871" width="11.28515625" style="382" customWidth="1"/>
    <col min="15872" max="15872" width="14.28515625" style="382" customWidth="1"/>
    <col min="15873" max="15873" width="18.42578125" style="382" customWidth="1"/>
    <col min="15874" max="16123" width="11.85546875" style="382"/>
    <col min="16124" max="16124" width="39.140625" style="382" customWidth="1"/>
    <col min="16125" max="16125" width="42.42578125" style="382" customWidth="1"/>
    <col min="16126" max="16126" width="7.5703125" style="382" customWidth="1"/>
    <col min="16127" max="16127" width="11.28515625" style="382" customWidth="1"/>
    <col min="16128" max="16128" width="14.28515625" style="382" customWidth="1"/>
    <col min="16129" max="16129" width="18.42578125" style="382" customWidth="1"/>
    <col min="16130" max="16384" width="11.85546875" style="382"/>
  </cols>
  <sheetData>
    <row r="1" spans="1:9" ht="15">
      <c r="A1" s="376"/>
      <c r="B1" s="377"/>
      <c r="C1" s="377"/>
      <c r="D1" s="378"/>
      <c r="E1" s="379"/>
      <c r="F1" s="380"/>
      <c r="G1" s="381"/>
    </row>
    <row r="2" spans="1:9" ht="15">
      <c r="A2" s="300"/>
      <c r="B2" s="301"/>
      <c r="C2" s="301"/>
      <c r="D2" s="39"/>
      <c r="E2" s="383"/>
      <c r="F2" s="41"/>
      <c r="G2" s="384"/>
    </row>
    <row r="3" spans="1:9" ht="25.5">
      <c r="A3" s="385"/>
      <c r="B3" s="131"/>
      <c r="C3" s="386" t="s">
        <v>318</v>
      </c>
      <c r="D3" s="39"/>
      <c r="E3" s="40"/>
      <c r="F3" s="41"/>
      <c r="G3" s="387"/>
    </row>
    <row r="4" spans="1:9" ht="15.75">
      <c r="A4" s="385"/>
      <c r="B4" s="131"/>
      <c r="C4" s="131"/>
      <c r="D4" s="39"/>
      <c r="E4" s="383"/>
      <c r="F4" s="41"/>
      <c r="G4" s="384"/>
    </row>
    <row r="5" spans="1:9" ht="15.75">
      <c r="A5" s="300" t="s">
        <v>5</v>
      </c>
      <c r="B5" s="301"/>
      <c r="C5" s="131" t="s">
        <v>297</v>
      </c>
      <c r="D5" s="39"/>
      <c r="E5" s="383"/>
      <c r="F5" s="41"/>
      <c r="G5" s="384"/>
    </row>
    <row r="6" spans="1:9" ht="15.75">
      <c r="A6" s="300" t="s">
        <v>7</v>
      </c>
      <c r="B6" s="301"/>
      <c r="C6" s="131" t="s">
        <v>8</v>
      </c>
      <c r="D6" s="39"/>
      <c r="E6" s="383"/>
      <c r="F6" s="41"/>
      <c r="G6" s="384"/>
    </row>
    <row r="7" spans="1:9" ht="15.75">
      <c r="A7" s="300" t="s">
        <v>9</v>
      </c>
      <c r="B7" s="301"/>
      <c r="C7" s="131" t="s">
        <v>298</v>
      </c>
      <c r="D7" s="39"/>
      <c r="E7" s="383"/>
      <c r="F7" s="388" t="s">
        <v>11</v>
      </c>
      <c r="G7" s="389"/>
    </row>
    <row r="8" spans="1:9" ht="15.75">
      <c r="A8" s="300" t="s">
        <v>12</v>
      </c>
      <c r="B8" s="301"/>
      <c r="C8" s="131" t="s">
        <v>299</v>
      </c>
      <c r="D8" s="39"/>
      <c r="E8" s="383"/>
      <c r="F8" s="388" t="s">
        <v>14</v>
      </c>
      <c r="G8" s="389"/>
    </row>
    <row r="9" spans="1:9" ht="20.25">
      <c r="A9" s="300" t="s">
        <v>15</v>
      </c>
      <c r="B9" s="301"/>
      <c r="C9" s="390">
        <v>41061</v>
      </c>
      <c r="D9" s="39"/>
      <c r="E9" s="383"/>
      <c r="F9" s="388" t="s">
        <v>16</v>
      </c>
      <c r="G9" s="389"/>
    </row>
    <row r="10" spans="1:9" ht="16.5" thickBot="1">
      <c r="A10" s="391" t="s">
        <v>319</v>
      </c>
      <c r="B10" s="392"/>
      <c r="C10" s="510" t="s">
        <v>320</v>
      </c>
      <c r="D10" s="393"/>
      <c r="E10" s="394"/>
      <c r="F10" s="395" t="s">
        <v>17</v>
      </c>
      <c r="G10" s="396"/>
    </row>
    <row r="11" spans="1:9" ht="15.75">
      <c r="A11" s="300"/>
      <c r="B11" s="301"/>
      <c r="C11" s="301"/>
      <c r="D11" s="39"/>
      <c r="E11" s="383"/>
      <c r="F11" s="388"/>
      <c r="G11" s="384"/>
    </row>
    <row r="12" spans="1:9" ht="24.95" customHeight="1" thickBot="1">
      <c r="A12" s="397"/>
      <c r="B12" s="500"/>
      <c r="C12" s="398" t="s">
        <v>21</v>
      </c>
      <c r="D12" s="398"/>
      <c r="E12" s="399"/>
      <c r="F12" s="399"/>
      <c r="G12" s="400" t="s">
        <v>25</v>
      </c>
    </row>
    <row r="13" spans="1:9" s="404" customFormat="1" ht="15" customHeight="1">
      <c r="A13" s="540"/>
      <c r="B13" s="541"/>
      <c r="C13" s="541"/>
      <c r="D13" s="542"/>
      <c r="E13" s="543"/>
      <c r="F13" s="544"/>
      <c r="G13" s="545"/>
      <c r="H13" s="539" t="s">
        <v>322</v>
      </c>
      <c r="I13" s="539" t="s">
        <v>323</v>
      </c>
    </row>
    <row r="14" spans="1:9" s="409" customFormat="1" ht="15" customHeight="1">
      <c r="A14" s="405"/>
      <c r="B14" s="517">
        <v>1</v>
      </c>
      <c r="C14" s="518" t="s">
        <v>3</v>
      </c>
      <c r="D14" s="519"/>
      <c r="E14" s="520"/>
      <c r="F14" s="521"/>
      <c r="G14" s="522">
        <f>+G15</f>
        <v>2451.0913981999997</v>
      </c>
    </row>
    <row r="15" spans="1:9" s="409" customFormat="1" ht="15" customHeight="1">
      <c r="A15" s="546"/>
      <c r="B15" s="535">
        <v>4</v>
      </c>
      <c r="C15" s="513" t="s">
        <v>92</v>
      </c>
      <c r="D15" s="514"/>
      <c r="E15" s="515"/>
      <c r="F15" s="516"/>
      <c r="G15" s="547">
        <f>SUM(G16:G20)</f>
        <v>2451.0913981999997</v>
      </c>
    </row>
    <row r="16" spans="1:9" s="409" customFormat="1" ht="15" customHeight="1">
      <c r="A16" s="548"/>
      <c r="B16" s="502"/>
      <c r="C16" s="66"/>
      <c r="D16" s="74"/>
      <c r="E16" s="71"/>
      <c r="F16" s="64"/>
      <c r="G16" s="549"/>
      <c r="H16" s="578"/>
      <c r="I16" s="578"/>
    </row>
    <row r="17" spans="1:9" s="409" customFormat="1" ht="15" customHeight="1">
      <c r="A17" s="548"/>
      <c r="B17" s="502"/>
      <c r="C17" s="66"/>
      <c r="D17" s="74"/>
      <c r="E17" s="71"/>
      <c r="F17" s="64"/>
      <c r="G17" s="549"/>
      <c r="H17" s="578"/>
      <c r="I17" s="578"/>
    </row>
    <row r="18" spans="1:9" s="528" customFormat="1" ht="15" customHeight="1">
      <c r="A18" s="550"/>
      <c r="B18" s="502">
        <v>4.03</v>
      </c>
      <c r="C18" s="78" t="s">
        <v>289</v>
      </c>
      <c r="D18" s="62" t="s">
        <v>36</v>
      </c>
      <c r="E18" s="64">
        <f>'RC-2'!E17</f>
        <v>-10</v>
      </c>
      <c r="F18" s="64">
        <v>30.901500000000002</v>
      </c>
      <c r="G18" s="549">
        <f>F18*E18</f>
        <v>-309.01500000000004</v>
      </c>
      <c r="H18" s="579" t="e">
        <f>+'RC-1 VTA'!#REF!</f>
        <v>#REF!</v>
      </c>
      <c r="I18" s="579">
        <f>+'RC-2'!K17</f>
        <v>-294.3</v>
      </c>
    </row>
    <row r="19" spans="1:9" s="528" customFormat="1" ht="15" customHeight="1">
      <c r="A19" s="550"/>
      <c r="B19" s="502">
        <v>4.05</v>
      </c>
      <c r="C19" s="213" t="s">
        <v>274</v>
      </c>
      <c r="D19" s="480" t="s">
        <v>85</v>
      </c>
      <c r="E19" s="199">
        <v>3.6654</v>
      </c>
      <c r="F19" s="307">
        <v>268.43299999999999</v>
      </c>
      <c r="G19" s="549">
        <f t="shared" ref="G19:G20" si="0">F19*E19</f>
        <v>983.91431820000003</v>
      </c>
      <c r="H19" s="579"/>
      <c r="I19" s="579">
        <v>983.91431820000003</v>
      </c>
    </row>
    <row r="20" spans="1:9" s="528" customFormat="1" ht="15" customHeight="1">
      <c r="A20" s="550"/>
      <c r="B20" s="502">
        <v>4.0599999999999996</v>
      </c>
      <c r="C20" s="483" t="s">
        <v>275</v>
      </c>
      <c r="D20" s="480" t="s">
        <v>36</v>
      </c>
      <c r="E20" s="199">
        <v>44.875999999999998</v>
      </c>
      <c r="F20" s="307">
        <v>39.58</v>
      </c>
      <c r="G20" s="549">
        <f t="shared" si="0"/>
        <v>1776.1920799999998</v>
      </c>
      <c r="H20" s="579"/>
      <c r="I20" s="579">
        <v>1776.1920799999998</v>
      </c>
    </row>
    <row r="21" spans="1:9" s="528" customFormat="1" ht="15" customHeight="1">
      <c r="A21" s="405"/>
      <c r="B21" s="529">
        <v>2</v>
      </c>
      <c r="C21" s="530" t="s">
        <v>316</v>
      </c>
      <c r="D21" s="531"/>
      <c r="E21" s="532"/>
      <c r="F21" s="533"/>
      <c r="G21" s="551">
        <f>+G22</f>
        <v>25305.239999999998</v>
      </c>
      <c r="H21" s="579"/>
      <c r="I21" s="579"/>
    </row>
    <row r="22" spans="1:9" s="528" customFormat="1" ht="15" customHeight="1">
      <c r="A22" s="405"/>
      <c r="B22" s="536">
        <v>1</v>
      </c>
      <c r="C22" s="537" t="s">
        <v>276</v>
      </c>
      <c r="D22" s="480"/>
      <c r="E22" s="213"/>
      <c r="F22" s="307"/>
      <c r="G22" s="552">
        <f>SUM(G23:G25)</f>
        <v>25305.239999999998</v>
      </c>
      <c r="H22" s="579"/>
      <c r="I22" s="579"/>
    </row>
    <row r="23" spans="1:9" s="528" customFormat="1" ht="15" customHeight="1">
      <c r="A23" s="405"/>
      <c r="B23" s="534">
        <f>+B22+0.01</f>
        <v>1.01</v>
      </c>
      <c r="C23" s="314" t="s">
        <v>277</v>
      </c>
      <c r="D23" s="480" t="s">
        <v>278</v>
      </c>
      <c r="E23" s="315">
        <v>165.92500000000001</v>
      </c>
      <c r="F23" s="307">
        <v>59.02</v>
      </c>
      <c r="G23" s="552">
        <f>ROUND(E23*F23,2)</f>
        <v>9792.89</v>
      </c>
      <c r="H23" s="579"/>
      <c r="I23" s="579">
        <v>9792.89</v>
      </c>
    </row>
    <row r="24" spans="1:9" s="528" customFormat="1" ht="15" customHeight="1">
      <c r="A24" s="405"/>
      <c r="B24" s="534">
        <f>+B23+0.01</f>
        <v>1.02</v>
      </c>
      <c r="C24" s="314" t="s">
        <v>279</v>
      </c>
      <c r="D24" s="480" t="s">
        <v>278</v>
      </c>
      <c r="E24" s="315">
        <v>16.95</v>
      </c>
      <c r="F24" s="307">
        <v>89</v>
      </c>
      <c r="G24" s="552">
        <f>ROUND(E24*F24,2)</f>
        <v>1508.55</v>
      </c>
      <c r="H24" s="579"/>
      <c r="I24" s="579">
        <v>1508.55</v>
      </c>
    </row>
    <row r="25" spans="1:9" s="528" customFormat="1" ht="15" customHeight="1" thickBot="1">
      <c r="A25" s="553"/>
      <c r="B25" s="554">
        <f>+B24+0.01</f>
        <v>1.03</v>
      </c>
      <c r="C25" s="555" t="s">
        <v>280</v>
      </c>
      <c r="D25" s="556" t="s">
        <v>278</v>
      </c>
      <c r="E25" s="557">
        <v>350.0950000000002</v>
      </c>
      <c r="F25" s="558">
        <v>40</v>
      </c>
      <c r="G25" s="559">
        <f>ROUND(E25*F25,2)</f>
        <v>14003.8</v>
      </c>
      <c r="H25" s="579"/>
      <c r="I25" s="579">
        <v>14003.8</v>
      </c>
    </row>
    <row r="26" spans="1:9" s="409" customFormat="1" ht="15" customHeight="1">
      <c r="A26" s="405"/>
      <c r="B26" s="501"/>
      <c r="C26" s="406"/>
      <c r="D26" s="407"/>
      <c r="E26" s="102" t="s">
        <v>324</v>
      </c>
      <c r="F26" s="103"/>
      <c r="G26" s="560">
        <f>+G14+G21</f>
        <v>27756.331398199996</v>
      </c>
      <c r="H26" s="578">
        <f>+G26-'B DATOS DESPUES DE OC-1'!M192</f>
        <v>18890.694828199994</v>
      </c>
    </row>
    <row r="27" spans="1:9" s="409" customFormat="1" ht="18" customHeight="1">
      <c r="A27" s="410"/>
      <c r="B27" s="504"/>
      <c r="C27" s="411"/>
      <c r="D27" s="412"/>
      <c r="E27" s="102" t="s">
        <v>191</v>
      </c>
      <c r="F27" s="103" t="s">
        <v>189</v>
      </c>
      <c r="G27" s="413">
        <v>0</v>
      </c>
    </row>
    <row r="28" spans="1:9" s="409" customFormat="1" ht="44.25" customHeight="1">
      <c r="A28" s="410"/>
      <c r="B28" s="504"/>
      <c r="C28" s="411"/>
      <c r="D28" s="412"/>
      <c r="E28" s="102" t="s">
        <v>192</v>
      </c>
      <c r="F28" s="103"/>
      <c r="G28" s="408">
        <f>+G26+G27</f>
        <v>27756.331398199996</v>
      </c>
    </row>
    <row r="29" spans="1:9" s="409" customFormat="1" ht="15" customHeight="1">
      <c r="A29" s="410"/>
      <c r="B29" s="504"/>
      <c r="C29" s="411"/>
      <c r="D29" s="412"/>
      <c r="E29" s="102" t="s">
        <v>193</v>
      </c>
      <c r="F29" s="103" t="s">
        <v>189</v>
      </c>
      <c r="G29" s="413">
        <f>+G28*0.07</f>
        <v>1942.9431978739999</v>
      </c>
    </row>
    <row r="30" spans="1:9" s="409" customFormat="1" ht="15" customHeight="1">
      <c r="A30" s="410"/>
      <c r="B30" s="504"/>
      <c r="C30" s="411"/>
      <c r="D30" s="412"/>
      <c r="E30" s="102" t="s">
        <v>194</v>
      </c>
      <c r="F30" s="103" t="s">
        <v>189</v>
      </c>
      <c r="G30" s="408">
        <f>+G28+G29</f>
        <v>29699.274596073996</v>
      </c>
    </row>
    <row r="31" spans="1:9" s="417" customFormat="1" ht="15" customHeight="1">
      <c r="A31" s="410"/>
      <c r="B31" s="504"/>
      <c r="C31" s="414"/>
      <c r="D31" s="415"/>
      <c r="E31" s="103" t="s">
        <v>195</v>
      </c>
      <c r="F31" s="103" t="s">
        <v>189</v>
      </c>
      <c r="G31" s="416">
        <f>+G30*0.18</f>
        <v>5345.8694272933189</v>
      </c>
    </row>
    <row r="32" spans="1:9" s="404" customFormat="1" ht="15" customHeight="1">
      <c r="A32" s="401"/>
      <c r="B32" s="402"/>
      <c r="C32" s="402"/>
      <c r="D32" s="403"/>
      <c r="E32" s="103" t="s">
        <v>197</v>
      </c>
      <c r="F32" s="103" t="s">
        <v>189</v>
      </c>
      <c r="G32" s="418">
        <f>+G30+G31</f>
        <v>35045.144023367313</v>
      </c>
    </row>
    <row r="33" spans="1:7" s="421" customFormat="1" ht="15" customHeight="1">
      <c r="A33" s="310"/>
      <c r="B33" s="505"/>
      <c r="C33" s="311"/>
      <c r="D33" s="407"/>
      <c r="E33" s="419" t="s">
        <v>300</v>
      </c>
      <c r="F33" s="419" t="s">
        <v>189</v>
      </c>
      <c r="G33" s="420">
        <f>+G32*0.3</f>
        <v>10513.543207010194</v>
      </c>
    </row>
    <row r="34" spans="1:7" s="427" customFormat="1" ht="15" customHeight="1" thickBot="1">
      <c r="A34" s="422"/>
      <c r="B34" s="423"/>
      <c r="C34" s="423"/>
      <c r="D34" s="424"/>
      <c r="E34" s="425"/>
      <c r="F34" s="425"/>
      <c r="G34" s="426"/>
    </row>
    <row r="35" spans="1:7" s="433" customFormat="1" ht="14.1" customHeight="1">
      <c r="A35" s="428"/>
      <c r="B35" s="429"/>
      <c r="C35" s="429"/>
      <c r="D35" s="430"/>
      <c r="E35" s="431"/>
      <c r="F35" s="429"/>
      <c r="G35" s="561"/>
    </row>
    <row r="36" spans="1:7" s="433" customFormat="1" ht="14.1" customHeight="1">
      <c r="A36" s="428"/>
      <c r="B36" s="429"/>
      <c r="C36" s="429"/>
      <c r="D36" s="430"/>
      <c r="E36" s="419" t="s">
        <v>325</v>
      </c>
      <c r="F36" s="429"/>
      <c r="G36" s="434">
        <f>+'venta COSTO CONTR'!G191</f>
        <v>397497.16669460852</v>
      </c>
    </row>
    <row r="37" spans="1:7" s="433" customFormat="1" ht="14.1" customHeight="1">
      <c r="A37" s="428"/>
      <c r="B37" s="429"/>
      <c r="C37" s="429"/>
      <c r="D37" s="430"/>
      <c r="E37" s="419" t="s">
        <v>301</v>
      </c>
      <c r="F37" s="429"/>
      <c r="G37" s="434">
        <f>+'OC-01'!G35</f>
        <v>10245.129620292</v>
      </c>
    </row>
    <row r="38" spans="1:7" s="433" customFormat="1" ht="14.1" customHeight="1" thickBot="1">
      <c r="A38" s="428"/>
      <c r="B38" s="429"/>
      <c r="C38" s="429"/>
      <c r="D38" s="430"/>
      <c r="E38" s="419" t="s">
        <v>302</v>
      </c>
      <c r="F38" s="429"/>
      <c r="G38" s="563">
        <f>+G30</f>
        <v>29699.274596073996</v>
      </c>
    </row>
    <row r="39" spans="1:7" s="433" customFormat="1" ht="14.1" customHeight="1">
      <c r="A39" s="428"/>
      <c r="B39" s="429"/>
      <c r="C39" s="429"/>
      <c r="D39" s="430"/>
      <c r="E39" s="435" t="s">
        <v>303</v>
      </c>
      <c r="F39" s="436"/>
      <c r="G39" s="562">
        <f>SUM(G36:G38)</f>
        <v>437441.57091097452</v>
      </c>
    </row>
    <row r="40" spans="1:7" s="433" customFormat="1" ht="14.1" customHeight="1">
      <c r="A40" s="428"/>
      <c r="B40" s="429"/>
      <c r="C40" s="429"/>
      <c r="D40" s="430"/>
      <c r="E40" s="431"/>
      <c r="F40" s="429"/>
      <c r="G40" s="429"/>
    </row>
    <row r="41" spans="1:7" s="433" customFormat="1" ht="14.1" customHeight="1">
      <c r="A41" s="437" t="s">
        <v>304</v>
      </c>
      <c r="B41" s="506"/>
      <c r="C41" s="438" t="s">
        <v>305</v>
      </c>
      <c r="D41" s="430"/>
      <c r="E41" s="431"/>
      <c r="F41" s="429"/>
      <c r="G41" s="432"/>
    </row>
    <row r="42" spans="1:7" s="433" customFormat="1" ht="14.1" customHeight="1">
      <c r="A42" s="428"/>
      <c r="B42" s="429"/>
      <c r="C42" s="429"/>
      <c r="D42" s="430"/>
      <c r="E42" s="431"/>
      <c r="F42" s="429"/>
      <c r="G42" s="432"/>
    </row>
    <row r="43" spans="1:7" s="433" customFormat="1" ht="14.1" customHeight="1" thickBot="1">
      <c r="A43" s="439"/>
      <c r="B43" s="440"/>
      <c r="C43" s="440"/>
      <c r="D43" s="441"/>
      <c r="E43" s="442"/>
      <c r="F43" s="442"/>
      <c r="G43" s="443"/>
    </row>
    <row r="44" spans="1:7" s="433" customFormat="1" ht="14.1" customHeight="1">
      <c r="A44" s="444" t="s">
        <v>331</v>
      </c>
      <c r="B44" s="507"/>
      <c r="C44" s="445">
        <v>41045</v>
      </c>
      <c r="D44" s="446"/>
      <c r="E44" s="447"/>
      <c r="F44" s="447"/>
      <c r="G44" s="448"/>
    </row>
    <row r="45" spans="1:7" s="433" customFormat="1" ht="14.1" customHeight="1">
      <c r="A45" s="444" t="s">
        <v>307</v>
      </c>
      <c r="B45" s="507"/>
      <c r="C45" s="449">
        <v>60</v>
      </c>
      <c r="D45" s="446"/>
      <c r="E45" s="447"/>
      <c r="F45" s="447"/>
      <c r="G45" s="448"/>
    </row>
    <row r="46" spans="1:7" s="433" customFormat="1" ht="14.1" customHeight="1">
      <c r="A46" s="444" t="s">
        <v>332</v>
      </c>
      <c r="B46" s="507"/>
      <c r="C46" s="449">
        <f>+'OC-01'!C43</f>
        <v>94</v>
      </c>
      <c r="D46" s="446"/>
      <c r="E46" s="447"/>
      <c r="F46" s="447"/>
      <c r="G46" s="448"/>
    </row>
    <row r="47" spans="1:7" s="433" customFormat="1" ht="14.1" customHeight="1">
      <c r="A47" s="444" t="s">
        <v>308</v>
      </c>
      <c r="B47" s="507"/>
      <c r="C47" s="438">
        <v>0</v>
      </c>
      <c r="D47" s="446"/>
      <c r="E47" s="447"/>
      <c r="F47" s="447"/>
      <c r="G47" s="448"/>
    </row>
    <row r="48" spans="1:7" s="433" customFormat="1" ht="14.1" customHeight="1">
      <c r="A48" s="444" t="s">
        <v>309</v>
      </c>
      <c r="B48" s="507"/>
      <c r="C48" s="450">
        <f>+C44+C45+C47+C46</f>
        <v>41199</v>
      </c>
      <c r="D48" s="446"/>
      <c r="E48" s="447"/>
      <c r="F48" s="447"/>
      <c r="G48" s="448"/>
    </row>
    <row r="49" spans="1:7" s="433" customFormat="1" ht="14.1" customHeight="1" thickBot="1">
      <c r="A49" s="451"/>
      <c r="B49" s="452"/>
      <c r="C49" s="452"/>
      <c r="D49" s="453"/>
      <c r="E49" s="454"/>
      <c r="F49" s="454"/>
      <c r="G49" s="455"/>
    </row>
    <row r="50" spans="1:7" s="433" customFormat="1" ht="14.25" customHeight="1">
      <c r="A50" s="456" t="s">
        <v>231</v>
      </c>
      <c r="B50" s="508"/>
      <c r="C50" s="44"/>
      <c r="D50" s="146"/>
      <c r="E50" s="157"/>
      <c r="F50" s="457"/>
      <c r="G50" s="458"/>
    </row>
    <row r="51" spans="1:7" s="433" customFormat="1" ht="14.25" customHeight="1">
      <c r="A51" s="456"/>
      <c r="B51" s="508"/>
      <c r="C51" s="44"/>
      <c r="D51" s="146"/>
      <c r="E51" s="157"/>
      <c r="F51" s="459"/>
      <c r="G51" s="460"/>
    </row>
    <row r="52" spans="1:7" s="433" customFormat="1" ht="14.1" customHeight="1">
      <c r="A52" s="335"/>
      <c r="B52" s="263"/>
      <c r="C52" s="44"/>
      <c r="D52" s="146"/>
      <c r="E52" s="159"/>
      <c r="F52" s="589" t="s">
        <v>233</v>
      </c>
      <c r="G52" s="591"/>
    </row>
    <row r="53" spans="1:7" s="433" customFormat="1" ht="14.1" customHeight="1">
      <c r="A53" s="335"/>
      <c r="B53" s="263"/>
      <c r="C53" s="44"/>
      <c r="D53" s="146"/>
      <c r="E53" s="159"/>
      <c r="F53" s="589" t="s">
        <v>235</v>
      </c>
      <c r="G53" s="591"/>
    </row>
    <row r="54" spans="1:7" s="433" customFormat="1" ht="14.1" customHeight="1">
      <c r="A54" s="335"/>
      <c r="B54" s="263"/>
      <c r="C54" s="44"/>
      <c r="D54" s="146"/>
      <c r="E54" s="159"/>
      <c r="F54" s="165"/>
      <c r="G54" s="461"/>
    </row>
    <row r="55" spans="1:7" s="433" customFormat="1" ht="14.1" customHeight="1">
      <c r="A55" s="335"/>
      <c r="B55" s="263"/>
      <c r="C55" s="462"/>
      <c r="D55" s="147"/>
      <c r="E55" s="162"/>
      <c r="F55" s="459"/>
      <c r="G55" s="460"/>
    </row>
    <row r="56" spans="1:7" s="433" customFormat="1" ht="14.1" customHeight="1">
      <c r="A56" s="335"/>
      <c r="B56" s="263"/>
      <c r="C56" s="164" t="s">
        <v>232</v>
      </c>
      <c r="D56" s="146"/>
      <c r="E56" s="159"/>
      <c r="F56" s="589" t="s">
        <v>233</v>
      </c>
      <c r="G56" s="591"/>
    </row>
    <row r="57" spans="1:7" s="433" customFormat="1" ht="14.1" customHeight="1">
      <c r="A57" s="336"/>
      <c r="B57" s="161"/>
      <c r="C57" s="164" t="s">
        <v>234</v>
      </c>
      <c r="D57" s="146"/>
      <c r="E57" s="157"/>
      <c r="F57" s="589" t="s">
        <v>235</v>
      </c>
      <c r="G57" s="591"/>
    </row>
    <row r="58" spans="1:7" s="433" customFormat="1" ht="14.1" customHeight="1">
      <c r="A58" s="336"/>
      <c r="B58" s="161"/>
      <c r="C58" s="164" t="s">
        <v>236</v>
      </c>
      <c r="D58" s="161"/>
      <c r="E58" s="167"/>
      <c r="F58" s="168"/>
      <c r="G58" s="463"/>
    </row>
    <row r="59" spans="1:7" s="433" customFormat="1" ht="14.1" customHeight="1" thickBot="1">
      <c r="A59" s="451"/>
      <c r="B59" s="452"/>
      <c r="C59" s="452"/>
      <c r="D59" s="453"/>
      <c r="E59" s="454"/>
      <c r="F59" s="454"/>
      <c r="G59" s="455"/>
    </row>
    <row r="60" spans="1:7" s="464" customFormat="1" ht="14.1" customHeight="1">
      <c r="A60" s="429"/>
      <c r="B60" s="429"/>
      <c r="C60" s="429"/>
      <c r="D60" s="430"/>
      <c r="E60" s="431"/>
      <c r="F60" s="431"/>
      <c r="G60" s="431"/>
    </row>
    <row r="61" spans="1:7" s="464" customFormat="1" ht="14.1" customHeight="1">
      <c r="A61" s="429"/>
      <c r="B61" s="429"/>
      <c r="C61" s="429"/>
      <c r="D61" s="430"/>
      <c r="E61" s="431"/>
      <c r="F61" s="431"/>
      <c r="G61" s="431"/>
    </row>
    <row r="62" spans="1:7" s="464" customFormat="1" ht="14.1" customHeight="1">
      <c r="A62" s="429"/>
      <c r="B62" s="429"/>
      <c r="C62" s="429"/>
      <c r="D62" s="430"/>
      <c r="E62" s="431"/>
      <c r="F62" s="431"/>
      <c r="G62" s="431"/>
    </row>
    <row r="63" spans="1:7" s="464" customFormat="1" ht="14.1" customHeight="1">
      <c r="A63" s="429"/>
      <c r="B63" s="429"/>
      <c r="C63" s="429"/>
      <c r="D63" s="430"/>
      <c r="E63" s="431"/>
      <c r="F63" s="431"/>
      <c r="G63" s="431"/>
    </row>
    <row r="64" spans="1:7" s="464" customFormat="1" ht="14.1" customHeight="1">
      <c r="A64" s="465"/>
      <c r="B64" s="465"/>
      <c r="C64" s="465"/>
      <c r="D64" s="466"/>
      <c r="E64" s="467"/>
      <c r="F64" s="467"/>
      <c r="G64" s="467"/>
    </row>
    <row r="65" spans="1:7" s="464" customFormat="1" ht="14.1" customHeight="1">
      <c r="A65" s="465"/>
      <c r="B65" s="465"/>
      <c r="C65" s="465"/>
      <c r="D65" s="466"/>
      <c r="E65" s="467"/>
      <c r="F65" s="467"/>
      <c r="G65" s="467"/>
    </row>
    <row r="66" spans="1:7" s="464" customFormat="1" ht="14.1" customHeight="1">
      <c r="A66" s="465"/>
      <c r="B66" s="465"/>
      <c r="C66" s="465"/>
      <c r="D66" s="466"/>
      <c r="E66" s="467"/>
      <c r="F66" s="467"/>
      <c r="G66" s="467"/>
    </row>
    <row r="67" spans="1:7" s="464" customFormat="1" ht="14.1" customHeight="1">
      <c r="A67" s="465"/>
      <c r="B67" s="465"/>
      <c r="C67" s="465"/>
      <c r="D67" s="466"/>
      <c r="E67" s="465"/>
      <c r="F67" s="465"/>
      <c r="G67" s="465"/>
    </row>
    <row r="68" spans="1:7" s="464" customFormat="1" ht="14.1" customHeight="1">
      <c r="A68" s="468"/>
      <c r="B68" s="468"/>
      <c r="C68" s="468"/>
      <c r="D68" s="469"/>
      <c r="E68" s="468"/>
      <c r="F68" s="468"/>
      <c r="G68" s="468"/>
    </row>
    <row r="69" spans="1:7" s="464" customFormat="1" ht="14.1" customHeight="1">
      <c r="A69" s="468"/>
      <c r="B69" s="468"/>
      <c r="C69" s="468"/>
      <c r="D69" s="469"/>
      <c r="E69" s="468"/>
      <c r="F69" s="468"/>
      <c r="G69" s="468"/>
    </row>
    <row r="70" spans="1:7" s="464" customFormat="1" ht="14.1" customHeight="1">
      <c r="D70" s="470"/>
    </row>
    <row r="71" spans="1:7" s="464" customFormat="1" ht="14.1" customHeight="1">
      <c r="D71" s="470"/>
    </row>
    <row r="72" spans="1:7" s="464" customFormat="1" ht="14.1" customHeight="1">
      <c r="D72" s="470"/>
    </row>
    <row r="73" spans="1:7" s="464" customFormat="1" ht="14.1" customHeight="1">
      <c r="D73" s="470"/>
    </row>
    <row r="74" spans="1:7" s="464" customFormat="1" ht="14.1" customHeight="1">
      <c r="D74" s="470"/>
    </row>
    <row r="75" spans="1:7" s="464" customFormat="1" ht="14.1" customHeight="1">
      <c r="D75" s="470"/>
    </row>
    <row r="76" spans="1:7" s="464" customFormat="1" ht="14.1" customHeight="1">
      <c r="D76" s="470"/>
    </row>
    <row r="77" spans="1:7" s="464" customFormat="1" ht="14.1" customHeight="1">
      <c r="D77" s="470"/>
    </row>
    <row r="78" spans="1:7" ht="14.1" customHeight="1"/>
    <row r="79" spans="1:7" ht="14.1" customHeight="1"/>
    <row r="80" spans="1:7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</sheetData>
  <sheetProtection selectLockedCells="1" selectUnlockedCells="1"/>
  <mergeCells count="4">
    <mergeCell ref="F52:G52"/>
    <mergeCell ref="F53:G53"/>
    <mergeCell ref="F56:G56"/>
    <mergeCell ref="F57:G57"/>
  </mergeCells>
  <hyperlinks>
    <hyperlink ref="F10" r:id="rId1"/>
  </hyperlinks>
  <printOptions horizontalCentered="1"/>
  <pageMargins left="0" right="0" top="0.74803149606299213" bottom="0.74803149606299213" header="0.51181102362204722" footer="0.51181102362204722"/>
  <pageSetup paperSize="9" scale="70" firstPageNumber="0" orientation="portrait" horizontalDpi="300" verticalDpi="3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55" zoomScaleNormal="55" workbookViewId="0">
      <pane ySplit="2" topLeftCell="A9" activePane="bottomLeft" state="frozen"/>
      <selection pane="bottomLeft" activeCell="H14" sqref="H14"/>
    </sheetView>
  </sheetViews>
  <sheetFormatPr baseColWidth="10" defaultRowHeight="12.75"/>
  <cols>
    <col min="1" max="1" width="11.42578125" style="175"/>
    <col min="2" max="2" width="9.5703125" style="175" customWidth="1"/>
    <col min="3" max="3" width="78.28515625" style="175" customWidth="1"/>
    <col min="4" max="4" width="8.28515625" style="271" customWidth="1"/>
    <col min="5" max="5" width="12.7109375" style="175" customWidth="1"/>
    <col min="6" max="6" width="12.140625" style="175" bestFit="1" customWidth="1"/>
    <col min="7" max="7" width="21.28515625" style="175" customWidth="1"/>
    <col min="8" max="8" width="19.42578125" style="175" customWidth="1"/>
    <col min="9" max="257" width="11.42578125" style="175"/>
    <col min="258" max="258" width="9.5703125" style="175" customWidth="1"/>
    <col min="259" max="259" width="78.28515625" style="175" customWidth="1"/>
    <col min="260" max="260" width="8.28515625" style="175" customWidth="1"/>
    <col min="261" max="261" width="12.7109375" style="175" customWidth="1"/>
    <col min="262" max="262" width="12.140625" style="175" bestFit="1" customWidth="1"/>
    <col min="263" max="263" width="21.28515625" style="175" customWidth="1"/>
    <col min="264" max="264" width="19.42578125" style="175" customWidth="1"/>
    <col min="265" max="513" width="11.42578125" style="175"/>
    <col min="514" max="514" width="9.5703125" style="175" customWidth="1"/>
    <col min="515" max="515" width="78.28515625" style="175" customWidth="1"/>
    <col min="516" max="516" width="8.28515625" style="175" customWidth="1"/>
    <col min="517" max="517" width="12.7109375" style="175" customWidth="1"/>
    <col min="518" max="518" width="12.140625" style="175" bestFit="1" customWidth="1"/>
    <col min="519" max="519" width="21.28515625" style="175" customWidth="1"/>
    <col min="520" max="520" width="19.42578125" style="175" customWidth="1"/>
    <col min="521" max="769" width="11.42578125" style="175"/>
    <col min="770" max="770" width="9.5703125" style="175" customWidth="1"/>
    <col min="771" max="771" width="78.28515625" style="175" customWidth="1"/>
    <col min="772" max="772" width="8.28515625" style="175" customWidth="1"/>
    <col min="773" max="773" width="12.7109375" style="175" customWidth="1"/>
    <col min="774" max="774" width="12.140625" style="175" bestFit="1" customWidth="1"/>
    <col min="775" max="775" width="21.28515625" style="175" customWidth="1"/>
    <col min="776" max="776" width="19.42578125" style="175" customWidth="1"/>
    <col min="777" max="1025" width="11.42578125" style="175"/>
    <col min="1026" max="1026" width="9.5703125" style="175" customWidth="1"/>
    <col min="1027" max="1027" width="78.28515625" style="175" customWidth="1"/>
    <col min="1028" max="1028" width="8.28515625" style="175" customWidth="1"/>
    <col min="1029" max="1029" width="12.7109375" style="175" customWidth="1"/>
    <col min="1030" max="1030" width="12.140625" style="175" bestFit="1" customWidth="1"/>
    <col min="1031" max="1031" width="21.28515625" style="175" customWidth="1"/>
    <col min="1032" max="1032" width="19.42578125" style="175" customWidth="1"/>
    <col min="1033" max="1281" width="11.42578125" style="175"/>
    <col min="1282" max="1282" width="9.5703125" style="175" customWidth="1"/>
    <col min="1283" max="1283" width="78.28515625" style="175" customWidth="1"/>
    <col min="1284" max="1284" width="8.28515625" style="175" customWidth="1"/>
    <col min="1285" max="1285" width="12.7109375" style="175" customWidth="1"/>
    <col min="1286" max="1286" width="12.140625" style="175" bestFit="1" customWidth="1"/>
    <col min="1287" max="1287" width="21.28515625" style="175" customWidth="1"/>
    <col min="1288" max="1288" width="19.42578125" style="175" customWidth="1"/>
    <col min="1289" max="1537" width="11.42578125" style="175"/>
    <col min="1538" max="1538" width="9.5703125" style="175" customWidth="1"/>
    <col min="1539" max="1539" width="78.28515625" style="175" customWidth="1"/>
    <col min="1540" max="1540" width="8.28515625" style="175" customWidth="1"/>
    <col min="1541" max="1541" width="12.7109375" style="175" customWidth="1"/>
    <col min="1542" max="1542" width="12.140625" style="175" bestFit="1" customWidth="1"/>
    <col min="1543" max="1543" width="21.28515625" style="175" customWidth="1"/>
    <col min="1544" max="1544" width="19.42578125" style="175" customWidth="1"/>
    <col min="1545" max="1793" width="11.42578125" style="175"/>
    <col min="1794" max="1794" width="9.5703125" style="175" customWidth="1"/>
    <col min="1795" max="1795" width="78.28515625" style="175" customWidth="1"/>
    <col min="1796" max="1796" width="8.28515625" style="175" customWidth="1"/>
    <col min="1797" max="1797" width="12.7109375" style="175" customWidth="1"/>
    <col min="1798" max="1798" width="12.140625" style="175" bestFit="1" customWidth="1"/>
    <col min="1799" max="1799" width="21.28515625" style="175" customWidth="1"/>
    <col min="1800" max="1800" width="19.42578125" style="175" customWidth="1"/>
    <col min="1801" max="2049" width="11.42578125" style="175"/>
    <col min="2050" max="2050" width="9.5703125" style="175" customWidth="1"/>
    <col min="2051" max="2051" width="78.28515625" style="175" customWidth="1"/>
    <col min="2052" max="2052" width="8.28515625" style="175" customWidth="1"/>
    <col min="2053" max="2053" width="12.7109375" style="175" customWidth="1"/>
    <col min="2054" max="2054" width="12.140625" style="175" bestFit="1" customWidth="1"/>
    <col min="2055" max="2055" width="21.28515625" style="175" customWidth="1"/>
    <col min="2056" max="2056" width="19.42578125" style="175" customWidth="1"/>
    <col min="2057" max="2305" width="11.42578125" style="175"/>
    <col min="2306" max="2306" width="9.5703125" style="175" customWidth="1"/>
    <col min="2307" max="2307" width="78.28515625" style="175" customWidth="1"/>
    <col min="2308" max="2308" width="8.28515625" style="175" customWidth="1"/>
    <col min="2309" max="2309" width="12.7109375" style="175" customWidth="1"/>
    <col min="2310" max="2310" width="12.140625" style="175" bestFit="1" customWidth="1"/>
    <col min="2311" max="2311" width="21.28515625" style="175" customWidth="1"/>
    <col min="2312" max="2312" width="19.42578125" style="175" customWidth="1"/>
    <col min="2313" max="2561" width="11.42578125" style="175"/>
    <col min="2562" max="2562" width="9.5703125" style="175" customWidth="1"/>
    <col min="2563" max="2563" width="78.28515625" style="175" customWidth="1"/>
    <col min="2564" max="2564" width="8.28515625" style="175" customWidth="1"/>
    <col min="2565" max="2565" width="12.7109375" style="175" customWidth="1"/>
    <col min="2566" max="2566" width="12.140625" style="175" bestFit="1" customWidth="1"/>
    <col min="2567" max="2567" width="21.28515625" style="175" customWidth="1"/>
    <col min="2568" max="2568" width="19.42578125" style="175" customWidth="1"/>
    <col min="2569" max="2817" width="11.42578125" style="175"/>
    <col min="2818" max="2818" width="9.5703125" style="175" customWidth="1"/>
    <col min="2819" max="2819" width="78.28515625" style="175" customWidth="1"/>
    <col min="2820" max="2820" width="8.28515625" style="175" customWidth="1"/>
    <col min="2821" max="2821" width="12.7109375" style="175" customWidth="1"/>
    <col min="2822" max="2822" width="12.140625" style="175" bestFit="1" customWidth="1"/>
    <col min="2823" max="2823" width="21.28515625" style="175" customWidth="1"/>
    <col min="2824" max="2824" width="19.42578125" style="175" customWidth="1"/>
    <col min="2825" max="3073" width="11.42578125" style="175"/>
    <col min="3074" max="3074" width="9.5703125" style="175" customWidth="1"/>
    <col min="3075" max="3075" width="78.28515625" style="175" customWidth="1"/>
    <col min="3076" max="3076" width="8.28515625" style="175" customWidth="1"/>
    <col min="3077" max="3077" width="12.7109375" style="175" customWidth="1"/>
    <col min="3078" max="3078" width="12.140625" style="175" bestFit="1" customWidth="1"/>
    <col min="3079" max="3079" width="21.28515625" style="175" customWidth="1"/>
    <col min="3080" max="3080" width="19.42578125" style="175" customWidth="1"/>
    <col min="3081" max="3329" width="11.42578125" style="175"/>
    <col min="3330" max="3330" width="9.5703125" style="175" customWidth="1"/>
    <col min="3331" max="3331" width="78.28515625" style="175" customWidth="1"/>
    <col min="3332" max="3332" width="8.28515625" style="175" customWidth="1"/>
    <col min="3333" max="3333" width="12.7109375" style="175" customWidth="1"/>
    <col min="3334" max="3334" width="12.140625" style="175" bestFit="1" customWidth="1"/>
    <col min="3335" max="3335" width="21.28515625" style="175" customWidth="1"/>
    <col min="3336" max="3336" width="19.42578125" style="175" customWidth="1"/>
    <col min="3337" max="3585" width="11.42578125" style="175"/>
    <col min="3586" max="3586" width="9.5703125" style="175" customWidth="1"/>
    <col min="3587" max="3587" width="78.28515625" style="175" customWidth="1"/>
    <col min="3588" max="3588" width="8.28515625" style="175" customWidth="1"/>
    <col min="3589" max="3589" width="12.7109375" style="175" customWidth="1"/>
    <col min="3590" max="3590" width="12.140625" style="175" bestFit="1" customWidth="1"/>
    <col min="3591" max="3591" width="21.28515625" style="175" customWidth="1"/>
    <col min="3592" max="3592" width="19.42578125" style="175" customWidth="1"/>
    <col min="3593" max="3841" width="11.42578125" style="175"/>
    <col min="3842" max="3842" width="9.5703125" style="175" customWidth="1"/>
    <col min="3843" max="3843" width="78.28515625" style="175" customWidth="1"/>
    <col min="3844" max="3844" width="8.28515625" style="175" customWidth="1"/>
    <col min="3845" max="3845" width="12.7109375" style="175" customWidth="1"/>
    <col min="3846" max="3846" width="12.140625" style="175" bestFit="1" customWidth="1"/>
    <col min="3847" max="3847" width="21.28515625" style="175" customWidth="1"/>
    <col min="3848" max="3848" width="19.42578125" style="175" customWidth="1"/>
    <col min="3849" max="4097" width="11.42578125" style="175"/>
    <col min="4098" max="4098" width="9.5703125" style="175" customWidth="1"/>
    <col min="4099" max="4099" width="78.28515625" style="175" customWidth="1"/>
    <col min="4100" max="4100" width="8.28515625" style="175" customWidth="1"/>
    <col min="4101" max="4101" width="12.7109375" style="175" customWidth="1"/>
    <col min="4102" max="4102" width="12.140625" style="175" bestFit="1" customWidth="1"/>
    <col min="4103" max="4103" width="21.28515625" style="175" customWidth="1"/>
    <col min="4104" max="4104" width="19.42578125" style="175" customWidth="1"/>
    <col min="4105" max="4353" width="11.42578125" style="175"/>
    <col min="4354" max="4354" width="9.5703125" style="175" customWidth="1"/>
    <col min="4355" max="4355" width="78.28515625" style="175" customWidth="1"/>
    <col min="4356" max="4356" width="8.28515625" style="175" customWidth="1"/>
    <col min="4357" max="4357" width="12.7109375" style="175" customWidth="1"/>
    <col min="4358" max="4358" width="12.140625" style="175" bestFit="1" customWidth="1"/>
    <col min="4359" max="4359" width="21.28515625" style="175" customWidth="1"/>
    <col min="4360" max="4360" width="19.42578125" style="175" customWidth="1"/>
    <col min="4361" max="4609" width="11.42578125" style="175"/>
    <col min="4610" max="4610" width="9.5703125" style="175" customWidth="1"/>
    <col min="4611" max="4611" width="78.28515625" style="175" customWidth="1"/>
    <col min="4612" max="4612" width="8.28515625" style="175" customWidth="1"/>
    <col min="4613" max="4613" width="12.7109375" style="175" customWidth="1"/>
    <col min="4614" max="4614" width="12.140625" style="175" bestFit="1" customWidth="1"/>
    <col min="4615" max="4615" width="21.28515625" style="175" customWidth="1"/>
    <col min="4616" max="4616" width="19.42578125" style="175" customWidth="1"/>
    <col min="4617" max="4865" width="11.42578125" style="175"/>
    <col min="4866" max="4866" width="9.5703125" style="175" customWidth="1"/>
    <col min="4867" max="4867" width="78.28515625" style="175" customWidth="1"/>
    <col min="4868" max="4868" width="8.28515625" style="175" customWidth="1"/>
    <col min="4869" max="4869" width="12.7109375" style="175" customWidth="1"/>
    <col min="4870" max="4870" width="12.140625" style="175" bestFit="1" customWidth="1"/>
    <col min="4871" max="4871" width="21.28515625" style="175" customWidth="1"/>
    <col min="4872" max="4872" width="19.42578125" style="175" customWidth="1"/>
    <col min="4873" max="5121" width="11.42578125" style="175"/>
    <col min="5122" max="5122" width="9.5703125" style="175" customWidth="1"/>
    <col min="5123" max="5123" width="78.28515625" style="175" customWidth="1"/>
    <col min="5124" max="5124" width="8.28515625" style="175" customWidth="1"/>
    <col min="5125" max="5125" width="12.7109375" style="175" customWidth="1"/>
    <col min="5126" max="5126" width="12.140625" style="175" bestFit="1" customWidth="1"/>
    <col min="5127" max="5127" width="21.28515625" style="175" customWidth="1"/>
    <col min="5128" max="5128" width="19.42578125" style="175" customWidth="1"/>
    <col min="5129" max="5377" width="11.42578125" style="175"/>
    <col min="5378" max="5378" width="9.5703125" style="175" customWidth="1"/>
    <col min="5379" max="5379" width="78.28515625" style="175" customWidth="1"/>
    <col min="5380" max="5380" width="8.28515625" style="175" customWidth="1"/>
    <col min="5381" max="5381" width="12.7109375" style="175" customWidth="1"/>
    <col min="5382" max="5382" width="12.140625" style="175" bestFit="1" customWidth="1"/>
    <col min="5383" max="5383" width="21.28515625" style="175" customWidth="1"/>
    <col min="5384" max="5384" width="19.42578125" style="175" customWidth="1"/>
    <col min="5385" max="5633" width="11.42578125" style="175"/>
    <col min="5634" max="5634" width="9.5703125" style="175" customWidth="1"/>
    <col min="5635" max="5635" width="78.28515625" style="175" customWidth="1"/>
    <col min="5636" max="5636" width="8.28515625" style="175" customWidth="1"/>
    <col min="5637" max="5637" width="12.7109375" style="175" customWidth="1"/>
    <col min="5638" max="5638" width="12.140625" style="175" bestFit="1" customWidth="1"/>
    <col min="5639" max="5639" width="21.28515625" style="175" customWidth="1"/>
    <col min="5640" max="5640" width="19.42578125" style="175" customWidth="1"/>
    <col min="5641" max="5889" width="11.42578125" style="175"/>
    <col min="5890" max="5890" width="9.5703125" style="175" customWidth="1"/>
    <col min="5891" max="5891" width="78.28515625" style="175" customWidth="1"/>
    <col min="5892" max="5892" width="8.28515625" style="175" customWidth="1"/>
    <col min="5893" max="5893" width="12.7109375" style="175" customWidth="1"/>
    <col min="5894" max="5894" width="12.140625" style="175" bestFit="1" customWidth="1"/>
    <col min="5895" max="5895" width="21.28515625" style="175" customWidth="1"/>
    <col min="5896" max="5896" width="19.42578125" style="175" customWidth="1"/>
    <col min="5897" max="6145" width="11.42578125" style="175"/>
    <col min="6146" max="6146" width="9.5703125" style="175" customWidth="1"/>
    <col min="6147" max="6147" width="78.28515625" style="175" customWidth="1"/>
    <col min="6148" max="6148" width="8.28515625" style="175" customWidth="1"/>
    <col min="6149" max="6149" width="12.7109375" style="175" customWidth="1"/>
    <col min="6150" max="6150" width="12.140625" style="175" bestFit="1" customWidth="1"/>
    <col min="6151" max="6151" width="21.28515625" style="175" customWidth="1"/>
    <col min="6152" max="6152" width="19.42578125" style="175" customWidth="1"/>
    <col min="6153" max="6401" width="11.42578125" style="175"/>
    <col min="6402" max="6402" width="9.5703125" style="175" customWidth="1"/>
    <col min="6403" max="6403" width="78.28515625" style="175" customWidth="1"/>
    <col min="6404" max="6404" width="8.28515625" style="175" customWidth="1"/>
    <col min="6405" max="6405" width="12.7109375" style="175" customWidth="1"/>
    <col min="6406" max="6406" width="12.140625" style="175" bestFit="1" customWidth="1"/>
    <col min="6407" max="6407" width="21.28515625" style="175" customWidth="1"/>
    <col min="6408" max="6408" width="19.42578125" style="175" customWidth="1"/>
    <col min="6409" max="6657" width="11.42578125" style="175"/>
    <col min="6658" max="6658" width="9.5703125" style="175" customWidth="1"/>
    <col min="6659" max="6659" width="78.28515625" style="175" customWidth="1"/>
    <col min="6660" max="6660" width="8.28515625" style="175" customWidth="1"/>
    <col min="6661" max="6661" width="12.7109375" style="175" customWidth="1"/>
    <col min="6662" max="6662" width="12.140625" style="175" bestFit="1" customWidth="1"/>
    <col min="6663" max="6663" width="21.28515625" style="175" customWidth="1"/>
    <col min="6664" max="6664" width="19.42578125" style="175" customWidth="1"/>
    <col min="6665" max="6913" width="11.42578125" style="175"/>
    <col min="6914" max="6914" width="9.5703125" style="175" customWidth="1"/>
    <col min="6915" max="6915" width="78.28515625" style="175" customWidth="1"/>
    <col min="6916" max="6916" width="8.28515625" style="175" customWidth="1"/>
    <col min="6917" max="6917" width="12.7109375" style="175" customWidth="1"/>
    <col min="6918" max="6918" width="12.140625" style="175" bestFit="1" customWidth="1"/>
    <col min="6919" max="6919" width="21.28515625" style="175" customWidth="1"/>
    <col min="6920" max="6920" width="19.42578125" style="175" customWidth="1"/>
    <col min="6921" max="7169" width="11.42578125" style="175"/>
    <col min="7170" max="7170" width="9.5703125" style="175" customWidth="1"/>
    <col min="7171" max="7171" width="78.28515625" style="175" customWidth="1"/>
    <col min="7172" max="7172" width="8.28515625" style="175" customWidth="1"/>
    <col min="7173" max="7173" width="12.7109375" style="175" customWidth="1"/>
    <col min="7174" max="7174" width="12.140625" style="175" bestFit="1" customWidth="1"/>
    <col min="7175" max="7175" width="21.28515625" style="175" customWidth="1"/>
    <col min="7176" max="7176" width="19.42578125" style="175" customWidth="1"/>
    <col min="7177" max="7425" width="11.42578125" style="175"/>
    <col min="7426" max="7426" width="9.5703125" style="175" customWidth="1"/>
    <col min="7427" max="7427" width="78.28515625" style="175" customWidth="1"/>
    <col min="7428" max="7428" width="8.28515625" style="175" customWidth="1"/>
    <col min="7429" max="7429" width="12.7109375" style="175" customWidth="1"/>
    <col min="7430" max="7430" width="12.140625" style="175" bestFit="1" customWidth="1"/>
    <col min="7431" max="7431" width="21.28515625" style="175" customWidth="1"/>
    <col min="7432" max="7432" width="19.42578125" style="175" customWidth="1"/>
    <col min="7433" max="7681" width="11.42578125" style="175"/>
    <col min="7682" max="7682" width="9.5703125" style="175" customWidth="1"/>
    <col min="7683" max="7683" width="78.28515625" style="175" customWidth="1"/>
    <col min="7684" max="7684" width="8.28515625" style="175" customWidth="1"/>
    <col min="7685" max="7685" width="12.7109375" style="175" customWidth="1"/>
    <col min="7686" max="7686" width="12.140625" style="175" bestFit="1" customWidth="1"/>
    <col min="7687" max="7687" width="21.28515625" style="175" customWidth="1"/>
    <col min="7688" max="7688" width="19.42578125" style="175" customWidth="1"/>
    <col min="7689" max="7937" width="11.42578125" style="175"/>
    <col min="7938" max="7938" width="9.5703125" style="175" customWidth="1"/>
    <col min="7939" max="7939" width="78.28515625" style="175" customWidth="1"/>
    <col min="7940" max="7940" width="8.28515625" style="175" customWidth="1"/>
    <col min="7941" max="7941" width="12.7109375" style="175" customWidth="1"/>
    <col min="7942" max="7942" width="12.140625" style="175" bestFit="1" customWidth="1"/>
    <col min="7943" max="7943" width="21.28515625" style="175" customWidth="1"/>
    <col min="7944" max="7944" width="19.42578125" style="175" customWidth="1"/>
    <col min="7945" max="8193" width="11.42578125" style="175"/>
    <col min="8194" max="8194" width="9.5703125" style="175" customWidth="1"/>
    <col min="8195" max="8195" width="78.28515625" style="175" customWidth="1"/>
    <col min="8196" max="8196" width="8.28515625" style="175" customWidth="1"/>
    <col min="8197" max="8197" width="12.7109375" style="175" customWidth="1"/>
    <col min="8198" max="8198" width="12.140625" style="175" bestFit="1" customWidth="1"/>
    <col min="8199" max="8199" width="21.28515625" style="175" customWidth="1"/>
    <col min="8200" max="8200" width="19.42578125" style="175" customWidth="1"/>
    <col min="8201" max="8449" width="11.42578125" style="175"/>
    <col min="8450" max="8450" width="9.5703125" style="175" customWidth="1"/>
    <col min="8451" max="8451" width="78.28515625" style="175" customWidth="1"/>
    <col min="8452" max="8452" width="8.28515625" style="175" customWidth="1"/>
    <col min="8453" max="8453" width="12.7109375" style="175" customWidth="1"/>
    <col min="8454" max="8454" width="12.140625" style="175" bestFit="1" customWidth="1"/>
    <col min="8455" max="8455" width="21.28515625" style="175" customWidth="1"/>
    <col min="8456" max="8456" width="19.42578125" style="175" customWidth="1"/>
    <col min="8457" max="8705" width="11.42578125" style="175"/>
    <col min="8706" max="8706" width="9.5703125" style="175" customWidth="1"/>
    <col min="8707" max="8707" width="78.28515625" style="175" customWidth="1"/>
    <col min="8708" max="8708" width="8.28515625" style="175" customWidth="1"/>
    <col min="8709" max="8709" width="12.7109375" style="175" customWidth="1"/>
    <col min="8710" max="8710" width="12.140625" style="175" bestFit="1" customWidth="1"/>
    <col min="8711" max="8711" width="21.28515625" style="175" customWidth="1"/>
    <col min="8712" max="8712" width="19.42578125" style="175" customWidth="1"/>
    <col min="8713" max="8961" width="11.42578125" style="175"/>
    <col min="8962" max="8962" width="9.5703125" style="175" customWidth="1"/>
    <col min="8963" max="8963" width="78.28515625" style="175" customWidth="1"/>
    <col min="8964" max="8964" width="8.28515625" style="175" customWidth="1"/>
    <col min="8965" max="8965" width="12.7109375" style="175" customWidth="1"/>
    <col min="8966" max="8966" width="12.140625" style="175" bestFit="1" customWidth="1"/>
    <col min="8967" max="8967" width="21.28515625" style="175" customWidth="1"/>
    <col min="8968" max="8968" width="19.42578125" style="175" customWidth="1"/>
    <col min="8969" max="9217" width="11.42578125" style="175"/>
    <col min="9218" max="9218" width="9.5703125" style="175" customWidth="1"/>
    <col min="9219" max="9219" width="78.28515625" style="175" customWidth="1"/>
    <col min="9220" max="9220" width="8.28515625" style="175" customWidth="1"/>
    <col min="9221" max="9221" width="12.7109375" style="175" customWidth="1"/>
    <col min="9222" max="9222" width="12.140625" style="175" bestFit="1" customWidth="1"/>
    <col min="9223" max="9223" width="21.28515625" style="175" customWidth="1"/>
    <col min="9224" max="9224" width="19.42578125" style="175" customWidth="1"/>
    <col min="9225" max="9473" width="11.42578125" style="175"/>
    <col min="9474" max="9474" width="9.5703125" style="175" customWidth="1"/>
    <col min="9475" max="9475" width="78.28515625" style="175" customWidth="1"/>
    <col min="9476" max="9476" width="8.28515625" style="175" customWidth="1"/>
    <col min="9477" max="9477" width="12.7109375" style="175" customWidth="1"/>
    <col min="9478" max="9478" width="12.140625" style="175" bestFit="1" customWidth="1"/>
    <col min="9479" max="9479" width="21.28515625" style="175" customWidth="1"/>
    <col min="9480" max="9480" width="19.42578125" style="175" customWidth="1"/>
    <col min="9481" max="9729" width="11.42578125" style="175"/>
    <col min="9730" max="9730" width="9.5703125" style="175" customWidth="1"/>
    <col min="9731" max="9731" width="78.28515625" style="175" customWidth="1"/>
    <col min="9732" max="9732" width="8.28515625" style="175" customWidth="1"/>
    <col min="9733" max="9733" width="12.7109375" style="175" customWidth="1"/>
    <col min="9734" max="9734" width="12.140625" style="175" bestFit="1" customWidth="1"/>
    <col min="9735" max="9735" width="21.28515625" style="175" customWidth="1"/>
    <col min="9736" max="9736" width="19.42578125" style="175" customWidth="1"/>
    <col min="9737" max="9985" width="11.42578125" style="175"/>
    <col min="9986" max="9986" width="9.5703125" style="175" customWidth="1"/>
    <col min="9987" max="9987" width="78.28515625" style="175" customWidth="1"/>
    <col min="9988" max="9988" width="8.28515625" style="175" customWidth="1"/>
    <col min="9989" max="9989" width="12.7109375" style="175" customWidth="1"/>
    <col min="9990" max="9990" width="12.140625" style="175" bestFit="1" customWidth="1"/>
    <col min="9991" max="9991" width="21.28515625" style="175" customWidth="1"/>
    <col min="9992" max="9992" width="19.42578125" style="175" customWidth="1"/>
    <col min="9993" max="10241" width="11.42578125" style="175"/>
    <col min="10242" max="10242" width="9.5703125" style="175" customWidth="1"/>
    <col min="10243" max="10243" width="78.28515625" style="175" customWidth="1"/>
    <col min="10244" max="10244" width="8.28515625" style="175" customWidth="1"/>
    <col min="10245" max="10245" width="12.7109375" style="175" customWidth="1"/>
    <col min="10246" max="10246" width="12.140625" style="175" bestFit="1" customWidth="1"/>
    <col min="10247" max="10247" width="21.28515625" style="175" customWidth="1"/>
    <col min="10248" max="10248" width="19.42578125" style="175" customWidth="1"/>
    <col min="10249" max="10497" width="11.42578125" style="175"/>
    <col min="10498" max="10498" width="9.5703125" style="175" customWidth="1"/>
    <col min="10499" max="10499" width="78.28515625" style="175" customWidth="1"/>
    <col min="10500" max="10500" width="8.28515625" style="175" customWidth="1"/>
    <col min="10501" max="10501" width="12.7109375" style="175" customWidth="1"/>
    <col min="10502" max="10502" width="12.140625" style="175" bestFit="1" customWidth="1"/>
    <col min="10503" max="10503" width="21.28515625" style="175" customWidth="1"/>
    <col min="10504" max="10504" width="19.42578125" style="175" customWidth="1"/>
    <col min="10505" max="10753" width="11.42578125" style="175"/>
    <col min="10754" max="10754" width="9.5703125" style="175" customWidth="1"/>
    <col min="10755" max="10755" width="78.28515625" style="175" customWidth="1"/>
    <col min="10756" max="10756" width="8.28515625" style="175" customWidth="1"/>
    <col min="10757" max="10757" width="12.7109375" style="175" customWidth="1"/>
    <col min="10758" max="10758" width="12.140625" style="175" bestFit="1" customWidth="1"/>
    <col min="10759" max="10759" width="21.28515625" style="175" customWidth="1"/>
    <col min="10760" max="10760" width="19.42578125" style="175" customWidth="1"/>
    <col min="10761" max="11009" width="11.42578125" style="175"/>
    <col min="11010" max="11010" width="9.5703125" style="175" customWidth="1"/>
    <col min="11011" max="11011" width="78.28515625" style="175" customWidth="1"/>
    <col min="11012" max="11012" width="8.28515625" style="175" customWidth="1"/>
    <col min="11013" max="11013" width="12.7109375" style="175" customWidth="1"/>
    <col min="11014" max="11014" width="12.140625" style="175" bestFit="1" customWidth="1"/>
    <col min="11015" max="11015" width="21.28515625" style="175" customWidth="1"/>
    <col min="11016" max="11016" width="19.42578125" style="175" customWidth="1"/>
    <col min="11017" max="11265" width="11.42578125" style="175"/>
    <col min="11266" max="11266" width="9.5703125" style="175" customWidth="1"/>
    <col min="11267" max="11267" width="78.28515625" style="175" customWidth="1"/>
    <col min="11268" max="11268" width="8.28515625" style="175" customWidth="1"/>
    <col min="11269" max="11269" width="12.7109375" style="175" customWidth="1"/>
    <col min="11270" max="11270" width="12.140625" style="175" bestFit="1" customWidth="1"/>
    <col min="11271" max="11271" width="21.28515625" style="175" customWidth="1"/>
    <col min="11272" max="11272" width="19.42578125" style="175" customWidth="1"/>
    <col min="11273" max="11521" width="11.42578125" style="175"/>
    <col min="11522" max="11522" width="9.5703125" style="175" customWidth="1"/>
    <col min="11523" max="11523" width="78.28515625" style="175" customWidth="1"/>
    <col min="11524" max="11524" width="8.28515625" style="175" customWidth="1"/>
    <col min="11525" max="11525" width="12.7109375" style="175" customWidth="1"/>
    <col min="11526" max="11526" width="12.140625" style="175" bestFit="1" customWidth="1"/>
    <col min="11527" max="11527" width="21.28515625" style="175" customWidth="1"/>
    <col min="11528" max="11528" width="19.42578125" style="175" customWidth="1"/>
    <col min="11529" max="11777" width="11.42578125" style="175"/>
    <col min="11778" max="11778" width="9.5703125" style="175" customWidth="1"/>
    <col min="11779" max="11779" width="78.28515625" style="175" customWidth="1"/>
    <col min="11780" max="11780" width="8.28515625" style="175" customWidth="1"/>
    <col min="11781" max="11781" width="12.7109375" style="175" customWidth="1"/>
    <col min="11782" max="11782" width="12.140625" style="175" bestFit="1" customWidth="1"/>
    <col min="11783" max="11783" width="21.28515625" style="175" customWidth="1"/>
    <col min="11784" max="11784" width="19.42578125" style="175" customWidth="1"/>
    <col min="11785" max="12033" width="11.42578125" style="175"/>
    <col min="12034" max="12034" width="9.5703125" style="175" customWidth="1"/>
    <col min="12035" max="12035" width="78.28515625" style="175" customWidth="1"/>
    <col min="12036" max="12036" width="8.28515625" style="175" customWidth="1"/>
    <col min="12037" max="12037" width="12.7109375" style="175" customWidth="1"/>
    <col min="12038" max="12038" width="12.140625" style="175" bestFit="1" customWidth="1"/>
    <col min="12039" max="12039" width="21.28515625" style="175" customWidth="1"/>
    <col min="12040" max="12040" width="19.42578125" style="175" customWidth="1"/>
    <col min="12041" max="12289" width="11.42578125" style="175"/>
    <col min="12290" max="12290" width="9.5703125" style="175" customWidth="1"/>
    <col min="12291" max="12291" width="78.28515625" style="175" customWidth="1"/>
    <col min="12292" max="12292" width="8.28515625" style="175" customWidth="1"/>
    <col min="12293" max="12293" width="12.7109375" style="175" customWidth="1"/>
    <col min="12294" max="12294" width="12.140625" style="175" bestFit="1" customWidth="1"/>
    <col min="12295" max="12295" width="21.28515625" style="175" customWidth="1"/>
    <col min="12296" max="12296" width="19.42578125" style="175" customWidth="1"/>
    <col min="12297" max="12545" width="11.42578125" style="175"/>
    <col min="12546" max="12546" width="9.5703125" style="175" customWidth="1"/>
    <col min="12547" max="12547" width="78.28515625" style="175" customWidth="1"/>
    <col min="12548" max="12548" width="8.28515625" style="175" customWidth="1"/>
    <col min="12549" max="12549" width="12.7109375" style="175" customWidth="1"/>
    <col min="12550" max="12550" width="12.140625" style="175" bestFit="1" customWidth="1"/>
    <col min="12551" max="12551" width="21.28515625" style="175" customWidth="1"/>
    <col min="12552" max="12552" width="19.42578125" style="175" customWidth="1"/>
    <col min="12553" max="12801" width="11.42578125" style="175"/>
    <col min="12802" max="12802" width="9.5703125" style="175" customWidth="1"/>
    <col min="12803" max="12803" width="78.28515625" style="175" customWidth="1"/>
    <col min="12804" max="12804" width="8.28515625" style="175" customWidth="1"/>
    <col min="12805" max="12805" width="12.7109375" style="175" customWidth="1"/>
    <col min="12806" max="12806" width="12.140625" style="175" bestFit="1" customWidth="1"/>
    <col min="12807" max="12807" width="21.28515625" style="175" customWidth="1"/>
    <col min="12808" max="12808" width="19.42578125" style="175" customWidth="1"/>
    <col min="12809" max="13057" width="11.42578125" style="175"/>
    <col min="13058" max="13058" width="9.5703125" style="175" customWidth="1"/>
    <col min="13059" max="13059" width="78.28515625" style="175" customWidth="1"/>
    <col min="13060" max="13060" width="8.28515625" style="175" customWidth="1"/>
    <col min="13061" max="13061" width="12.7109375" style="175" customWidth="1"/>
    <col min="13062" max="13062" width="12.140625" style="175" bestFit="1" customWidth="1"/>
    <col min="13063" max="13063" width="21.28515625" style="175" customWidth="1"/>
    <col min="13064" max="13064" width="19.42578125" style="175" customWidth="1"/>
    <col min="13065" max="13313" width="11.42578125" style="175"/>
    <col min="13314" max="13314" width="9.5703125" style="175" customWidth="1"/>
    <col min="13315" max="13315" width="78.28515625" style="175" customWidth="1"/>
    <col min="13316" max="13316" width="8.28515625" style="175" customWidth="1"/>
    <col min="13317" max="13317" width="12.7109375" style="175" customWidth="1"/>
    <col min="13318" max="13318" width="12.140625" style="175" bestFit="1" customWidth="1"/>
    <col min="13319" max="13319" width="21.28515625" style="175" customWidth="1"/>
    <col min="13320" max="13320" width="19.42578125" style="175" customWidth="1"/>
    <col min="13321" max="13569" width="11.42578125" style="175"/>
    <col min="13570" max="13570" width="9.5703125" style="175" customWidth="1"/>
    <col min="13571" max="13571" width="78.28515625" style="175" customWidth="1"/>
    <col min="13572" max="13572" width="8.28515625" style="175" customWidth="1"/>
    <col min="13573" max="13573" width="12.7109375" style="175" customWidth="1"/>
    <col min="13574" max="13574" width="12.140625" style="175" bestFit="1" customWidth="1"/>
    <col min="13575" max="13575" width="21.28515625" style="175" customWidth="1"/>
    <col min="13576" max="13576" width="19.42578125" style="175" customWidth="1"/>
    <col min="13577" max="13825" width="11.42578125" style="175"/>
    <col min="13826" max="13826" width="9.5703125" style="175" customWidth="1"/>
    <col min="13827" max="13827" width="78.28515625" style="175" customWidth="1"/>
    <col min="13828" max="13828" width="8.28515625" style="175" customWidth="1"/>
    <col min="13829" max="13829" width="12.7109375" style="175" customWidth="1"/>
    <col min="13830" max="13830" width="12.140625" style="175" bestFit="1" customWidth="1"/>
    <col min="13831" max="13831" width="21.28515625" style="175" customWidth="1"/>
    <col min="13832" max="13832" width="19.42578125" style="175" customWidth="1"/>
    <col min="13833" max="14081" width="11.42578125" style="175"/>
    <col min="14082" max="14082" width="9.5703125" style="175" customWidth="1"/>
    <col min="14083" max="14083" width="78.28515625" style="175" customWidth="1"/>
    <col min="14084" max="14084" width="8.28515625" style="175" customWidth="1"/>
    <col min="14085" max="14085" width="12.7109375" style="175" customWidth="1"/>
    <col min="14086" max="14086" width="12.140625" style="175" bestFit="1" customWidth="1"/>
    <col min="14087" max="14087" width="21.28515625" style="175" customWidth="1"/>
    <col min="14088" max="14088" width="19.42578125" style="175" customWidth="1"/>
    <col min="14089" max="14337" width="11.42578125" style="175"/>
    <col min="14338" max="14338" width="9.5703125" style="175" customWidth="1"/>
    <col min="14339" max="14339" width="78.28515625" style="175" customWidth="1"/>
    <col min="14340" max="14340" width="8.28515625" style="175" customWidth="1"/>
    <col min="14341" max="14341" width="12.7109375" style="175" customWidth="1"/>
    <col min="14342" max="14342" width="12.140625" style="175" bestFit="1" customWidth="1"/>
    <col min="14343" max="14343" width="21.28515625" style="175" customWidth="1"/>
    <col min="14344" max="14344" width="19.42578125" style="175" customWidth="1"/>
    <col min="14345" max="14593" width="11.42578125" style="175"/>
    <col min="14594" max="14594" width="9.5703125" style="175" customWidth="1"/>
    <col min="14595" max="14595" width="78.28515625" style="175" customWidth="1"/>
    <col min="14596" max="14596" width="8.28515625" style="175" customWidth="1"/>
    <col min="14597" max="14597" width="12.7109375" style="175" customWidth="1"/>
    <col min="14598" max="14598" width="12.140625" style="175" bestFit="1" customWidth="1"/>
    <col min="14599" max="14599" width="21.28515625" style="175" customWidth="1"/>
    <col min="14600" max="14600" width="19.42578125" style="175" customWidth="1"/>
    <col min="14601" max="14849" width="11.42578125" style="175"/>
    <col min="14850" max="14850" width="9.5703125" style="175" customWidth="1"/>
    <col min="14851" max="14851" width="78.28515625" style="175" customWidth="1"/>
    <col min="14852" max="14852" width="8.28515625" style="175" customWidth="1"/>
    <col min="14853" max="14853" width="12.7109375" style="175" customWidth="1"/>
    <col min="14854" max="14854" width="12.140625" style="175" bestFit="1" customWidth="1"/>
    <col min="14855" max="14855" width="21.28515625" style="175" customWidth="1"/>
    <col min="14856" max="14856" width="19.42578125" style="175" customWidth="1"/>
    <col min="14857" max="15105" width="11.42578125" style="175"/>
    <col min="15106" max="15106" width="9.5703125" style="175" customWidth="1"/>
    <col min="15107" max="15107" width="78.28515625" style="175" customWidth="1"/>
    <col min="15108" max="15108" width="8.28515625" style="175" customWidth="1"/>
    <col min="15109" max="15109" width="12.7109375" style="175" customWidth="1"/>
    <col min="15110" max="15110" width="12.140625" style="175" bestFit="1" customWidth="1"/>
    <col min="15111" max="15111" width="21.28515625" style="175" customWidth="1"/>
    <col min="15112" max="15112" width="19.42578125" style="175" customWidth="1"/>
    <col min="15113" max="15361" width="11.42578125" style="175"/>
    <col min="15362" max="15362" width="9.5703125" style="175" customWidth="1"/>
    <col min="15363" max="15363" width="78.28515625" style="175" customWidth="1"/>
    <col min="15364" max="15364" width="8.28515625" style="175" customWidth="1"/>
    <col min="15365" max="15365" width="12.7109375" style="175" customWidth="1"/>
    <col min="15366" max="15366" width="12.140625" style="175" bestFit="1" customWidth="1"/>
    <col min="15367" max="15367" width="21.28515625" style="175" customWidth="1"/>
    <col min="15368" max="15368" width="19.42578125" style="175" customWidth="1"/>
    <col min="15369" max="15617" width="11.42578125" style="175"/>
    <col min="15618" max="15618" width="9.5703125" style="175" customWidth="1"/>
    <col min="15619" max="15619" width="78.28515625" style="175" customWidth="1"/>
    <col min="15620" max="15620" width="8.28515625" style="175" customWidth="1"/>
    <col min="15621" max="15621" width="12.7109375" style="175" customWidth="1"/>
    <col min="15622" max="15622" width="12.140625" style="175" bestFit="1" customWidth="1"/>
    <col min="15623" max="15623" width="21.28515625" style="175" customWidth="1"/>
    <col min="15624" max="15624" width="19.42578125" style="175" customWidth="1"/>
    <col min="15625" max="15873" width="11.42578125" style="175"/>
    <col min="15874" max="15874" width="9.5703125" style="175" customWidth="1"/>
    <col min="15875" max="15875" width="78.28515625" style="175" customWidth="1"/>
    <col min="15876" max="15876" width="8.28515625" style="175" customWidth="1"/>
    <col min="15877" max="15877" width="12.7109375" style="175" customWidth="1"/>
    <col min="15878" max="15878" width="12.140625" style="175" bestFit="1" customWidth="1"/>
    <col min="15879" max="15879" width="21.28515625" style="175" customWidth="1"/>
    <col min="15880" max="15880" width="19.42578125" style="175" customWidth="1"/>
    <col min="15881" max="16129" width="11.42578125" style="175"/>
    <col min="16130" max="16130" width="9.5703125" style="175" customWidth="1"/>
    <col min="16131" max="16131" width="78.28515625" style="175" customWidth="1"/>
    <col min="16132" max="16132" width="8.28515625" style="175" customWidth="1"/>
    <col min="16133" max="16133" width="12.7109375" style="175" customWidth="1"/>
    <col min="16134" max="16134" width="12.140625" style="175" bestFit="1" customWidth="1"/>
    <col min="16135" max="16135" width="21.28515625" style="175" customWidth="1"/>
    <col min="16136" max="16136" width="19.42578125" style="175" customWidth="1"/>
    <col min="16137" max="16384" width="11.42578125" style="175"/>
  </cols>
  <sheetData>
    <row r="1" spans="1:8" ht="24.95" customHeight="1">
      <c r="A1" s="35" t="s">
        <v>271</v>
      </c>
      <c r="B1" s="35" t="s">
        <v>20</v>
      </c>
      <c r="C1" s="35" t="s">
        <v>21</v>
      </c>
      <c r="D1" s="35" t="s">
        <v>22</v>
      </c>
      <c r="E1" s="36" t="s">
        <v>23</v>
      </c>
      <c r="F1" s="36" t="s">
        <v>24</v>
      </c>
      <c r="G1" s="35" t="s">
        <v>25</v>
      </c>
      <c r="H1" s="36" t="s">
        <v>26</v>
      </c>
    </row>
    <row r="2" spans="1:8" s="240" customFormat="1" ht="38.25" customHeight="1">
      <c r="A2" s="240">
        <v>1</v>
      </c>
      <c r="B2" s="37">
        <v>1</v>
      </c>
      <c r="C2" s="38" t="s">
        <v>3</v>
      </c>
      <c r="D2" s="39"/>
      <c r="E2" s="40"/>
      <c r="F2" s="45"/>
      <c r="G2" s="45"/>
      <c r="H2" s="45"/>
    </row>
    <row r="3" spans="1:8" s="192" customFormat="1" ht="20.100000000000001" customHeight="1">
      <c r="A3" s="192">
        <v>2</v>
      </c>
      <c r="B3" s="48">
        <v>1.01</v>
      </c>
      <c r="C3" s="206" t="s">
        <v>4</v>
      </c>
      <c r="D3" s="50"/>
      <c r="E3" s="51"/>
      <c r="F3" s="272"/>
      <c r="G3" s="272"/>
      <c r="H3" s="57">
        <v>65832.739999999991</v>
      </c>
    </row>
    <row r="4" spans="1:8" s="198" customFormat="1" ht="15" customHeight="1">
      <c r="A4" s="198">
        <v>3</v>
      </c>
      <c r="B4" s="60">
        <v>1.0101</v>
      </c>
      <c r="C4" s="61" t="s">
        <v>4</v>
      </c>
      <c r="D4" s="62" t="s">
        <v>31</v>
      </c>
      <c r="E4" s="64">
        <v>1</v>
      </c>
      <c r="F4" s="214">
        <v>65832.739999999991</v>
      </c>
      <c r="G4" s="214">
        <v>65832.739999999991</v>
      </c>
      <c r="H4" s="197"/>
    </row>
    <row r="5" spans="1:8" s="192" customFormat="1" ht="20.100000000000001" customHeight="1">
      <c r="A5" s="192">
        <v>2</v>
      </c>
      <c r="B5" s="48">
        <v>1.02</v>
      </c>
      <c r="C5" s="206" t="s">
        <v>57</v>
      </c>
      <c r="D5" s="50"/>
      <c r="E5" s="51"/>
      <c r="F5" s="272"/>
      <c r="G5" s="272"/>
      <c r="H5" s="57">
        <v>36146.176973999995</v>
      </c>
    </row>
    <row r="6" spans="1:8" s="198" customFormat="1" ht="15" customHeight="1">
      <c r="A6" s="198">
        <v>3</v>
      </c>
      <c r="B6" s="60">
        <v>1.0201</v>
      </c>
      <c r="C6" s="61" t="s">
        <v>57</v>
      </c>
      <c r="D6" s="62" t="s">
        <v>31</v>
      </c>
      <c r="E6" s="64">
        <v>1</v>
      </c>
      <c r="F6" s="214">
        <v>36146.176973999995</v>
      </c>
      <c r="G6" s="214">
        <v>36146.176973999995</v>
      </c>
      <c r="H6" s="197"/>
    </row>
    <row r="7" spans="1:8" s="192" customFormat="1" ht="20.100000000000001" customHeight="1">
      <c r="A7" s="192">
        <v>2</v>
      </c>
      <c r="B7" s="48">
        <v>1.03</v>
      </c>
      <c r="C7" s="206" t="s">
        <v>87</v>
      </c>
      <c r="D7" s="50"/>
      <c r="E7" s="51"/>
      <c r="F7" s="272"/>
      <c r="G7" s="272"/>
      <c r="H7" s="57">
        <v>4733.8615595000001</v>
      </c>
    </row>
    <row r="8" spans="1:8" s="198" customFormat="1" ht="15" customHeight="1">
      <c r="A8" s="198">
        <v>3</v>
      </c>
      <c r="B8" s="60">
        <v>1.0301</v>
      </c>
      <c r="C8" s="61" t="s">
        <v>87</v>
      </c>
      <c r="D8" s="62" t="s">
        <v>31</v>
      </c>
      <c r="E8" s="64">
        <v>1</v>
      </c>
      <c r="F8" s="214">
        <v>4733.8615595000001</v>
      </c>
      <c r="G8" s="214">
        <v>4733.8615595000001</v>
      </c>
      <c r="H8" s="197"/>
    </row>
    <row r="9" spans="1:8" s="192" customFormat="1" ht="20.100000000000001" customHeight="1">
      <c r="A9" s="192">
        <v>2</v>
      </c>
      <c r="B9" s="48">
        <v>1.04</v>
      </c>
      <c r="C9" s="206" t="s">
        <v>92</v>
      </c>
      <c r="D9" s="50"/>
      <c r="E9" s="51"/>
      <c r="F9" s="272"/>
      <c r="G9" s="272"/>
      <c r="H9" s="57">
        <v>5106.8686500000003</v>
      </c>
    </row>
    <row r="10" spans="1:8" s="198" customFormat="1" ht="15" customHeight="1">
      <c r="A10" s="198">
        <v>3</v>
      </c>
      <c r="B10" s="60">
        <v>1.0401</v>
      </c>
      <c r="C10" s="61" t="s">
        <v>92</v>
      </c>
      <c r="D10" s="62" t="s">
        <v>31</v>
      </c>
      <c r="E10" s="64">
        <v>1</v>
      </c>
      <c r="F10" s="214">
        <f>2451/1.05</f>
        <v>2334.2857142857142</v>
      </c>
      <c r="G10" s="214">
        <f>+F10</f>
        <v>2334.2857142857142</v>
      </c>
      <c r="H10" s="197"/>
    </row>
    <row r="11" spans="1:8" s="198" customFormat="1" ht="36.75" customHeight="1">
      <c r="B11" s="37">
        <v>2</v>
      </c>
      <c r="C11" s="38" t="s">
        <v>316</v>
      </c>
      <c r="D11" s="62"/>
      <c r="E11" s="64"/>
      <c r="F11" s="214"/>
      <c r="G11" s="214"/>
      <c r="H11" s="197"/>
    </row>
    <row r="12" spans="1:8" s="192" customFormat="1" ht="20.100000000000001" customHeight="1">
      <c r="A12" s="192">
        <v>1</v>
      </c>
      <c r="B12" s="48">
        <v>1</v>
      </c>
      <c r="C12" s="49" t="s">
        <v>328</v>
      </c>
      <c r="D12" s="50"/>
      <c r="E12" s="51"/>
      <c r="F12" s="272"/>
      <c r="G12" s="272"/>
      <c r="H12" s="57">
        <f>+G13</f>
        <v>24100.228571428568</v>
      </c>
    </row>
    <row r="13" spans="1:8" s="198" customFormat="1" ht="15" customHeight="1">
      <c r="A13" s="198">
        <v>2</v>
      </c>
      <c r="B13" s="587">
        <f>+B12+0.01</f>
        <v>1.01</v>
      </c>
      <c r="C13" s="314" t="s">
        <v>328</v>
      </c>
      <c r="D13" s="203" t="s">
        <v>329</v>
      </c>
      <c r="E13" s="214">
        <v>1</v>
      </c>
      <c r="F13" s="275">
        <f>SUM('OC-02'!G23:G25)/1.05</f>
        <v>24100.228571428568</v>
      </c>
      <c r="G13" s="220">
        <f>+F13</f>
        <v>24100.228571428568</v>
      </c>
      <c r="H13" s="276"/>
    </row>
    <row r="14" spans="1:8" s="198" customFormat="1" ht="15" customHeight="1">
      <c r="A14" s="198">
        <v>0</v>
      </c>
      <c r="B14" s="277"/>
      <c r="C14" s="84"/>
      <c r="D14" s="203"/>
      <c r="E14" s="214"/>
      <c r="F14" s="275"/>
      <c r="G14" s="220"/>
      <c r="H14" s="276"/>
    </row>
  </sheetData>
  <sheetProtection selectLockedCells="1" selectUnlockedCells="1"/>
  <printOptions horizontalCentered="1" verticalCentered="1"/>
  <pageMargins left="0.19685039370078741" right="0.19685039370078741" top="0.19685039370078741" bottom="0.27559055118110237" header="0.78740157480314965" footer="0.78740157480314965"/>
  <pageSetup paperSize="9" scale="55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X254"/>
  <sheetViews>
    <sheetView zoomScale="80" zoomScaleNormal="80" workbookViewId="0">
      <pane xSplit="6" ySplit="13" topLeftCell="G84" activePane="bottomRight" state="frozen"/>
      <selection pane="topRight" activeCell="G1" sqref="G1"/>
      <selection pane="bottomLeft" activeCell="A14" sqref="A14"/>
      <selection pane="bottomRight" activeCell="E94" sqref="E94"/>
    </sheetView>
  </sheetViews>
  <sheetFormatPr baseColWidth="10" defaultRowHeight="15"/>
  <cols>
    <col min="1" max="1" width="19.7109375" style="8" customWidth="1"/>
    <col min="2" max="2" width="50.85546875" style="8" customWidth="1"/>
    <col min="3" max="3" width="8.28515625" style="29" customWidth="1"/>
    <col min="4" max="5" width="12.7109375" style="8" customWidth="1"/>
    <col min="6" max="6" width="9.7109375" style="8" customWidth="1"/>
    <col min="7" max="7" width="12.7109375" style="8" customWidth="1"/>
    <col min="8" max="8" width="13.7109375" style="8" customWidth="1"/>
    <col min="9" max="9" width="21.28515625" style="8" customWidth="1"/>
    <col min="10" max="10" width="16.140625" style="8" customWidth="1"/>
    <col min="11" max="14" width="21.28515625" style="8" customWidth="1"/>
    <col min="15" max="15" width="19.42578125" style="8" customWidth="1"/>
    <col min="16" max="16" width="15" style="8" customWidth="1"/>
    <col min="17" max="17" width="8.85546875" style="8" customWidth="1"/>
    <col min="18" max="18" width="21.28515625" style="8" customWidth="1"/>
    <col min="19" max="19" width="19.42578125" style="8" customWidth="1"/>
    <col min="20" max="20" width="17.140625" style="9" customWidth="1"/>
    <col min="21" max="21" width="16.28515625" style="8" customWidth="1"/>
    <col min="22" max="264" width="11.42578125" style="8"/>
    <col min="265" max="265" width="19.7109375" style="8" customWidth="1"/>
    <col min="266" max="266" width="78.28515625" style="8" customWidth="1"/>
    <col min="267" max="267" width="8.28515625" style="8" customWidth="1"/>
    <col min="268" max="268" width="12.7109375" style="8" customWidth="1"/>
    <col min="269" max="269" width="13.7109375" style="8" customWidth="1"/>
    <col min="270" max="270" width="21.28515625" style="8" customWidth="1"/>
    <col min="271" max="271" width="19.42578125" style="8" customWidth="1"/>
    <col min="272" max="272" width="9.28515625" style="8" customWidth="1"/>
    <col min="273" max="273" width="8.85546875" style="8" customWidth="1"/>
    <col min="274" max="274" width="21.28515625" style="8" customWidth="1"/>
    <col min="275" max="275" width="19.42578125" style="8" customWidth="1"/>
    <col min="276" max="276" width="17.140625" style="8" customWidth="1"/>
    <col min="277" max="277" width="16.28515625" style="8" customWidth="1"/>
    <col min="278" max="520" width="11.42578125" style="8"/>
    <col min="521" max="521" width="19.7109375" style="8" customWidth="1"/>
    <col min="522" max="522" width="78.28515625" style="8" customWidth="1"/>
    <col min="523" max="523" width="8.28515625" style="8" customWidth="1"/>
    <col min="524" max="524" width="12.7109375" style="8" customWidth="1"/>
    <col min="525" max="525" width="13.7109375" style="8" customWidth="1"/>
    <col min="526" max="526" width="21.28515625" style="8" customWidth="1"/>
    <col min="527" max="527" width="19.42578125" style="8" customWidth="1"/>
    <col min="528" max="528" width="9.28515625" style="8" customWidth="1"/>
    <col min="529" max="529" width="8.85546875" style="8" customWidth="1"/>
    <col min="530" max="530" width="21.28515625" style="8" customWidth="1"/>
    <col min="531" max="531" width="19.42578125" style="8" customWidth="1"/>
    <col min="532" max="532" width="17.140625" style="8" customWidth="1"/>
    <col min="533" max="533" width="16.28515625" style="8" customWidth="1"/>
    <col min="534" max="776" width="11.42578125" style="8"/>
    <col min="777" max="777" width="19.7109375" style="8" customWidth="1"/>
    <col min="778" max="778" width="78.28515625" style="8" customWidth="1"/>
    <col min="779" max="779" width="8.28515625" style="8" customWidth="1"/>
    <col min="780" max="780" width="12.7109375" style="8" customWidth="1"/>
    <col min="781" max="781" width="13.7109375" style="8" customWidth="1"/>
    <col min="782" max="782" width="21.28515625" style="8" customWidth="1"/>
    <col min="783" max="783" width="19.42578125" style="8" customWidth="1"/>
    <col min="784" max="784" width="9.28515625" style="8" customWidth="1"/>
    <col min="785" max="785" width="8.85546875" style="8" customWidth="1"/>
    <col min="786" max="786" width="21.28515625" style="8" customWidth="1"/>
    <col min="787" max="787" width="19.42578125" style="8" customWidth="1"/>
    <col min="788" max="788" width="17.140625" style="8" customWidth="1"/>
    <col min="789" max="789" width="16.28515625" style="8" customWidth="1"/>
    <col min="790" max="1032" width="11.42578125" style="8"/>
    <col min="1033" max="1033" width="19.7109375" style="8" customWidth="1"/>
    <col min="1034" max="1034" width="78.28515625" style="8" customWidth="1"/>
    <col min="1035" max="1035" width="8.28515625" style="8" customWidth="1"/>
    <col min="1036" max="1036" width="12.7109375" style="8" customWidth="1"/>
    <col min="1037" max="1037" width="13.7109375" style="8" customWidth="1"/>
    <col min="1038" max="1038" width="21.28515625" style="8" customWidth="1"/>
    <col min="1039" max="1039" width="19.42578125" style="8" customWidth="1"/>
    <col min="1040" max="1040" width="9.28515625" style="8" customWidth="1"/>
    <col min="1041" max="1041" width="8.85546875" style="8" customWidth="1"/>
    <col min="1042" max="1042" width="21.28515625" style="8" customWidth="1"/>
    <col min="1043" max="1043" width="19.42578125" style="8" customWidth="1"/>
    <col min="1044" max="1044" width="17.140625" style="8" customWidth="1"/>
    <col min="1045" max="1045" width="16.28515625" style="8" customWidth="1"/>
    <col min="1046" max="1288" width="11.42578125" style="8"/>
    <col min="1289" max="1289" width="19.7109375" style="8" customWidth="1"/>
    <col min="1290" max="1290" width="78.28515625" style="8" customWidth="1"/>
    <col min="1291" max="1291" width="8.28515625" style="8" customWidth="1"/>
    <col min="1292" max="1292" width="12.7109375" style="8" customWidth="1"/>
    <col min="1293" max="1293" width="13.7109375" style="8" customWidth="1"/>
    <col min="1294" max="1294" width="21.28515625" style="8" customWidth="1"/>
    <col min="1295" max="1295" width="19.42578125" style="8" customWidth="1"/>
    <col min="1296" max="1296" width="9.28515625" style="8" customWidth="1"/>
    <col min="1297" max="1297" width="8.85546875" style="8" customWidth="1"/>
    <col min="1298" max="1298" width="21.28515625" style="8" customWidth="1"/>
    <col min="1299" max="1299" width="19.42578125" style="8" customWidth="1"/>
    <col min="1300" max="1300" width="17.140625" style="8" customWidth="1"/>
    <col min="1301" max="1301" width="16.28515625" style="8" customWidth="1"/>
    <col min="1302" max="1544" width="11.42578125" style="8"/>
    <col min="1545" max="1545" width="19.7109375" style="8" customWidth="1"/>
    <col min="1546" max="1546" width="78.28515625" style="8" customWidth="1"/>
    <col min="1547" max="1547" width="8.28515625" style="8" customWidth="1"/>
    <col min="1548" max="1548" width="12.7109375" style="8" customWidth="1"/>
    <col min="1549" max="1549" width="13.7109375" style="8" customWidth="1"/>
    <col min="1550" max="1550" width="21.28515625" style="8" customWidth="1"/>
    <col min="1551" max="1551" width="19.42578125" style="8" customWidth="1"/>
    <col min="1552" max="1552" width="9.28515625" style="8" customWidth="1"/>
    <col min="1553" max="1553" width="8.85546875" style="8" customWidth="1"/>
    <col min="1554" max="1554" width="21.28515625" style="8" customWidth="1"/>
    <col min="1555" max="1555" width="19.42578125" style="8" customWidth="1"/>
    <col min="1556" max="1556" width="17.140625" style="8" customWidth="1"/>
    <col min="1557" max="1557" width="16.28515625" style="8" customWidth="1"/>
    <col min="1558" max="1800" width="11.42578125" style="8"/>
    <col min="1801" max="1801" width="19.7109375" style="8" customWidth="1"/>
    <col min="1802" max="1802" width="78.28515625" style="8" customWidth="1"/>
    <col min="1803" max="1803" width="8.28515625" style="8" customWidth="1"/>
    <col min="1804" max="1804" width="12.7109375" style="8" customWidth="1"/>
    <col min="1805" max="1805" width="13.7109375" style="8" customWidth="1"/>
    <col min="1806" max="1806" width="21.28515625" style="8" customWidth="1"/>
    <col min="1807" max="1807" width="19.42578125" style="8" customWidth="1"/>
    <col min="1808" max="1808" width="9.28515625" style="8" customWidth="1"/>
    <col min="1809" max="1809" width="8.85546875" style="8" customWidth="1"/>
    <col min="1810" max="1810" width="21.28515625" style="8" customWidth="1"/>
    <col min="1811" max="1811" width="19.42578125" style="8" customWidth="1"/>
    <col min="1812" max="1812" width="17.140625" style="8" customWidth="1"/>
    <col min="1813" max="1813" width="16.28515625" style="8" customWidth="1"/>
    <col min="1814" max="2056" width="11.42578125" style="8"/>
    <col min="2057" max="2057" width="19.7109375" style="8" customWidth="1"/>
    <col min="2058" max="2058" width="78.28515625" style="8" customWidth="1"/>
    <col min="2059" max="2059" width="8.28515625" style="8" customWidth="1"/>
    <col min="2060" max="2060" width="12.7109375" style="8" customWidth="1"/>
    <col min="2061" max="2061" width="13.7109375" style="8" customWidth="1"/>
    <col min="2062" max="2062" width="21.28515625" style="8" customWidth="1"/>
    <col min="2063" max="2063" width="19.42578125" style="8" customWidth="1"/>
    <col min="2064" max="2064" width="9.28515625" style="8" customWidth="1"/>
    <col min="2065" max="2065" width="8.85546875" style="8" customWidth="1"/>
    <col min="2066" max="2066" width="21.28515625" style="8" customWidth="1"/>
    <col min="2067" max="2067" width="19.42578125" style="8" customWidth="1"/>
    <col min="2068" max="2068" width="17.140625" style="8" customWidth="1"/>
    <col min="2069" max="2069" width="16.28515625" style="8" customWidth="1"/>
    <col min="2070" max="2312" width="11.42578125" style="8"/>
    <col min="2313" max="2313" width="19.7109375" style="8" customWidth="1"/>
    <col min="2314" max="2314" width="78.28515625" style="8" customWidth="1"/>
    <col min="2315" max="2315" width="8.28515625" style="8" customWidth="1"/>
    <col min="2316" max="2316" width="12.7109375" style="8" customWidth="1"/>
    <col min="2317" max="2317" width="13.7109375" style="8" customWidth="1"/>
    <col min="2318" max="2318" width="21.28515625" style="8" customWidth="1"/>
    <col min="2319" max="2319" width="19.42578125" style="8" customWidth="1"/>
    <col min="2320" max="2320" width="9.28515625" style="8" customWidth="1"/>
    <col min="2321" max="2321" width="8.85546875" style="8" customWidth="1"/>
    <col min="2322" max="2322" width="21.28515625" style="8" customWidth="1"/>
    <col min="2323" max="2323" width="19.42578125" style="8" customWidth="1"/>
    <col min="2324" max="2324" width="17.140625" style="8" customWidth="1"/>
    <col min="2325" max="2325" width="16.28515625" style="8" customWidth="1"/>
    <col min="2326" max="2568" width="11.42578125" style="8"/>
    <col min="2569" max="2569" width="19.7109375" style="8" customWidth="1"/>
    <col min="2570" max="2570" width="78.28515625" style="8" customWidth="1"/>
    <col min="2571" max="2571" width="8.28515625" style="8" customWidth="1"/>
    <col min="2572" max="2572" width="12.7109375" style="8" customWidth="1"/>
    <col min="2573" max="2573" width="13.7109375" style="8" customWidth="1"/>
    <col min="2574" max="2574" width="21.28515625" style="8" customWidth="1"/>
    <col min="2575" max="2575" width="19.42578125" style="8" customWidth="1"/>
    <col min="2576" max="2576" width="9.28515625" style="8" customWidth="1"/>
    <col min="2577" max="2577" width="8.85546875" style="8" customWidth="1"/>
    <col min="2578" max="2578" width="21.28515625" style="8" customWidth="1"/>
    <col min="2579" max="2579" width="19.42578125" style="8" customWidth="1"/>
    <col min="2580" max="2580" width="17.140625" style="8" customWidth="1"/>
    <col min="2581" max="2581" width="16.28515625" style="8" customWidth="1"/>
    <col min="2582" max="2824" width="11.42578125" style="8"/>
    <col min="2825" max="2825" width="19.7109375" style="8" customWidth="1"/>
    <col min="2826" max="2826" width="78.28515625" style="8" customWidth="1"/>
    <col min="2827" max="2827" width="8.28515625" style="8" customWidth="1"/>
    <col min="2828" max="2828" width="12.7109375" style="8" customWidth="1"/>
    <col min="2829" max="2829" width="13.7109375" style="8" customWidth="1"/>
    <col min="2830" max="2830" width="21.28515625" style="8" customWidth="1"/>
    <col min="2831" max="2831" width="19.42578125" style="8" customWidth="1"/>
    <col min="2832" max="2832" width="9.28515625" style="8" customWidth="1"/>
    <col min="2833" max="2833" width="8.85546875" style="8" customWidth="1"/>
    <col min="2834" max="2834" width="21.28515625" style="8" customWidth="1"/>
    <col min="2835" max="2835" width="19.42578125" style="8" customWidth="1"/>
    <col min="2836" max="2836" width="17.140625" style="8" customWidth="1"/>
    <col min="2837" max="2837" width="16.28515625" style="8" customWidth="1"/>
    <col min="2838" max="3080" width="11.42578125" style="8"/>
    <col min="3081" max="3081" width="19.7109375" style="8" customWidth="1"/>
    <col min="3082" max="3082" width="78.28515625" style="8" customWidth="1"/>
    <col min="3083" max="3083" width="8.28515625" style="8" customWidth="1"/>
    <col min="3084" max="3084" width="12.7109375" style="8" customWidth="1"/>
    <col min="3085" max="3085" width="13.7109375" style="8" customWidth="1"/>
    <col min="3086" max="3086" width="21.28515625" style="8" customWidth="1"/>
    <col min="3087" max="3087" width="19.42578125" style="8" customWidth="1"/>
    <col min="3088" max="3088" width="9.28515625" style="8" customWidth="1"/>
    <col min="3089" max="3089" width="8.85546875" style="8" customWidth="1"/>
    <col min="3090" max="3090" width="21.28515625" style="8" customWidth="1"/>
    <col min="3091" max="3091" width="19.42578125" style="8" customWidth="1"/>
    <col min="3092" max="3092" width="17.140625" style="8" customWidth="1"/>
    <col min="3093" max="3093" width="16.28515625" style="8" customWidth="1"/>
    <col min="3094" max="3336" width="11.42578125" style="8"/>
    <col min="3337" max="3337" width="19.7109375" style="8" customWidth="1"/>
    <col min="3338" max="3338" width="78.28515625" style="8" customWidth="1"/>
    <col min="3339" max="3339" width="8.28515625" style="8" customWidth="1"/>
    <col min="3340" max="3340" width="12.7109375" style="8" customWidth="1"/>
    <col min="3341" max="3341" width="13.7109375" style="8" customWidth="1"/>
    <col min="3342" max="3342" width="21.28515625" style="8" customWidth="1"/>
    <col min="3343" max="3343" width="19.42578125" style="8" customWidth="1"/>
    <col min="3344" max="3344" width="9.28515625" style="8" customWidth="1"/>
    <col min="3345" max="3345" width="8.85546875" style="8" customWidth="1"/>
    <col min="3346" max="3346" width="21.28515625" style="8" customWidth="1"/>
    <col min="3347" max="3347" width="19.42578125" style="8" customWidth="1"/>
    <col min="3348" max="3348" width="17.140625" style="8" customWidth="1"/>
    <col min="3349" max="3349" width="16.28515625" style="8" customWidth="1"/>
    <col min="3350" max="3592" width="11.42578125" style="8"/>
    <col min="3593" max="3593" width="19.7109375" style="8" customWidth="1"/>
    <col min="3594" max="3594" width="78.28515625" style="8" customWidth="1"/>
    <col min="3595" max="3595" width="8.28515625" style="8" customWidth="1"/>
    <col min="3596" max="3596" width="12.7109375" style="8" customWidth="1"/>
    <col min="3597" max="3597" width="13.7109375" style="8" customWidth="1"/>
    <col min="3598" max="3598" width="21.28515625" style="8" customWidth="1"/>
    <col min="3599" max="3599" width="19.42578125" style="8" customWidth="1"/>
    <col min="3600" max="3600" width="9.28515625" style="8" customWidth="1"/>
    <col min="3601" max="3601" width="8.85546875" style="8" customWidth="1"/>
    <col min="3602" max="3602" width="21.28515625" style="8" customWidth="1"/>
    <col min="3603" max="3603" width="19.42578125" style="8" customWidth="1"/>
    <col min="3604" max="3604" width="17.140625" style="8" customWidth="1"/>
    <col min="3605" max="3605" width="16.28515625" style="8" customWidth="1"/>
    <col min="3606" max="3848" width="11.42578125" style="8"/>
    <col min="3849" max="3849" width="19.7109375" style="8" customWidth="1"/>
    <col min="3850" max="3850" width="78.28515625" style="8" customWidth="1"/>
    <col min="3851" max="3851" width="8.28515625" style="8" customWidth="1"/>
    <col min="3852" max="3852" width="12.7109375" style="8" customWidth="1"/>
    <col min="3853" max="3853" width="13.7109375" style="8" customWidth="1"/>
    <col min="3854" max="3854" width="21.28515625" style="8" customWidth="1"/>
    <col min="3855" max="3855" width="19.42578125" style="8" customWidth="1"/>
    <col min="3856" max="3856" width="9.28515625" style="8" customWidth="1"/>
    <col min="3857" max="3857" width="8.85546875" style="8" customWidth="1"/>
    <col min="3858" max="3858" width="21.28515625" style="8" customWidth="1"/>
    <col min="3859" max="3859" width="19.42578125" style="8" customWidth="1"/>
    <col min="3860" max="3860" width="17.140625" style="8" customWidth="1"/>
    <col min="3861" max="3861" width="16.28515625" style="8" customWidth="1"/>
    <col min="3862" max="4104" width="11.42578125" style="8"/>
    <col min="4105" max="4105" width="19.7109375" style="8" customWidth="1"/>
    <col min="4106" max="4106" width="78.28515625" style="8" customWidth="1"/>
    <col min="4107" max="4107" width="8.28515625" style="8" customWidth="1"/>
    <col min="4108" max="4108" width="12.7109375" style="8" customWidth="1"/>
    <col min="4109" max="4109" width="13.7109375" style="8" customWidth="1"/>
    <col min="4110" max="4110" width="21.28515625" style="8" customWidth="1"/>
    <col min="4111" max="4111" width="19.42578125" style="8" customWidth="1"/>
    <col min="4112" max="4112" width="9.28515625" style="8" customWidth="1"/>
    <col min="4113" max="4113" width="8.85546875" style="8" customWidth="1"/>
    <col min="4114" max="4114" width="21.28515625" style="8" customWidth="1"/>
    <col min="4115" max="4115" width="19.42578125" style="8" customWidth="1"/>
    <col min="4116" max="4116" width="17.140625" style="8" customWidth="1"/>
    <col min="4117" max="4117" width="16.28515625" style="8" customWidth="1"/>
    <col min="4118" max="4360" width="11.42578125" style="8"/>
    <col min="4361" max="4361" width="19.7109375" style="8" customWidth="1"/>
    <col min="4362" max="4362" width="78.28515625" style="8" customWidth="1"/>
    <col min="4363" max="4363" width="8.28515625" style="8" customWidth="1"/>
    <col min="4364" max="4364" width="12.7109375" style="8" customWidth="1"/>
    <col min="4365" max="4365" width="13.7109375" style="8" customWidth="1"/>
    <col min="4366" max="4366" width="21.28515625" style="8" customWidth="1"/>
    <col min="4367" max="4367" width="19.42578125" style="8" customWidth="1"/>
    <col min="4368" max="4368" width="9.28515625" style="8" customWidth="1"/>
    <col min="4369" max="4369" width="8.85546875" style="8" customWidth="1"/>
    <col min="4370" max="4370" width="21.28515625" style="8" customWidth="1"/>
    <col min="4371" max="4371" width="19.42578125" style="8" customWidth="1"/>
    <col min="4372" max="4372" width="17.140625" style="8" customWidth="1"/>
    <col min="4373" max="4373" width="16.28515625" style="8" customWidth="1"/>
    <col min="4374" max="4616" width="11.42578125" style="8"/>
    <col min="4617" max="4617" width="19.7109375" style="8" customWidth="1"/>
    <col min="4618" max="4618" width="78.28515625" style="8" customWidth="1"/>
    <col min="4619" max="4619" width="8.28515625" style="8" customWidth="1"/>
    <col min="4620" max="4620" width="12.7109375" style="8" customWidth="1"/>
    <col min="4621" max="4621" width="13.7109375" style="8" customWidth="1"/>
    <col min="4622" max="4622" width="21.28515625" style="8" customWidth="1"/>
    <col min="4623" max="4623" width="19.42578125" style="8" customWidth="1"/>
    <col min="4624" max="4624" width="9.28515625" style="8" customWidth="1"/>
    <col min="4625" max="4625" width="8.85546875" style="8" customWidth="1"/>
    <col min="4626" max="4626" width="21.28515625" style="8" customWidth="1"/>
    <col min="4627" max="4627" width="19.42578125" style="8" customWidth="1"/>
    <col min="4628" max="4628" width="17.140625" style="8" customWidth="1"/>
    <col min="4629" max="4629" width="16.28515625" style="8" customWidth="1"/>
    <col min="4630" max="4872" width="11.42578125" style="8"/>
    <col min="4873" max="4873" width="19.7109375" style="8" customWidth="1"/>
    <col min="4874" max="4874" width="78.28515625" style="8" customWidth="1"/>
    <col min="4875" max="4875" width="8.28515625" style="8" customWidth="1"/>
    <col min="4876" max="4876" width="12.7109375" style="8" customWidth="1"/>
    <col min="4877" max="4877" width="13.7109375" style="8" customWidth="1"/>
    <col min="4878" max="4878" width="21.28515625" style="8" customWidth="1"/>
    <col min="4879" max="4879" width="19.42578125" style="8" customWidth="1"/>
    <col min="4880" max="4880" width="9.28515625" style="8" customWidth="1"/>
    <col min="4881" max="4881" width="8.85546875" style="8" customWidth="1"/>
    <col min="4882" max="4882" width="21.28515625" style="8" customWidth="1"/>
    <col min="4883" max="4883" width="19.42578125" style="8" customWidth="1"/>
    <col min="4884" max="4884" width="17.140625" style="8" customWidth="1"/>
    <col min="4885" max="4885" width="16.28515625" style="8" customWidth="1"/>
    <col min="4886" max="5128" width="11.42578125" style="8"/>
    <col min="5129" max="5129" width="19.7109375" style="8" customWidth="1"/>
    <col min="5130" max="5130" width="78.28515625" style="8" customWidth="1"/>
    <col min="5131" max="5131" width="8.28515625" style="8" customWidth="1"/>
    <col min="5132" max="5132" width="12.7109375" style="8" customWidth="1"/>
    <col min="5133" max="5133" width="13.7109375" style="8" customWidth="1"/>
    <col min="5134" max="5134" width="21.28515625" style="8" customWidth="1"/>
    <col min="5135" max="5135" width="19.42578125" style="8" customWidth="1"/>
    <col min="5136" max="5136" width="9.28515625" style="8" customWidth="1"/>
    <col min="5137" max="5137" width="8.85546875" style="8" customWidth="1"/>
    <col min="5138" max="5138" width="21.28515625" style="8" customWidth="1"/>
    <col min="5139" max="5139" width="19.42578125" style="8" customWidth="1"/>
    <col min="5140" max="5140" width="17.140625" style="8" customWidth="1"/>
    <col min="5141" max="5141" width="16.28515625" style="8" customWidth="1"/>
    <col min="5142" max="5384" width="11.42578125" style="8"/>
    <col min="5385" max="5385" width="19.7109375" style="8" customWidth="1"/>
    <col min="5386" max="5386" width="78.28515625" style="8" customWidth="1"/>
    <col min="5387" max="5387" width="8.28515625" style="8" customWidth="1"/>
    <col min="5388" max="5388" width="12.7109375" style="8" customWidth="1"/>
    <col min="5389" max="5389" width="13.7109375" style="8" customWidth="1"/>
    <col min="5390" max="5390" width="21.28515625" style="8" customWidth="1"/>
    <col min="5391" max="5391" width="19.42578125" style="8" customWidth="1"/>
    <col min="5392" max="5392" width="9.28515625" style="8" customWidth="1"/>
    <col min="5393" max="5393" width="8.85546875" style="8" customWidth="1"/>
    <col min="5394" max="5394" width="21.28515625" style="8" customWidth="1"/>
    <col min="5395" max="5395" width="19.42578125" style="8" customWidth="1"/>
    <col min="5396" max="5396" width="17.140625" style="8" customWidth="1"/>
    <col min="5397" max="5397" width="16.28515625" style="8" customWidth="1"/>
    <col min="5398" max="5640" width="11.42578125" style="8"/>
    <col min="5641" max="5641" width="19.7109375" style="8" customWidth="1"/>
    <col min="5642" max="5642" width="78.28515625" style="8" customWidth="1"/>
    <col min="5643" max="5643" width="8.28515625" style="8" customWidth="1"/>
    <col min="5644" max="5644" width="12.7109375" style="8" customWidth="1"/>
    <col min="5645" max="5645" width="13.7109375" style="8" customWidth="1"/>
    <col min="5646" max="5646" width="21.28515625" style="8" customWidth="1"/>
    <col min="5647" max="5647" width="19.42578125" style="8" customWidth="1"/>
    <col min="5648" max="5648" width="9.28515625" style="8" customWidth="1"/>
    <col min="5649" max="5649" width="8.85546875" style="8" customWidth="1"/>
    <col min="5650" max="5650" width="21.28515625" style="8" customWidth="1"/>
    <col min="5651" max="5651" width="19.42578125" style="8" customWidth="1"/>
    <col min="5652" max="5652" width="17.140625" style="8" customWidth="1"/>
    <col min="5653" max="5653" width="16.28515625" style="8" customWidth="1"/>
    <col min="5654" max="5896" width="11.42578125" style="8"/>
    <col min="5897" max="5897" width="19.7109375" style="8" customWidth="1"/>
    <col min="5898" max="5898" width="78.28515625" style="8" customWidth="1"/>
    <col min="5899" max="5899" width="8.28515625" style="8" customWidth="1"/>
    <col min="5900" max="5900" width="12.7109375" style="8" customWidth="1"/>
    <col min="5901" max="5901" width="13.7109375" style="8" customWidth="1"/>
    <col min="5902" max="5902" width="21.28515625" style="8" customWidth="1"/>
    <col min="5903" max="5903" width="19.42578125" style="8" customWidth="1"/>
    <col min="5904" max="5904" width="9.28515625" style="8" customWidth="1"/>
    <col min="5905" max="5905" width="8.85546875" style="8" customWidth="1"/>
    <col min="5906" max="5906" width="21.28515625" style="8" customWidth="1"/>
    <col min="5907" max="5907" width="19.42578125" style="8" customWidth="1"/>
    <col min="5908" max="5908" width="17.140625" style="8" customWidth="1"/>
    <col min="5909" max="5909" width="16.28515625" style="8" customWidth="1"/>
    <col min="5910" max="6152" width="11.42578125" style="8"/>
    <col min="6153" max="6153" width="19.7109375" style="8" customWidth="1"/>
    <col min="6154" max="6154" width="78.28515625" style="8" customWidth="1"/>
    <col min="6155" max="6155" width="8.28515625" style="8" customWidth="1"/>
    <col min="6156" max="6156" width="12.7109375" style="8" customWidth="1"/>
    <col min="6157" max="6157" width="13.7109375" style="8" customWidth="1"/>
    <col min="6158" max="6158" width="21.28515625" style="8" customWidth="1"/>
    <col min="6159" max="6159" width="19.42578125" style="8" customWidth="1"/>
    <col min="6160" max="6160" width="9.28515625" style="8" customWidth="1"/>
    <col min="6161" max="6161" width="8.85546875" style="8" customWidth="1"/>
    <col min="6162" max="6162" width="21.28515625" style="8" customWidth="1"/>
    <col min="6163" max="6163" width="19.42578125" style="8" customWidth="1"/>
    <col min="6164" max="6164" width="17.140625" style="8" customWidth="1"/>
    <col min="6165" max="6165" width="16.28515625" style="8" customWidth="1"/>
    <col min="6166" max="6408" width="11.42578125" style="8"/>
    <col min="6409" max="6409" width="19.7109375" style="8" customWidth="1"/>
    <col min="6410" max="6410" width="78.28515625" style="8" customWidth="1"/>
    <col min="6411" max="6411" width="8.28515625" style="8" customWidth="1"/>
    <col min="6412" max="6412" width="12.7109375" style="8" customWidth="1"/>
    <col min="6413" max="6413" width="13.7109375" style="8" customWidth="1"/>
    <col min="6414" max="6414" width="21.28515625" style="8" customWidth="1"/>
    <col min="6415" max="6415" width="19.42578125" style="8" customWidth="1"/>
    <col min="6416" max="6416" width="9.28515625" style="8" customWidth="1"/>
    <col min="6417" max="6417" width="8.85546875" style="8" customWidth="1"/>
    <col min="6418" max="6418" width="21.28515625" style="8" customWidth="1"/>
    <col min="6419" max="6419" width="19.42578125" style="8" customWidth="1"/>
    <col min="6420" max="6420" width="17.140625" style="8" customWidth="1"/>
    <col min="6421" max="6421" width="16.28515625" style="8" customWidth="1"/>
    <col min="6422" max="6664" width="11.42578125" style="8"/>
    <col min="6665" max="6665" width="19.7109375" style="8" customWidth="1"/>
    <col min="6666" max="6666" width="78.28515625" style="8" customWidth="1"/>
    <col min="6667" max="6667" width="8.28515625" style="8" customWidth="1"/>
    <col min="6668" max="6668" width="12.7109375" style="8" customWidth="1"/>
    <col min="6669" max="6669" width="13.7109375" style="8" customWidth="1"/>
    <col min="6670" max="6670" width="21.28515625" style="8" customWidth="1"/>
    <col min="6671" max="6671" width="19.42578125" style="8" customWidth="1"/>
    <col min="6672" max="6672" width="9.28515625" style="8" customWidth="1"/>
    <col min="6673" max="6673" width="8.85546875" style="8" customWidth="1"/>
    <col min="6674" max="6674" width="21.28515625" style="8" customWidth="1"/>
    <col min="6675" max="6675" width="19.42578125" style="8" customWidth="1"/>
    <col min="6676" max="6676" width="17.140625" style="8" customWidth="1"/>
    <col min="6677" max="6677" width="16.28515625" style="8" customWidth="1"/>
    <col min="6678" max="6920" width="11.42578125" style="8"/>
    <col min="6921" max="6921" width="19.7109375" style="8" customWidth="1"/>
    <col min="6922" max="6922" width="78.28515625" style="8" customWidth="1"/>
    <col min="6923" max="6923" width="8.28515625" style="8" customWidth="1"/>
    <col min="6924" max="6924" width="12.7109375" style="8" customWidth="1"/>
    <col min="6925" max="6925" width="13.7109375" style="8" customWidth="1"/>
    <col min="6926" max="6926" width="21.28515625" style="8" customWidth="1"/>
    <col min="6927" max="6927" width="19.42578125" style="8" customWidth="1"/>
    <col min="6928" max="6928" width="9.28515625" style="8" customWidth="1"/>
    <col min="6929" max="6929" width="8.85546875" style="8" customWidth="1"/>
    <col min="6930" max="6930" width="21.28515625" style="8" customWidth="1"/>
    <col min="6931" max="6931" width="19.42578125" style="8" customWidth="1"/>
    <col min="6932" max="6932" width="17.140625" style="8" customWidth="1"/>
    <col min="6933" max="6933" width="16.28515625" style="8" customWidth="1"/>
    <col min="6934" max="7176" width="11.42578125" style="8"/>
    <col min="7177" max="7177" width="19.7109375" style="8" customWidth="1"/>
    <col min="7178" max="7178" width="78.28515625" style="8" customWidth="1"/>
    <col min="7179" max="7179" width="8.28515625" style="8" customWidth="1"/>
    <col min="7180" max="7180" width="12.7109375" style="8" customWidth="1"/>
    <col min="7181" max="7181" width="13.7109375" style="8" customWidth="1"/>
    <col min="7182" max="7182" width="21.28515625" style="8" customWidth="1"/>
    <col min="7183" max="7183" width="19.42578125" style="8" customWidth="1"/>
    <col min="7184" max="7184" width="9.28515625" style="8" customWidth="1"/>
    <col min="7185" max="7185" width="8.85546875" style="8" customWidth="1"/>
    <col min="7186" max="7186" width="21.28515625" style="8" customWidth="1"/>
    <col min="7187" max="7187" width="19.42578125" style="8" customWidth="1"/>
    <col min="7188" max="7188" width="17.140625" style="8" customWidth="1"/>
    <col min="7189" max="7189" width="16.28515625" style="8" customWidth="1"/>
    <col min="7190" max="7432" width="11.42578125" style="8"/>
    <col min="7433" max="7433" width="19.7109375" style="8" customWidth="1"/>
    <col min="7434" max="7434" width="78.28515625" style="8" customWidth="1"/>
    <col min="7435" max="7435" width="8.28515625" style="8" customWidth="1"/>
    <col min="7436" max="7436" width="12.7109375" style="8" customWidth="1"/>
    <col min="7437" max="7437" width="13.7109375" style="8" customWidth="1"/>
    <col min="7438" max="7438" width="21.28515625" style="8" customWidth="1"/>
    <col min="7439" max="7439" width="19.42578125" style="8" customWidth="1"/>
    <col min="7440" max="7440" width="9.28515625" style="8" customWidth="1"/>
    <col min="7441" max="7441" width="8.85546875" style="8" customWidth="1"/>
    <col min="7442" max="7442" width="21.28515625" style="8" customWidth="1"/>
    <col min="7443" max="7443" width="19.42578125" style="8" customWidth="1"/>
    <col min="7444" max="7444" width="17.140625" style="8" customWidth="1"/>
    <col min="7445" max="7445" width="16.28515625" style="8" customWidth="1"/>
    <col min="7446" max="7688" width="11.42578125" style="8"/>
    <col min="7689" max="7689" width="19.7109375" style="8" customWidth="1"/>
    <col min="7690" max="7690" width="78.28515625" style="8" customWidth="1"/>
    <col min="7691" max="7691" width="8.28515625" style="8" customWidth="1"/>
    <col min="7692" max="7692" width="12.7109375" style="8" customWidth="1"/>
    <col min="7693" max="7693" width="13.7109375" style="8" customWidth="1"/>
    <col min="7694" max="7694" width="21.28515625" style="8" customWidth="1"/>
    <col min="7695" max="7695" width="19.42578125" style="8" customWidth="1"/>
    <col min="7696" max="7696" width="9.28515625" style="8" customWidth="1"/>
    <col min="7697" max="7697" width="8.85546875" style="8" customWidth="1"/>
    <col min="7698" max="7698" width="21.28515625" style="8" customWidth="1"/>
    <col min="7699" max="7699" width="19.42578125" style="8" customWidth="1"/>
    <col min="7700" max="7700" width="17.140625" style="8" customWidth="1"/>
    <col min="7701" max="7701" width="16.28515625" style="8" customWidth="1"/>
    <col min="7702" max="7944" width="11.42578125" style="8"/>
    <col min="7945" max="7945" width="19.7109375" style="8" customWidth="1"/>
    <col min="7946" max="7946" width="78.28515625" style="8" customWidth="1"/>
    <col min="7947" max="7947" width="8.28515625" style="8" customWidth="1"/>
    <col min="7948" max="7948" width="12.7109375" style="8" customWidth="1"/>
    <col min="7949" max="7949" width="13.7109375" style="8" customWidth="1"/>
    <col min="7950" max="7950" width="21.28515625" style="8" customWidth="1"/>
    <col min="7951" max="7951" width="19.42578125" style="8" customWidth="1"/>
    <col min="7952" max="7952" width="9.28515625" style="8" customWidth="1"/>
    <col min="7953" max="7953" width="8.85546875" style="8" customWidth="1"/>
    <col min="7954" max="7954" width="21.28515625" style="8" customWidth="1"/>
    <col min="7955" max="7955" width="19.42578125" style="8" customWidth="1"/>
    <col min="7956" max="7956" width="17.140625" style="8" customWidth="1"/>
    <col min="7957" max="7957" width="16.28515625" style="8" customWidth="1"/>
    <col min="7958" max="8200" width="11.42578125" style="8"/>
    <col min="8201" max="8201" width="19.7109375" style="8" customWidth="1"/>
    <col min="8202" max="8202" width="78.28515625" style="8" customWidth="1"/>
    <col min="8203" max="8203" width="8.28515625" style="8" customWidth="1"/>
    <col min="8204" max="8204" width="12.7109375" style="8" customWidth="1"/>
    <col min="8205" max="8205" width="13.7109375" style="8" customWidth="1"/>
    <col min="8206" max="8206" width="21.28515625" style="8" customWidth="1"/>
    <col min="8207" max="8207" width="19.42578125" style="8" customWidth="1"/>
    <col min="8208" max="8208" width="9.28515625" style="8" customWidth="1"/>
    <col min="8209" max="8209" width="8.85546875" style="8" customWidth="1"/>
    <col min="8210" max="8210" width="21.28515625" style="8" customWidth="1"/>
    <col min="8211" max="8211" width="19.42578125" style="8" customWidth="1"/>
    <col min="8212" max="8212" width="17.140625" style="8" customWidth="1"/>
    <col min="8213" max="8213" width="16.28515625" style="8" customWidth="1"/>
    <col min="8214" max="8456" width="11.42578125" style="8"/>
    <col min="8457" max="8457" width="19.7109375" style="8" customWidth="1"/>
    <col min="8458" max="8458" width="78.28515625" style="8" customWidth="1"/>
    <col min="8459" max="8459" width="8.28515625" style="8" customWidth="1"/>
    <col min="8460" max="8460" width="12.7109375" style="8" customWidth="1"/>
    <col min="8461" max="8461" width="13.7109375" style="8" customWidth="1"/>
    <col min="8462" max="8462" width="21.28515625" style="8" customWidth="1"/>
    <col min="8463" max="8463" width="19.42578125" style="8" customWidth="1"/>
    <col min="8464" max="8464" width="9.28515625" style="8" customWidth="1"/>
    <col min="8465" max="8465" width="8.85546875" style="8" customWidth="1"/>
    <col min="8466" max="8466" width="21.28515625" style="8" customWidth="1"/>
    <col min="8467" max="8467" width="19.42578125" style="8" customWidth="1"/>
    <col min="8468" max="8468" width="17.140625" style="8" customWidth="1"/>
    <col min="8469" max="8469" width="16.28515625" style="8" customWidth="1"/>
    <col min="8470" max="8712" width="11.42578125" style="8"/>
    <col min="8713" max="8713" width="19.7109375" style="8" customWidth="1"/>
    <col min="8714" max="8714" width="78.28515625" style="8" customWidth="1"/>
    <col min="8715" max="8715" width="8.28515625" style="8" customWidth="1"/>
    <col min="8716" max="8716" width="12.7109375" style="8" customWidth="1"/>
    <col min="8717" max="8717" width="13.7109375" style="8" customWidth="1"/>
    <col min="8718" max="8718" width="21.28515625" style="8" customWidth="1"/>
    <col min="8719" max="8719" width="19.42578125" style="8" customWidth="1"/>
    <col min="8720" max="8720" width="9.28515625" style="8" customWidth="1"/>
    <col min="8721" max="8721" width="8.85546875" style="8" customWidth="1"/>
    <col min="8722" max="8722" width="21.28515625" style="8" customWidth="1"/>
    <col min="8723" max="8723" width="19.42578125" style="8" customWidth="1"/>
    <col min="8724" max="8724" width="17.140625" style="8" customWidth="1"/>
    <col min="8725" max="8725" width="16.28515625" style="8" customWidth="1"/>
    <col min="8726" max="8968" width="11.42578125" style="8"/>
    <col min="8969" max="8969" width="19.7109375" style="8" customWidth="1"/>
    <col min="8970" max="8970" width="78.28515625" style="8" customWidth="1"/>
    <col min="8971" max="8971" width="8.28515625" style="8" customWidth="1"/>
    <col min="8972" max="8972" width="12.7109375" style="8" customWidth="1"/>
    <col min="8973" max="8973" width="13.7109375" style="8" customWidth="1"/>
    <col min="8974" max="8974" width="21.28515625" style="8" customWidth="1"/>
    <col min="8975" max="8975" width="19.42578125" style="8" customWidth="1"/>
    <col min="8976" max="8976" width="9.28515625" style="8" customWidth="1"/>
    <col min="8977" max="8977" width="8.85546875" style="8" customWidth="1"/>
    <col min="8978" max="8978" width="21.28515625" style="8" customWidth="1"/>
    <col min="8979" max="8979" width="19.42578125" style="8" customWidth="1"/>
    <col min="8980" max="8980" width="17.140625" style="8" customWidth="1"/>
    <col min="8981" max="8981" width="16.28515625" style="8" customWidth="1"/>
    <col min="8982" max="9224" width="11.42578125" style="8"/>
    <col min="9225" max="9225" width="19.7109375" style="8" customWidth="1"/>
    <col min="9226" max="9226" width="78.28515625" style="8" customWidth="1"/>
    <col min="9227" max="9227" width="8.28515625" style="8" customWidth="1"/>
    <col min="9228" max="9228" width="12.7109375" style="8" customWidth="1"/>
    <col min="9229" max="9229" width="13.7109375" style="8" customWidth="1"/>
    <col min="9230" max="9230" width="21.28515625" style="8" customWidth="1"/>
    <col min="9231" max="9231" width="19.42578125" style="8" customWidth="1"/>
    <col min="9232" max="9232" width="9.28515625" style="8" customWidth="1"/>
    <col min="9233" max="9233" width="8.85546875" style="8" customWidth="1"/>
    <col min="9234" max="9234" width="21.28515625" style="8" customWidth="1"/>
    <col min="9235" max="9235" width="19.42578125" style="8" customWidth="1"/>
    <col min="9236" max="9236" width="17.140625" style="8" customWidth="1"/>
    <col min="9237" max="9237" width="16.28515625" style="8" customWidth="1"/>
    <col min="9238" max="9480" width="11.42578125" style="8"/>
    <col min="9481" max="9481" width="19.7109375" style="8" customWidth="1"/>
    <col min="9482" max="9482" width="78.28515625" style="8" customWidth="1"/>
    <col min="9483" max="9483" width="8.28515625" style="8" customWidth="1"/>
    <col min="9484" max="9484" width="12.7109375" style="8" customWidth="1"/>
    <col min="9485" max="9485" width="13.7109375" style="8" customWidth="1"/>
    <col min="9486" max="9486" width="21.28515625" style="8" customWidth="1"/>
    <col min="9487" max="9487" width="19.42578125" style="8" customWidth="1"/>
    <col min="9488" max="9488" width="9.28515625" style="8" customWidth="1"/>
    <col min="9489" max="9489" width="8.85546875" style="8" customWidth="1"/>
    <col min="9490" max="9490" width="21.28515625" style="8" customWidth="1"/>
    <col min="9491" max="9491" width="19.42578125" style="8" customWidth="1"/>
    <col min="9492" max="9492" width="17.140625" style="8" customWidth="1"/>
    <col min="9493" max="9493" width="16.28515625" style="8" customWidth="1"/>
    <col min="9494" max="9736" width="11.42578125" style="8"/>
    <col min="9737" max="9737" width="19.7109375" style="8" customWidth="1"/>
    <col min="9738" max="9738" width="78.28515625" style="8" customWidth="1"/>
    <col min="9739" max="9739" width="8.28515625" style="8" customWidth="1"/>
    <col min="9740" max="9740" width="12.7109375" style="8" customWidth="1"/>
    <col min="9741" max="9741" width="13.7109375" style="8" customWidth="1"/>
    <col min="9742" max="9742" width="21.28515625" style="8" customWidth="1"/>
    <col min="9743" max="9743" width="19.42578125" style="8" customWidth="1"/>
    <col min="9744" max="9744" width="9.28515625" style="8" customWidth="1"/>
    <col min="9745" max="9745" width="8.85546875" style="8" customWidth="1"/>
    <col min="9746" max="9746" width="21.28515625" style="8" customWidth="1"/>
    <col min="9747" max="9747" width="19.42578125" style="8" customWidth="1"/>
    <col min="9748" max="9748" width="17.140625" style="8" customWidth="1"/>
    <col min="9749" max="9749" width="16.28515625" style="8" customWidth="1"/>
    <col min="9750" max="9992" width="11.42578125" style="8"/>
    <col min="9993" max="9993" width="19.7109375" style="8" customWidth="1"/>
    <col min="9994" max="9994" width="78.28515625" style="8" customWidth="1"/>
    <col min="9995" max="9995" width="8.28515625" style="8" customWidth="1"/>
    <col min="9996" max="9996" width="12.7109375" style="8" customWidth="1"/>
    <col min="9997" max="9997" width="13.7109375" style="8" customWidth="1"/>
    <col min="9998" max="9998" width="21.28515625" style="8" customWidth="1"/>
    <col min="9999" max="9999" width="19.42578125" style="8" customWidth="1"/>
    <col min="10000" max="10000" width="9.28515625" style="8" customWidth="1"/>
    <col min="10001" max="10001" width="8.85546875" style="8" customWidth="1"/>
    <col min="10002" max="10002" width="21.28515625" style="8" customWidth="1"/>
    <col min="10003" max="10003" width="19.42578125" style="8" customWidth="1"/>
    <col min="10004" max="10004" width="17.140625" style="8" customWidth="1"/>
    <col min="10005" max="10005" width="16.28515625" style="8" customWidth="1"/>
    <col min="10006" max="10248" width="11.42578125" style="8"/>
    <col min="10249" max="10249" width="19.7109375" style="8" customWidth="1"/>
    <col min="10250" max="10250" width="78.28515625" style="8" customWidth="1"/>
    <col min="10251" max="10251" width="8.28515625" style="8" customWidth="1"/>
    <col min="10252" max="10252" width="12.7109375" style="8" customWidth="1"/>
    <col min="10253" max="10253" width="13.7109375" style="8" customWidth="1"/>
    <col min="10254" max="10254" width="21.28515625" style="8" customWidth="1"/>
    <col min="10255" max="10255" width="19.42578125" style="8" customWidth="1"/>
    <col min="10256" max="10256" width="9.28515625" style="8" customWidth="1"/>
    <col min="10257" max="10257" width="8.85546875" style="8" customWidth="1"/>
    <col min="10258" max="10258" width="21.28515625" style="8" customWidth="1"/>
    <col min="10259" max="10259" width="19.42578125" style="8" customWidth="1"/>
    <col min="10260" max="10260" width="17.140625" style="8" customWidth="1"/>
    <col min="10261" max="10261" width="16.28515625" style="8" customWidth="1"/>
    <col min="10262" max="10504" width="11.42578125" style="8"/>
    <col min="10505" max="10505" width="19.7109375" style="8" customWidth="1"/>
    <col min="10506" max="10506" width="78.28515625" style="8" customWidth="1"/>
    <col min="10507" max="10507" width="8.28515625" style="8" customWidth="1"/>
    <col min="10508" max="10508" width="12.7109375" style="8" customWidth="1"/>
    <col min="10509" max="10509" width="13.7109375" style="8" customWidth="1"/>
    <col min="10510" max="10510" width="21.28515625" style="8" customWidth="1"/>
    <col min="10511" max="10511" width="19.42578125" style="8" customWidth="1"/>
    <col min="10512" max="10512" width="9.28515625" style="8" customWidth="1"/>
    <col min="10513" max="10513" width="8.85546875" style="8" customWidth="1"/>
    <col min="10514" max="10514" width="21.28515625" style="8" customWidth="1"/>
    <col min="10515" max="10515" width="19.42578125" style="8" customWidth="1"/>
    <col min="10516" max="10516" width="17.140625" style="8" customWidth="1"/>
    <col min="10517" max="10517" width="16.28515625" style="8" customWidth="1"/>
    <col min="10518" max="10760" width="11.42578125" style="8"/>
    <col min="10761" max="10761" width="19.7109375" style="8" customWidth="1"/>
    <col min="10762" max="10762" width="78.28515625" style="8" customWidth="1"/>
    <col min="10763" max="10763" width="8.28515625" style="8" customWidth="1"/>
    <col min="10764" max="10764" width="12.7109375" style="8" customWidth="1"/>
    <col min="10765" max="10765" width="13.7109375" style="8" customWidth="1"/>
    <col min="10766" max="10766" width="21.28515625" style="8" customWidth="1"/>
    <col min="10767" max="10767" width="19.42578125" style="8" customWidth="1"/>
    <col min="10768" max="10768" width="9.28515625" style="8" customWidth="1"/>
    <col min="10769" max="10769" width="8.85546875" style="8" customWidth="1"/>
    <col min="10770" max="10770" width="21.28515625" style="8" customWidth="1"/>
    <col min="10771" max="10771" width="19.42578125" style="8" customWidth="1"/>
    <col min="10772" max="10772" width="17.140625" style="8" customWidth="1"/>
    <col min="10773" max="10773" width="16.28515625" style="8" customWidth="1"/>
    <col min="10774" max="11016" width="11.42578125" style="8"/>
    <col min="11017" max="11017" width="19.7109375" style="8" customWidth="1"/>
    <col min="11018" max="11018" width="78.28515625" style="8" customWidth="1"/>
    <col min="11019" max="11019" width="8.28515625" style="8" customWidth="1"/>
    <col min="11020" max="11020" width="12.7109375" style="8" customWidth="1"/>
    <col min="11021" max="11021" width="13.7109375" style="8" customWidth="1"/>
    <col min="11022" max="11022" width="21.28515625" style="8" customWidth="1"/>
    <col min="11023" max="11023" width="19.42578125" style="8" customWidth="1"/>
    <col min="11024" max="11024" width="9.28515625" style="8" customWidth="1"/>
    <col min="11025" max="11025" width="8.85546875" style="8" customWidth="1"/>
    <col min="11026" max="11026" width="21.28515625" style="8" customWidth="1"/>
    <col min="11027" max="11027" width="19.42578125" style="8" customWidth="1"/>
    <col min="11028" max="11028" width="17.140625" style="8" customWidth="1"/>
    <col min="11029" max="11029" width="16.28515625" style="8" customWidth="1"/>
    <col min="11030" max="11272" width="11.42578125" style="8"/>
    <col min="11273" max="11273" width="19.7109375" style="8" customWidth="1"/>
    <col min="11274" max="11274" width="78.28515625" style="8" customWidth="1"/>
    <col min="11275" max="11275" width="8.28515625" style="8" customWidth="1"/>
    <col min="11276" max="11276" width="12.7109375" style="8" customWidth="1"/>
    <col min="11277" max="11277" width="13.7109375" style="8" customWidth="1"/>
    <col min="11278" max="11278" width="21.28515625" style="8" customWidth="1"/>
    <col min="11279" max="11279" width="19.42578125" style="8" customWidth="1"/>
    <col min="11280" max="11280" width="9.28515625" style="8" customWidth="1"/>
    <col min="11281" max="11281" width="8.85546875" style="8" customWidth="1"/>
    <col min="11282" max="11282" width="21.28515625" style="8" customWidth="1"/>
    <col min="11283" max="11283" width="19.42578125" style="8" customWidth="1"/>
    <col min="11284" max="11284" width="17.140625" style="8" customWidth="1"/>
    <col min="11285" max="11285" width="16.28515625" style="8" customWidth="1"/>
    <col min="11286" max="11528" width="11.42578125" style="8"/>
    <col min="11529" max="11529" width="19.7109375" style="8" customWidth="1"/>
    <col min="11530" max="11530" width="78.28515625" style="8" customWidth="1"/>
    <col min="11531" max="11531" width="8.28515625" style="8" customWidth="1"/>
    <col min="11532" max="11532" width="12.7109375" style="8" customWidth="1"/>
    <col min="11533" max="11533" width="13.7109375" style="8" customWidth="1"/>
    <col min="11534" max="11534" width="21.28515625" style="8" customWidth="1"/>
    <col min="11535" max="11535" width="19.42578125" style="8" customWidth="1"/>
    <col min="11536" max="11536" width="9.28515625" style="8" customWidth="1"/>
    <col min="11537" max="11537" width="8.85546875" style="8" customWidth="1"/>
    <col min="11538" max="11538" width="21.28515625" style="8" customWidth="1"/>
    <col min="11539" max="11539" width="19.42578125" style="8" customWidth="1"/>
    <col min="11540" max="11540" width="17.140625" style="8" customWidth="1"/>
    <col min="11541" max="11541" width="16.28515625" style="8" customWidth="1"/>
    <col min="11542" max="11784" width="11.42578125" style="8"/>
    <col min="11785" max="11785" width="19.7109375" style="8" customWidth="1"/>
    <col min="11786" max="11786" width="78.28515625" style="8" customWidth="1"/>
    <col min="11787" max="11787" width="8.28515625" style="8" customWidth="1"/>
    <col min="11788" max="11788" width="12.7109375" style="8" customWidth="1"/>
    <col min="11789" max="11789" width="13.7109375" style="8" customWidth="1"/>
    <col min="11790" max="11790" width="21.28515625" style="8" customWidth="1"/>
    <col min="11791" max="11791" width="19.42578125" style="8" customWidth="1"/>
    <col min="11792" max="11792" width="9.28515625" style="8" customWidth="1"/>
    <col min="11793" max="11793" width="8.85546875" style="8" customWidth="1"/>
    <col min="11794" max="11794" width="21.28515625" style="8" customWidth="1"/>
    <col min="11795" max="11795" width="19.42578125" style="8" customWidth="1"/>
    <col min="11796" max="11796" width="17.140625" style="8" customWidth="1"/>
    <col min="11797" max="11797" width="16.28515625" style="8" customWidth="1"/>
    <col min="11798" max="12040" width="11.42578125" style="8"/>
    <col min="12041" max="12041" width="19.7109375" style="8" customWidth="1"/>
    <col min="12042" max="12042" width="78.28515625" style="8" customWidth="1"/>
    <col min="12043" max="12043" width="8.28515625" style="8" customWidth="1"/>
    <col min="12044" max="12044" width="12.7109375" style="8" customWidth="1"/>
    <col min="12045" max="12045" width="13.7109375" style="8" customWidth="1"/>
    <col min="12046" max="12046" width="21.28515625" style="8" customWidth="1"/>
    <col min="12047" max="12047" width="19.42578125" style="8" customWidth="1"/>
    <col min="12048" max="12048" width="9.28515625" style="8" customWidth="1"/>
    <col min="12049" max="12049" width="8.85546875" style="8" customWidth="1"/>
    <col min="12050" max="12050" width="21.28515625" style="8" customWidth="1"/>
    <col min="12051" max="12051" width="19.42578125" style="8" customWidth="1"/>
    <col min="12052" max="12052" width="17.140625" style="8" customWidth="1"/>
    <col min="12053" max="12053" width="16.28515625" style="8" customWidth="1"/>
    <col min="12054" max="12296" width="11.42578125" style="8"/>
    <col min="12297" max="12297" width="19.7109375" style="8" customWidth="1"/>
    <col min="12298" max="12298" width="78.28515625" style="8" customWidth="1"/>
    <col min="12299" max="12299" width="8.28515625" style="8" customWidth="1"/>
    <col min="12300" max="12300" width="12.7109375" style="8" customWidth="1"/>
    <col min="12301" max="12301" width="13.7109375" style="8" customWidth="1"/>
    <col min="12302" max="12302" width="21.28515625" style="8" customWidth="1"/>
    <col min="12303" max="12303" width="19.42578125" style="8" customWidth="1"/>
    <col min="12304" max="12304" width="9.28515625" style="8" customWidth="1"/>
    <col min="12305" max="12305" width="8.85546875" style="8" customWidth="1"/>
    <col min="12306" max="12306" width="21.28515625" style="8" customWidth="1"/>
    <col min="12307" max="12307" width="19.42578125" style="8" customWidth="1"/>
    <col min="12308" max="12308" width="17.140625" style="8" customWidth="1"/>
    <col min="12309" max="12309" width="16.28515625" style="8" customWidth="1"/>
    <col min="12310" max="12552" width="11.42578125" style="8"/>
    <col min="12553" max="12553" width="19.7109375" style="8" customWidth="1"/>
    <col min="12554" max="12554" width="78.28515625" style="8" customWidth="1"/>
    <col min="12555" max="12555" width="8.28515625" style="8" customWidth="1"/>
    <col min="12556" max="12556" width="12.7109375" style="8" customWidth="1"/>
    <col min="12557" max="12557" width="13.7109375" style="8" customWidth="1"/>
    <col min="12558" max="12558" width="21.28515625" style="8" customWidth="1"/>
    <col min="12559" max="12559" width="19.42578125" style="8" customWidth="1"/>
    <col min="12560" max="12560" width="9.28515625" style="8" customWidth="1"/>
    <col min="12561" max="12561" width="8.85546875" style="8" customWidth="1"/>
    <col min="12562" max="12562" width="21.28515625" style="8" customWidth="1"/>
    <col min="12563" max="12563" width="19.42578125" style="8" customWidth="1"/>
    <col min="12564" max="12564" width="17.140625" style="8" customWidth="1"/>
    <col min="12565" max="12565" width="16.28515625" style="8" customWidth="1"/>
    <col min="12566" max="12808" width="11.42578125" style="8"/>
    <col min="12809" max="12809" width="19.7109375" style="8" customWidth="1"/>
    <col min="12810" max="12810" width="78.28515625" style="8" customWidth="1"/>
    <col min="12811" max="12811" width="8.28515625" style="8" customWidth="1"/>
    <col min="12812" max="12812" width="12.7109375" style="8" customWidth="1"/>
    <col min="12813" max="12813" width="13.7109375" style="8" customWidth="1"/>
    <col min="12814" max="12814" width="21.28515625" style="8" customWidth="1"/>
    <col min="12815" max="12815" width="19.42578125" style="8" customWidth="1"/>
    <col min="12816" max="12816" width="9.28515625" style="8" customWidth="1"/>
    <col min="12817" max="12817" width="8.85546875" style="8" customWidth="1"/>
    <col min="12818" max="12818" width="21.28515625" style="8" customWidth="1"/>
    <col min="12819" max="12819" width="19.42578125" style="8" customWidth="1"/>
    <col min="12820" max="12820" width="17.140625" style="8" customWidth="1"/>
    <col min="12821" max="12821" width="16.28515625" style="8" customWidth="1"/>
    <col min="12822" max="13064" width="11.42578125" style="8"/>
    <col min="13065" max="13065" width="19.7109375" style="8" customWidth="1"/>
    <col min="13066" max="13066" width="78.28515625" style="8" customWidth="1"/>
    <col min="13067" max="13067" width="8.28515625" style="8" customWidth="1"/>
    <col min="13068" max="13068" width="12.7109375" style="8" customWidth="1"/>
    <col min="13069" max="13069" width="13.7109375" style="8" customWidth="1"/>
    <col min="13070" max="13070" width="21.28515625" style="8" customWidth="1"/>
    <col min="13071" max="13071" width="19.42578125" style="8" customWidth="1"/>
    <col min="13072" max="13072" width="9.28515625" style="8" customWidth="1"/>
    <col min="13073" max="13073" width="8.85546875" style="8" customWidth="1"/>
    <col min="13074" max="13074" width="21.28515625" style="8" customWidth="1"/>
    <col min="13075" max="13075" width="19.42578125" style="8" customWidth="1"/>
    <col min="13076" max="13076" width="17.140625" style="8" customWidth="1"/>
    <col min="13077" max="13077" width="16.28515625" style="8" customWidth="1"/>
    <col min="13078" max="13320" width="11.42578125" style="8"/>
    <col min="13321" max="13321" width="19.7109375" style="8" customWidth="1"/>
    <col min="13322" max="13322" width="78.28515625" style="8" customWidth="1"/>
    <col min="13323" max="13323" width="8.28515625" style="8" customWidth="1"/>
    <col min="13324" max="13324" width="12.7109375" style="8" customWidth="1"/>
    <col min="13325" max="13325" width="13.7109375" style="8" customWidth="1"/>
    <col min="13326" max="13326" width="21.28515625" style="8" customWidth="1"/>
    <col min="13327" max="13327" width="19.42578125" style="8" customWidth="1"/>
    <col min="13328" max="13328" width="9.28515625" style="8" customWidth="1"/>
    <col min="13329" max="13329" width="8.85546875" style="8" customWidth="1"/>
    <col min="13330" max="13330" width="21.28515625" style="8" customWidth="1"/>
    <col min="13331" max="13331" width="19.42578125" style="8" customWidth="1"/>
    <col min="13332" max="13332" width="17.140625" style="8" customWidth="1"/>
    <col min="13333" max="13333" width="16.28515625" style="8" customWidth="1"/>
    <col min="13334" max="13576" width="11.42578125" style="8"/>
    <col min="13577" max="13577" width="19.7109375" style="8" customWidth="1"/>
    <col min="13578" max="13578" width="78.28515625" style="8" customWidth="1"/>
    <col min="13579" max="13579" width="8.28515625" style="8" customWidth="1"/>
    <col min="13580" max="13580" width="12.7109375" style="8" customWidth="1"/>
    <col min="13581" max="13581" width="13.7109375" style="8" customWidth="1"/>
    <col min="13582" max="13582" width="21.28515625" style="8" customWidth="1"/>
    <col min="13583" max="13583" width="19.42578125" style="8" customWidth="1"/>
    <col min="13584" max="13584" width="9.28515625" style="8" customWidth="1"/>
    <col min="13585" max="13585" width="8.85546875" style="8" customWidth="1"/>
    <col min="13586" max="13586" width="21.28515625" style="8" customWidth="1"/>
    <col min="13587" max="13587" width="19.42578125" style="8" customWidth="1"/>
    <col min="13588" max="13588" width="17.140625" style="8" customWidth="1"/>
    <col min="13589" max="13589" width="16.28515625" style="8" customWidth="1"/>
    <col min="13590" max="13832" width="11.42578125" style="8"/>
    <col min="13833" max="13833" width="19.7109375" style="8" customWidth="1"/>
    <col min="13834" max="13834" width="78.28515625" style="8" customWidth="1"/>
    <col min="13835" max="13835" width="8.28515625" style="8" customWidth="1"/>
    <col min="13836" max="13836" width="12.7109375" style="8" customWidth="1"/>
    <col min="13837" max="13837" width="13.7109375" style="8" customWidth="1"/>
    <col min="13838" max="13838" width="21.28515625" style="8" customWidth="1"/>
    <col min="13839" max="13839" width="19.42578125" style="8" customWidth="1"/>
    <col min="13840" max="13840" width="9.28515625" style="8" customWidth="1"/>
    <col min="13841" max="13841" width="8.85546875" style="8" customWidth="1"/>
    <col min="13842" max="13842" width="21.28515625" style="8" customWidth="1"/>
    <col min="13843" max="13843" width="19.42578125" style="8" customWidth="1"/>
    <col min="13844" max="13844" width="17.140625" style="8" customWidth="1"/>
    <col min="13845" max="13845" width="16.28515625" style="8" customWidth="1"/>
    <col min="13846" max="14088" width="11.42578125" style="8"/>
    <col min="14089" max="14089" width="19.7109375" style="8" customWidth="1"/>
    <col min="14090" max="14090" width="78.28515625" style="8" customWidth="1"/>
    <col min="14091" max="14091" width="8.28515625" style="8" customWidth="1"/>
    <col min="14092" max="14092" width="12.7109375" style="8" customWidth="1"/>
    <col min="14093" max="14093" width="13.7109375" style="8" customWidth="1"/>
    <col min="14094" max="14094" width="21.28515625" style="8" customWidth="1"/>
    <col min="14095" max="14095" width="19.42578125" style="8" customWidth="1"/>
    <col min="14096" max="14096" width="9.28515625" style="8" customWidth="1"/>
    <col min="14097" max="14097" width="8.85546875" style="8" customWidth="1"/>
    <col min="14098" max="14098" width="21.28515625" style="8" customWidth="1"/>
    <col min="14099" max="14099" width="19.42578125" style="8" customWidth="1"/>
    <col min="14100" max="14100" width="17.140625" style="8" customWidth="1"/>
    <col min="14101" max="14101" width="16.28515625" style="8" customWidth="1"/>
    <col min="14102" max="14344" width="11.42578125" style="8"/>
    <col min="14345" max="14345" width="19.7109375" style="8" customWidth="1"/>
    <col min="14346" max="14346" width="78.28515625" style="8" customWidth="1"/>
    <col min="14347" max="14347" width="8.28515625" style="8" customWidth="1"/>
    <col min="14348" max="14348" width="12.7109375" style="8" customWidth="1"/>
    <col min="14349" max="14349" width="13.7109375" style="8" customWidth="1"/>
    <col min="14350" max="14350" width="21.28515625" style="8" customWidth="1"/>
    <col min="14351" max="14351" width="19.42578125" style="8" customWidth="1"/>
    <col min="14352" max="14352" width="9.28515625" style="8" customWidth="1"/>
    <col min="14353" max="14353" width="8.85546875" style="8" customWidth="1"/>
    <col min="14354" max="14354" width="21.28515625" style="8" customWidth="1"/>
    <col min="14355" max="14355" width="19.42578125" style="8" customWidth="1"/>
    <col min="14356" max="14356" width="17.140625" style="8" customWidth="1"/>
    <col min="14357" max="14357" width="16.28515625" style="8" customWidth="1"/>
    <col min="14358" max="14600" width="11.42578125" style="8"/>
    <col min="14601" max="14601" width="19.7109375" style="8" customWidth="1"/>
    <col min="14602" max="14602" width="78.28515625" style="8" customWidth="1"/>
    <col min="14603" max="14603" width="8.28515625" style="8" customWidth="1"/>
    <col min="14604" max="14604" width="12.7109375" style="8" customWidth="1"/>
    <col min="14605" max="14605" width="13.7109375" style="8" customWidth="1"/>
    <col min="14606" max="14606" width="21.28515625" style="8" customWidth="1"/>
    <col min="14607" max="14607" width="19.42578125" style="8" customWidth="1"/>
    <col min="14608" max="14608" width="9.28515625" style="8" customWidth="1"/>
    <col min="14609" max="14609" width="8.85546875" style="8" customWidth="1"/>
    <col min="14610" max="14610" width="21.28515625" style="8" customWidth="1"/>
    <col min="14611" max="14611" width="19.42578125" style="8" customWidth="1"/>
    <col min="14612" max="14612" width="17.140625" style="8" customWidth="1"/>
    <col min="14613" max="14613" width="16.28515625" style="8" customWidth="1"/>
    <col min="14614" max="14856" width="11.42578125" style="8"/>
    <col min="14857" max="14857" width="19.7109375" style="8" customWidth="1"/>
    <col min="14858" max="14858" width="78.28515625" style="8" customWidth="1"/>
    <col min="14859" max="14859" width="8.28515625" style="8" customWidth="1"/>
    <col min="14860" max="14860" width="12.7109375" style="8" customWidth="1"/>
    <col min="14861" max="14861" width="13.7109375" style="8" customWidth="1"/>
    <col min="14862" max="14862" width="21.28515625" style="8" customWidth="1"/>
    <col min="14863" max="14863" width="19.42578125" style="8" customWidth="1"/>
    <col min="14864" max="14864" width="9.28515625" style="8" customWidth="1"/>
    <col min="14865" max="14865" width="8.85546875" style="8" customWidth="1"/>
    <col min="14866" max="14866" width="21.28515625" style="8" customWidth="1"/>
    <col min="14867" max="14867" width="19.42578125" style="8" customWidth="1"/>
    <col min="14868" max="14868" width="17.140625" style="8" customWidth="1"/>
    <col min="14869" max="14869" width="16.28515625" style="8" customWidth="1"/>
    <col min="14870" max="15112" width="11.42578125" style="8"/>
    <col min="15113" max="15113" width="19.7109375" style="8" customWidth="1"/>
    <col min="15114" max="15114" width="78.28515625" style="8" customWidth="1"/>
    <col min="15115" max="15115" width="8.28515625" style="8" customWidth="1"/>
    <col min="15116" max="15116" width="12.7109375" style="8" customWidth="1"/>
    <col min="15117" max="15117" width="13.7109375" style="8" customWidth="1"/>
    <col min="15118" max="15118" width="21.28515625" style="8" customWidth="1"/>
    <col min="15119" max="15119" width="19.42578125" style="8" customWidth="1"/>
    <col min="15120" max="15120" width="9.28515625" style="8" customWidth="1"/>
    <col min="15121" max="15121" width="8.85546875" style="8" customWidth="1"/>
    <col min="15122" max="15122" width="21.28515625" style="8" customWidth="1"/>
    <col min="15123" max="15123" width="19.42578125" style="8" customWidth="1"/>
    <col min="15124" max="15124" width="17.140625" style="8" customWidth="1"/>
    <col min="15125" max="15125" width="16.28515625" style="8" customWidth="1"/>
    <col min="15126" max="15368" width="11.42578125" style="8"/>
    <col min="15369" max="15369" width="19.7109375" style="8" customWidth="1"/>
    <col min="15370" max="15370" width="78.28515625" style="8" customWidth="1"/>
    <col min="15371" max="15371" width="8.28515625" style="8" customWidth="1"/>
    <col min="15372" max="15372" width="12.7109375" style="8" customWidth="1"/>
    <col min="15373" max="15373" width="13.7109375" style="8" customWidth="1"/>
    <col min="15374" max="15374" width="21.28515625" style="8" customWidth="1"/>
    <col min="15375" max="15375" width="19.42578125" style="8" customWidth="1"/>
    <col min="15376" max="15376" width="9.28515625" style="8" customWidth="1"/>
    <col min="15377" max="15377" width="8.85546875" style="8" customWidth="1"/>
    <col min="15378" max="15378" width="21.28515625" style="8" customWidth="1"/>
    <col min="15379" max="15379" width="19.42578125" style="8" customWidth="1"/>
    <col min="15380" max="15380" width="17.140625" style="8" customWidth="1"/>
    <col min="15381" max="15381" width="16.28515625" style="8" customWidth="1"/>
    <col min="15382" max="15624" width="11.42578125" style="8"/>
    <col min="15625" max="15625" width="19.7109375" style="8" customWidth="1"/>
    <col min="15626" max="15626" width="78.28515625" style="8" customWidth="1"/>
    <col min="15627" max="15627" width="8.28515625" style="8" customWidth="1"/>
    <col min="15628" max="15628" width="12.7109375" style="8" customWidth="1"/>
    <col min="15629" max="15629" width="13.7109375" style="8" customWidth="1"/>
    <col min="15630" max="15630" width="21.28515625" style="8" customWidth="1"/>
    <col min="15631" max="15631" width="19.42578125" style="8" customWidth="1"/>
    <col min="15632" max="15632" width="9.28515625" style="8" customWidth="1"/>
    <col min="15633" max="15633" width="8.85546875" style="8" customWidth="1"/>
    <col min="15634" max="15634" width="21.28515625" style="8" customWidth="1"/>
    <col min="15635" max="15635" width="19.42578125" style="8" customWidth="1"/>
    <col min="15636" max="15636" width="17.140625" style="8" customWidth="1"/>
    <col min="15637" max="15637" width="16.28515625" style="8" customWidth="1"/>
    <col min="15638" max="15880" width="11.42578125" style="8"/>
    <col min="15881" max="15881" width="19.7109375" style="8" customWidth="1"/>
    <col min="15882" max="15882" width="78.28515625" style="8" customWidth="1"/>
    <col min="15883" max="15883" width="8.28515625" style="8" customWidth="1"/>
    <col min="15884" max="15884" width="12.7109375" style="8" customWidth="1"/>
    <col min="15885" max="15885" width="13.7109375" style="8" customWidth="1"/>
    <col min="15886" max="15886" width="21.28515625" style="8" customWidth="1"/>
    <col min="15887" max="15887" width="19.42578125" style="8" customWidth="1"/>
    <col min="15888" max="15888" width="9.28515625" style="8" customWidth="1"/>
    <col min="15889" max="15889" width="8.85546875" style="8" customWidth="1"/>
    <col min="15890" max="15890" width="21.28515625" style="8" customWidth="1"/>
    <col min="15891" max="15891" width="19.42578125" style="8" customWidth="1"/>
    <col min="15892" max="15892" width="17.140625" style="8" customWidth="1"/>
    <col min="15893" max="15893" width="16.28515625" style="8" customWidth="1"/>
    <col min="15894" max="16136" width="11.42578125" style="8"/>
    <col min="16137" max="16137" width="19.7109375" style="8" customWidth="1"/>
    <col min="16138" max="16138" width="78.28515625" style="8" customWidth="1"/>
    <col min="16139" max="16139" width="8.28515625" style="8" customWidth="1"/>
    <col min="16140" max="16140" width="12.7109375" style="8" customWidth="1"/>
    <col min="16141" max="16141" width="13.7109375" style="8" customWidth="1"/>
    <col min="16142" max="16142" width="21.28515625" style="8" customWidth="1"/>
    <col min="16143" max="16143" width="19.42578125" style="8" customWidth="1"/>
    <col min="16144" max="16144" width="9.28515625" style="8" customWidth="1"/>
    <col min="16145" max="16145" width="8.85546875" style="8" customWidth="1"/>
    <col min="16146" max="16146" width="21.28515625" style="8" customWidth="1"/>
    <col min="16147" max="16147" width="19.42578125" style="8" customWidth="1"/>
    <col min="16148" max="16148" width="17.140625" style="8" customWidth="1"/>
    <col min="16149" max="16149" width="16.28515625" style="8" customWidth="1"/>
    <col min="16150" max="16384" width="11.42578125" style="8"/>
  </cols>
  <sheetData>
    <row r="1" spans="1:23" ht="20.25" customHeight="1">
      <c r="A1" s="2"/>
      <c r="B1" s="3"/>
      <c r="C1" s="4"/>
      <c r="D1" s="5"/>
      <c r="E1" s="5"/>
      <c r="F1" s="5"/>
      <c r="G1" s="5"/>
      <c r="H1" s="6"/>
      <c r="I1" s="3"/>
      <c r="J1" s="3"/>
      <c r="K1" s="3"/>
      <c r="L1" s="3"/>
      <c r="M1" s="3"/>
      <c r="N1" s="3"/>
      <c r="O1" s="7"/>
    </row>
    <row r="2" spans="1:23" ht="19.5" customHeight="1">
      <c r="A2" s="10"/>
      <c r="B2" s="11"/>
      <c r="C2" s="12"/>
      <c r="D2" s="13"/>
      <c r="E2" s="13"/>
      <c r="F2" s="13"/>
      <c r="G2" s="13"/>
      <c r="H2" s="14"/>
      <c r="I2" s="11"/>
      <c r="J2" s="11"/>
      <c r="K2" s="11"/>
      <c r="L2" s="11"/>
      <c r="M2" s="11"/>
      <c r="N2" s="11"/>
      <c r="O2" s="15"/>
    </row>
    <row r="3" spans="1:23" ht="20.25" customHeight="1">
      <c r="A3" s="16"/>
      <c r="B3" s="17"/>
      <c r="C3" s="12"/>
      <c r="D3" s="18"/>
      <c r="E3" s="18"/>
      <c r="F3" s="18"/>
      <c r="G3" s="18"/>
      <c r="H3" s="14"/>
      <c r="I3" s="19"/>
      <c r="J3" s="19"/>
      <c r="K3" s="19"/>
      <c r="L3" s="19"/>
      <c r="M3" s="19"/>
      <c r="N3" s="19"/>
      <c r="O3" s="20"/>
    </row>
    <row r="4" spans="1:23" ht="15" customHeight="1">
      <c r="A4" s="16"/>
      <c r="B4" s="17"/>
      <c r="C4" s="12"/>
      <c r="D4" s="13"/>
      <c r="E4" s="13">
        <f>131000/11</f>
        <v>11909.09090909091</v>
      </c>
      <c r="F4" s="13"/>
      <c r="G4" s="13"/>
      <c r="H4" s="14"/>
      <c r="I4" s="11"/>
      <c r="J4" s="11"/>
      <c r="K4" s="11"/>
      <c r="L4" s="11"/>
      <c r="M4" s="11"/>
      <c r="N4" s="11"/>
      <c r="O4" s="15"/>
    </row>
    <row r="5" spans="1:23" ht="18.75" customHeight="1">
      <c r="A5" s="10" t="s">
        <v>5</v>
      </c>
      <c r="B5" s="17" t="s">
        <v>6</v>
      </c>
      <c r="C5" s="12"/>
      <c r="D5" s="13">
        <v>1.3645833333333333</v>
      </c>
      <c r="E5" s="13"/>
      <c r="F5" s="13"/>
      <c r="G5" s="13"/>
      <c r="H5" s="14"/>
      <c r="I5" s="11"/>
      <c r="J5" s="11"/>
      <c r="K5" s="11"/>
      <c r="L5" s="11"/>
      <c r="M5" s="11"/>
      <c r="N5" s="11"/>
      <c r="O5" s="15"/>
      <c r="R5" s="21"/>
    </row>
    <row r="6" spans="1:23" ht="15.75" customHeight="1">
      <c r="A6" s="10" t="s">
        <v>7</v>
      </c>
      <c r="B6" s="17" t="s">
        <v>8</v>
      </c>
      <c r="C6" s="12"/>
      <c r="D6" s="13"/>
      <c r="E6" s="13"/>
      <c r="F6" s="13"/>
      <c r="G6" s="13"/>
      <c r="H6" s="14"/>
      <c r="I6" s="11"/>
      <c r="J6" s="11"/>
      <c r="K6" s="11"/>
      <c r="L6" s="11"/>
      <c r="M6" s="11"/>
      <c r="N6" s="11"/>
      <c r="O6" s="15"/>
      <c r="S6" s="21"/>
    </row>
    <row r="7" spans="1:23" ht="21.75" customHeight="1">
      <c r="A7" s="10" t="s">
        <v>9</v>
      </c>
      <c r="B7" s="17" t="s">
        <v>10</v>
      </c>
      <c r="C7" s="12"/>
      <c r="D7" s="13"/>
      <c r="E7" s="13"/>
      <c r="F7" s="13"/>
      <c r="G7" s="13"/>
      <c r="H7" s="22"/>
      <c r="I7" s="23" t="s">
        <v>11</v>
      </c>
      <c r="J7" s="23"/>
      <c r="K7" s="23"/>
      <c r="L7" s="23"/>
      <c r="M7" s="23"/>
      <c r="N7" s="23"/>
      <c r="O7" s="24"/>
      <c r="V7" s="25"/>
    </row>
    <row r="8" spans="1:23" ht="12.75" customHeight="1">
      <c r="A8" s="10" t="s">
        <v>12</v>
      </c>
      <c r="B8" s="17" t="s">
        <v>13</v>
      </c>
      <c r="C8" s="12"/>
      <c r="D8" s="13"/>
      <c r="E8" s="13"/>
      <c r="F8" s="13"/>
      <c r="G8" s="13"/>
      <c r="H8" s="22"/>
      <c r="I8" s="23" t="s">
        <v>14</v>
      </c>
      <c r="J8" s="23"/>
      <c r="K8" s="23"/>
      <c r="L8" s="23"/>
      <c r="M8" s="23"/>
      <c r="N8" s="23"/>
      <c r="O8" s="24"/>
      <c r="Q8" s="26"/>
      <c r="R8" s="26"/>
      <c r="S8" s="27"/>
    </row>
    <row r="9" spans="1:23" ht="24.75" customHeight="1">
      <c r="A9" s="10" t="s">
        <v>15</v>
      </c>
      <c r="B9" s="28">
        <v>40976</v>
      </c>
      <c r="C9" s="12"/>
      <c r="D9" s="13"/>
      <c r="E9" s="13"/>
      <c r="F9" s="13"/>
      <c r="G9" s="13"/>
      <c r="H9" s="22"/>
      <c r="I9" s="23" t="s">
        <v>16</v>
      </c>
      <c r="J9" s="23"/>
      <c r="K9" s="23"/>
      <c r="L9" s="23"/>
      <c r="M9" s="23"/>
      <c r="N9" s="23"/>
      <c r="O9" s="24"/>
      <c r="Q9" s="29"/>
      <c r="S9" s="21"/>
    </row>
    <row r="10" spans="1:23" ht="17.25" customHeight="1">
      <c r="A10" s="10"/>
      <c r="B10" s="11"/>
      <c r="C10" s="12"/>
      <c r="D10" s="13"/>
      <c r="E10" s="13"/>
      <c r="F10" s="13"/>
      <c r="G10" s="13"/>
      <c r="H10" s="22"/>
      <c r="I10" s="30" t="s">
        <v>17</v>
      </c>
      <c r="J10" s="30"/>
      <c r="K10" s="30"/>
      <c r="L10" s="30"/>
      <c r="M10" s="30"/>
      <c r="N10" s="30"/>
      <c r="O10" s="24"/>
      <c r="P10" s="31" t="s">
        <v>18</v>
      </c>
      <c r="Q10" s="25"/>
      <c r="R10" s="25"/>
      <c r="S10" s="31" t="s">
        <v>19</v>
      </c>
    </row>
    <row r="11" spans="1:23" ht="24.75" customHeight="1">
      <c r="A11" s="10"/>
      <c r="B11" s="11"/>
      <c r="C11" s="12"/>
      <c r="D11" s="13"/>
      <c r="E11" s="13"/>
      <c r="F11" s="13"/>
      <c r="G11" s="13"/>
      <c r="H11" s="32"/>
      <c r="I11" s="11"/>
      <c r="J11" s="11"/>
      <c r="K11" s="11"/>
      <c r="L11" s="11"/>
      <c r="M11" s="11"/>
      <c r="N11" s="11"/>
      <c r="O11" s="15"/>
      <c r="P11" s="33">
        <v>1.05</v>
      </c>
      <c r="Q11" s="25"/>
      <c r="R11" s="25"/>
      <c r="S11" s="34">
        <v>2.7</v>
      </c>
    </row>
    <row r="12" spans="1:23">
      <c r="A12" s="10"/>
      <c r="B12" s="11"/>
      <c r="C12" s="12"/>
      <c r="D12" s="13" t="s">
        <v>285</v>
      </c>
      <c r="E12" s="13" t="s">
        <v>286</v>
      </c>
      <c r="F12" s="13" t="s">
        <v>287</v>
      </c>
      <c r="G12" s="13" t="s">
        <v>288</v>
      </c>
      <c r="H12" s="32"/>
      <c r="I12" s="11"/>
      <c r="J12" s="580" t="s">
        <v>326</v>
      </c>
      <c r="K12" s="580"/>
      <c r="L12" s="580"/>
      <c r="M12" s="11" t="s">
        <v>294</v>
      </c>
      <c r="N12" s="11" t="s">
        <v>295</v>
      </c>
      <c r="O12" s="15"/>
    </row>
    <row r="13" spans="1:23" ht="24.95" customHeight="1">
      <c r="A13" s="35" t="s">
        <v>20</v>
      </c>
      <c r="B13" s="35" t="s">
        <v>21</v>
      </c>
      <c r="C13" s="35" t="s">
        <v>22</v>
      </c>
      <c r="D13" s="36" t="s">
        <v>23</v>
      </c>
      <c r="E13" s="36"/>
      <c r="F13" s="36"/>
      <c r="G13" s="36"/>
      <c r="H13" s="36" t="s">
        <v>24</v>
      </c>
      <c r="I13" s="35" t="s">
        <v>25</v>
      </c>
      <c r="J13" s="35"/>
      <c r="K13" s="35"/>
      <c r="L13" s="35"/>
      <c r="M13" s="35"/>
      <c r="N13" s="35"/>
      <c r="O13" s="36" t="s">
        <v>26</v>
      </c>
      <c r="Q13" s="36" t="s">
        <v>24</v>
      </c>
      <c r="R13" s="35" t="s">
        <v>25</v>
      </c>
      <c r="S13" s="36" t="s">
        <v>26</v>
      </c>
    </row>
    <row r="14" spans="1:23" s="47" customFormat="1" ht="38.25" customHeight="1">
      <c r="A14" s="37">
        <v>1</v>
      </c>
      <c r="B14" s="38" t="s">
        <v>3</v>
      </c>
      <c r="C14" s="39"/>
      <c r="D14" s="40"/>
      <c r="E14" s="40"/>
      <c r="F14" s="40"/>
      <c r="G14" s="40"/>
      <c r="H14" s="41"/>
      <c r="I14" s="42"/>
      <c r="J14" s="42"/>
      <c r="K14" s="42"/>
      <c r="L14" s="42"/>
      <c r="M14" s="42"/>
      <c r="N14" s="42"/>
      <c r="O14" s="43"/>
      <c r="P14" s="44"/>
      <c r="Q14" s="45"/>
      <c r="R14" s="45"/>
      <c r="S14" s="45"/>
      <c r="T14" s="46"/>
      <c r="U14" s="47" t="s">
        <v>27</v>
      </c>
      <c r="V14" s="47" t="s">
        <v>28</v>
      </c>
      <c r="W14" s="47" t="s">
        <v>29</v>
      </c>
    </row>
    <row r="15" spans="1:23" s="55" customFormat="1" ht="20.100000000000001" customHeight="1">
      <c r="A15" s="48">
        <v>1</v>
      </c>
      <c r="B15" s="49" t="s">
        <v>4</v>
      </c>
      <c r="C15" s="50"/>
      <c r="D15" s="51"/>
      <c r="E15" s="51"/>
      <c r="F15" s="51"/>
      <c r="G15" s="51"/>
      <c r="H15" s="52"/>
      <c r="I15" s="53"/>
      <c r="J15" s="53"/>
      <c r="K15" s="53"/>
      <c r="L15" s="53"/>
      <c r="M15" s="53"/>
      <c r="N15" s="53"/>
      <c r="O15" s="54">
        <f>SUM(I17:I33)</f>
        <v>69124.377000000008</v>
      </c>
      <c r="Q15" s="56"/>
      <c r="R15" s="56"/>
      <c r="S15" s="57">
        <f>SUM(R17:R33)</f>
        <v>65832.739999999991</v>
      </c>
      <c r="T15" s="58">
        <f>+O15/S15</f>
        <v>1.0500000000000003</v>
      </c>
      <c r="U15" s="59">
        <f>SUM(U17:U33)</f>
        <v>55332.739999999991</v>
      </c>
      <c r="V15" s="59">
        <f>SUM(V17:V33)</f>
        <v>10500</v>
      </c>
      <c r="W15" s="59">
        <f>SUM(W17:W33)</f>
        <v>65832.739999999991</v>
      </c>
    </row>
    <row r="16" spans="1:23" s="69" customFormat="1" ht="15" customHeight="1">
      <c r="A16" s="60"/>
      <c r="B16" s="61"/>
      <c r="C16" s="62"/>
      <c r="D16" s="63"/>
      <c r="E16" s="63"/>
      <c r="F16" s="63"/>
      <c r="G16" s="63"/>
      <c r="H16" s="64"/>
      <c r="I16" s="61"/>
      <c r="J16" s="61"/>
      <c r="K16" s="61"/>
      <c r="L16" s="61"/>
      <c r="M16" s="61"/>
      <c r="N16" s="61"/>
      <c r="O16" s="65"/>
      <c r="P16" s="66"/>
      <c r="Q16" s="67"/>
      <c r="R16" s="67"/>
      <c r="S16" s="66"/>
      <c r="T16" s="68"/>
    </row>
    <row r="17" spans="1:23" s="69" customFormat="1" ht="15" customHeight="1">
      <c r="A17" s="60">
        <f>+A15+0.01</f>
        <v>1.01</v>
      </c>
      <c r="B17" s="61" t="s">
        <v>30</v>
      </c>
      <c r="C17" s="62" t="s">
        <v>31</v>
      </c>
      <c r="D17" s="64">
        <v>1</v>
      </c>
      <c r="E17" s="64"/>
      <c r="F17" s="64"/>
      <c r="G17" s="64">
        <f>SUM(D17:F17)</f>
        <v>1</v>
      </c>
      <c r="H17" s="64">
        <f>+P17*Q17</f>
        <v>3029.5335</v>
      </c>
      <c r="I17" s="64">
        <f>+G17*H17</f>
        <v>3029.5335</v>
      </c>
      <c r="J17" s="64">
        <f>+D17*H17</f>
        <v>3029.5335</v>
      </c>
      <c r="K17" s="64">
        <v>3029.5335</v>
      </c>
      <c r="L17" s="64">
        <f>+J17-K17</f>
        <v>0</v>
      </c>
      <c r="M17" s="64">
        <f>+E17*H17</f>
        <v>0</v>
      </c>
      <c r="N17" s="64">
        <f>+F17*H17</f>
        <v>0</v>
      </c>
      <c r="O17" s="65"/>
      <c r="P17" s="70">
        <f>+$P$11</f>
        <v>1.05</v>
      </c>
      <c r="Q17" s="71">
        <v>2885.27</v>
      </c>
      <c r="R17" s="71">
        <f t="shared" ref="R17:R33" si="0">+Q17*D17</f>
        <v>2885.27</v>
      </c>
      <c r="S17" s="66"/>
      <c r="T17" s="72" t="s">
        <v>32</v>
      </c>
      <c r="U17" s="73">
        <f>+R17</f>
        <v>2885.27</v>
      </c>
      <c r="W17" s="73">
        <f>+U17+V17</f>
        <v>2885.27</v>
      </c>
    </row>
    <row r="18" spans="1:23" s="69" customFormat="1" ht="15" customHeight="1">
      <c r="A18" s="60">
        <f>+A17+0.01</f>
        <v>1.02</v>
      </c>
      <c r="B18" s="66" t="s">
        <v>33</v>
      </c>
      <c r="C18" s="74" t="s">
        <v>34</v>
      </c>
      <c r="D18" s="64">
        <v>27</v>
      </c>
      <c r="E18" s="64"/>
      <c r="F18" s="64"/>
      <c r="G18" s="64">
        <f t="shared" ref="G18:G81" si="1">SUM(D18:F18)</f>
        <v>27</v>
      </c>
      <c r="H18" s="64">
        <f t="shared" ref="H18:H33" si="2">+P18*Q18</f>
        <v>69.919500000000014</v>
      </c>
      <c r="I18" s="64">
        <f t="shared" ref="I18:I78" si="3">+G18*H18</f>
        <v>1887.8265000000004</v>
      </c>
      <c r="J18" s="64">
        <f t="shared" ref="J18:J81" si="4">+D18*H18</f>
        <v>1887.8265000000004</v>
      </c>
      <c r="K18" s="64">
        <v>1887.8265000000004</v>
      </c>
      <c r="L18" s="64">
        <f t="shared" ref="L18:L81" si="5">+J18-K18</f>
        <v>0</v>
      </c>
      <c r="M18" s="64">
        <f t="shared" ref="M18:M81" si="6">+E18*H18</f>
        <v>0</v>
      </c>
      <c r="N18" s="64">
        <f t="shared" ref="N18:N81" si="7">+F18*H18</f>
        <v>0</v>
      </c>
      <c r="O18" s="75"/>
      <c r="P18" s="70">
        <f t="shared" ref="P18:P75" si="8">+$P$11</f>
        <v>1.05</v>
      </c>
      <c r="Q18" s="76">
        <v>66.59</v>
      </c>
      <c r="R18" s="71">
        <f t="shared" si="0"/>
        <v>1797.93</v>
      </c>
      <c r="T18" s="72" t="s">
        <v>32</v>
      </c>
      <c r="U18" s="73">
        <f t="shared" ref="U18:U31" si="9">+R18</f>
        <v>1797.93</v>
      </c>
      <c r="W18" s="73">
        <f t="shared" ref="W18:W33" si="10">+U18+V18</f>
        <v>1797.93</v>
      </c>
    </row>
    <row r="19" spans="1:23" s="69" customFormat="1" ht="15" customHeight="1">
      <c r="A19" s="60">
        <f t="shared" ref="A19:A33" si="11">+A18+0.01</f>
        <v>1.03</v>
      </c>
      <c r="B19" s="66" t="s">
        <v>35</v>
      </c>
      <c r="C19" s="74" t="s">
        <v>36</v>
      </c>
      <c r="D19" s="64">
        <v>40</v>
      </c>
      <c r="E19" s="64"/>
      <c r="F19" s="64"/>
      <c r="G19" s="64">
        <f t="shared" si="1"/>
        <v>40</v>
      </c>
      <c r="H19" s="64">
        <f t="shared" si="2"/>
        <v>79.149000000000001</v>
      </c>
      <c r="I19" s="64">
        <f t="shared" si="3"/>
        <v>3165.96</v>
      </c>
      <c r="J19" s="64">
        <f t="shared" si="4"/>
        <v>3165.96</v>
      </c>
      <c r="K19" s="64">
        <v>3165.96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75"/>
      <c r="P19" s="70">
        <f t="shared" si="8"/>
        <v>1.05</v>
      </c>
      <c r="Q19" s="76">
        <v>75.38</v>
      </c>
      <c r="R19" s="71">
        <f t="shared" si="0"/>
        <v>3015.2</v>
      </c>
      <c r="T19" s="72" t="s">
        <v>32</v>
      </c>
      <c r="U19" s="73">
        <f t="shared" si="9"/>
        <v>3015.2</v>
      </c>
      <c r="W19" s="73">
        <f t="shared" si="10"/>
        <v>3015.2</v>
      </c>
    </row>
    <row r="20" spans="1:23" s="69" customFormat="1" ht="15" customHeight="1">
      <c r="A20" s="60">
        <f t="shared" si="11"/>
        <v>1.04</v>
      </c>
      <c r="B20" s="66" t="s">
        <v>37</v>
      </c>
      <c r="C20" s="74" t="s">
        <v>36</v>
      </c>
      <c r="D20" s="64">
        <v>2</v>
      </c>
      <c r="E20" s="64"/>
      <c r="F20" s="64"/>
      <c r="G20" s="64">
        <f t="shared" si="1"/>
        <v>2</v>
      </c>
      <c r="H20" s="64">
        <f t="shared" si="2"/>
        <v>1551.3120000000001</v>
      </c>
      <c r="I20" s="64">
        <f t="shared" si="3"/>
        <v>3102.6240000000003</v>
      </c>
      <c r="J20" s="64">
        <f t="shared" si="4"/>
        <v>3102.6240000000003</v>
      </c>
      <c r="K20" s="64">
        <v>3102.6240000000003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75"/>
      <c r="P20" s="70">
        <f t="shared" si="8"/>
        <v>1.05</v>
      </c>
      <c r="Q20" s="76">
        <v>1477.44</v>
      </c>
      <c r="R20" s="71">
        <f t="shared" si="0"/>
        <v>2954.88</v>
      </c>
      <c r="T20" s="72" t="s">
        <v>32</v>
      </c>
      <c r="U20" s="73">
        <f t="shared" si="9"/>
        <v>2954.88</v>
      </c>
      <c r="W20" s="73">
        <f t="shared" si="10"/>
        <v>2954.88</v>
      </c>
    </row>
    <row r="21" spans="1:23" s="69" customFormat="1" ht="15" customHeight="1">
      <c r="A21" s="60">
        <f t="shared" si="11"/>
        <v>1.05</v>
      </c>
      <c r="B21" s="66" t="s">
        <v>38</v>
      </c>
      <c r="C21" s="74" t="s">
        <v>39</v>
      </c>
      <c r="D21" s="64">
        <v>2</v>
      </c>
      <c r="E21" s="64"/>
      <c r="F21" s="64"/>
      <c r="G21" s="64">
        <f t="shared" si="1"/>
        <v>2</v>
      </c>
      <c r="H21" s="64">
        <f t="shared" si="2"/>
        <v>1984.5</v>
      </c>
      <c r="I21" s="64">
        <f t="shared" si="3"/>
        <v>3969</v>
      </c>
      <c r="J21" s="64">
        <f t="shared" si="4"/>
        <v>3969</v>
      </c>
      <c r="K21" s="64">
        <v>3969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75"/>
      <c r="P21" s="70">
        <f t="shared" si="8"/>
        <v>1.05</v>
      </c>
      <c r="Q21" s="76">
        <v>1890</v>
      </c>
      <c r="R21" s="71">
        <f t="shared" si="0"/>
        <v>3780</v>
      </c>
      <c r="T21" s="72" t="s">
        <v>32</v>
      </c>
      <c r="U21" s="73">
        <f t="shared" si="9"/>
        <v>3780</v>
      </c>
      <c r="W21" s="73">
        <f t="shared" si="10"/>
        <v>3780</v>
      </c>
    </row>
    <row r="22" spans="1:23" s="69" customFormat="1" ht="15" customHeight="1">
      <c r="A22" s="60">
        <f t="shared" si="11"/>
        <v>1.06</v>
      </c>
      <c r="B22" s="66" t="s">
        <v>40</v>
      </c>
      <c r="C22" s="74" t="s">
        <v>39</v>
      </c>
      <c r="D22" s="64">
        <v>2</v>
      </c>
      <c r="E22" s="64"/>
      <c r="F22" s="64"/>
      <c r="G22" s="64">
        <f t="shared" si="1"/>
        <v>2</v>
      </c>
      <c r="H22" s="64">
        <f t="shared" si="2"/>
        <v>3858.75</v>
      </c>
      <c r="I22" s="64">
        <f t="shared" si="3"/>
        <v>7717.5</v>
      </c>
      <c r="J22" s="64">
        <f t="shared" si="4"/>
        <v>7717.5</v>
      </c>
      <c r="K22" s="64">
        <v>7717.5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75"/>
      <c r="P22" s="70">
        <f t="shared" si="8"/>
        <v>1.05</v>
      </c>
      <c r="Q22" s="76">
        <v>3675</v>
      </c>
      <c r="R22" s="71">
        <f t="shared" si="0"/>
        <v>7350</v>
      </c>
      <c r="T22" s="72" t="s">
        <v>32</v>
      </c>
      <c r="U22" s="73">
        <f t="shared" si="9"/>
        <v>7350</v>
      </c>
      <c r="W22" s="73">
        <f t="shared" si="10"/>
        <v>7350</v>
      </c>
    </row>
    <row r="23" spans="1:23" s="69" customFormat="1" ht="15" customHeight="1">
      <c r="A23" s="60">
        <f t="shared" si="11"/>
        <v>1.07</v>
      </c>
      <c r="B23" s="66" t="s">
        <v>41</v>
      </c>
      <c r="C23" s="74" t="s">
        <v>39</v>
      </c>
      <c r="D23" s="64">
        <v>2</v>
      </c>
      <c r="E23" s="64"/>
      <c r="F23" s="64"/>
      <c r="G23" s="64">
        <f t="shared" si="1"/>
        <v>2</v>
      </c>
      <c r="H23" s="64">
        <f t="shared" si="2"/>
        <v>1256.0205000000001</v>
      </c>
      <c r="I23" s="64">
        <f t="shared" si="3"/>
        <v>2512.0410000000002</v>
      </c>
      <c r="J23" s="64">
        <f t="shared" si="4"/>
        <v>2512.0410000000002</v>
      </c>
      <c r="K23" s="64">
        <v>2512.0410000000002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75"/>
      <c r="P23" s="70">
        <f t="shared" si="8"/>
        <v>1.05</v>
      </c>
      <c r="Q23" s="76">
        <v>1196.21</v>
      </c>
      <c r="R23" s="71">
        <f t="shared" si="0"/>
        <v>2392.42</v>
      </c>
      <c r="T23" s="72" t="s">
        <v>32</v>
      </c>
      <c r="U23" s="73">
        <f t="shared" si="9"/>
        <v>2392.42</v>
      </c>
      <c r="W23" s="73">
        <f t="shared" si="10"/>
        <v>2392.42</v>
      </c>
    </row>
    <row r="24" spans="1:23" s="69" customFormat="1" ht="15" customHeight="1">
      <c r="A24" s="60">
        <f t="shared" si="11"/>
        <v>1.08</v>
      </c>
      <c r="B24" s="66" t="s">
        <v>42</v>
      </c>
      <c r="C24" s="74" t="s">
        <v>31</v>
      </c>
      <c r="D24" s="64">
        <v>1</v>
      </c>
      <c r="E24" s="64"/>
      <c r="F24" s="64"/>
      <c r="G24" s="64">
        <f t="shared" si="1"/>
        <v>1</v>
      </c>
      <c r="H24" s="64">
        <f t="shared" si="2"/>
        <v>6300</v>
      </c>
      <c r="I24" s="64">
        <f t="shared" si="3"/>
        <v>6300</v>
      </c>
      <c r="J24" s="64">
        <f t="shared" si="4"/>
        <v>6300</v>
      </c>
      <c r="K24" s="64">
        <v>6300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75"/>
      <c r="P24" s="70">
        <f t="shared" si="8"/>
        <v>1.05</v>
      </c>
      <c r="Q24" s="76">
        <v>6000</v>
      </c>
      <c r="R24" s="71">
        <f t="shared" si="0"/>
        <v>6000</v>
      </c>
      <c r="T24" s="72" t="s">
        <v>32</v>
      </c>
      <c r="U24" s="73">
        <f t="shared" si="9"/>
        <v>6000</v>
      </c>
      <c r="W24" s="73">
        <f t="shared" si="10"/>
        <v>6000</v>
      </c>
    </row>
    <row r="25" spans="1:23" s="69" customFormat="1" ht="15" customHeight="1">
      <c r="A25" s="60">
        <f t="shared" si="11"/>
        <v>1.0900000000000001</v>
      </c>
      <c r="B25" s="66" t="s">
        <v>43</v>
      </c>
      <c r="C25" s="74" t="s">
        <v>44</v>
      </c>
      <c r="D25" s="64">
        <f>60*8</f>
        <v>480</v>
      </c>
      <c r="E25" s="64"/>
      <c r="F25" s="64"/>
      <c r="G25" s="64">
        <f t="shared" si="1"/>
        <v>480</v>
      </c>
      <c r="H25" s="64">
        <f t="shared" si="2"/>
        <v>15.897000000000002</v>
      </c>
      <c r="I25" s="64">
        <f t="shared" si="3"/>
        <v>7630.5600000000013</v>
      </c>
      <c r="J25" s="64">
        <f t="shared" si="4"/>
        <v>7630.5600000000013</v>
      </c>
      <c r="K25" s="64">
        <v>7630.5600000000013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75"/>
      <c r="P25" s="70">
        <f t="shared" si="8"/>
        <v>1.05</v>
      </c>
      <c r="Q25" s="76">
        <v>15.14</v>
      </c>
      <c r="R25" s="71">
        <f t="shared" si="0"/>
        <v>7267.2000000000007</v>
      </c>
      <c r="T25" s="72" t="s">
        <v>32</v>
      </c>
      <c r="U25" s="73">
        <f t="shared" si="9"/>
        <v>7267.2000000000007</v>
      </c>
      <c r="W25" s="73">
        <f t="shared" si="10"/>
        <v>7267.2000000000007</v>
      </c>
    </row>
    <row r="26" spans="1:23" s="69" customFormat="1" ht="15" customHeight="1">
      <c r="A26" s="60">
        <f t="shared" si="11"/>
        <v>1.1000000000000001</v>
      </c>
      <c r="B26" s="66" t="s">
        <v>45</v>
      </c>
      <c r="C26" s="74" t="s">
        <v>46</v>
      </c>
      <c r="D26" s="64">
        <v>4</v>
      </c>
      <c r="E26" s="64"/>
      <c r="F26" s="64"/>
      <c r="G26" s="64">
        <f t="shared" si="1"/>
        <v>4</v>
      </c>
      <c r="H26" s="64">
        <f t="shared" si="2"/>
        <v>367.5</v>
      </c>
      <c r="I26" s="64">
        <f t="shared" si="3"/>
        <v>1470</v>
      </c>
      <c r="J26" s="64">
        <f t="shared" si="4"/>
        <v>1470</v>
      </c>
      <c r="K26" s="64">
        <v>1470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75"/>
      <c r="P26" s="70">
        <f t="shared" si="8"/>
        <v>1.05</v>
      </c>
      <c r="Q26" s="76">
        <v>350</v>
      </c>
      <c r="R26" s="71">
        <f t="shared" si="0"/>
        <v>1400</v>
      </c>
      <c r="T26" s="72" t="s">
        <v>32</v>
      </c>
      <c r="U26" s="73">
        <f t="shared" si="9"/>
        <v>1400</v>
      </c>
      <c r="W26" s="73">
        <f t="shared" si="10"/>
        <v>1400</v>
      </c>
    </row>
    <row r="27" spans="1:23" s="69" customFormat="1" ht="15" customHeight="1">
      <c r="A27" s="60">
        <f t="shared" si="11"/>
        <v>1.1100000000000001</v>
      </c>
      <c r="B27" s="66" t="s">
        <v>47</v>
      </c>
      <c r="C27" s="74" t="s">
        <v>46</v>
      </c>
      <c r="D27" s="64">
        <v>4</v>
      </c>
      <c r="E27" s="64"/>
      <c r="F27" s="64"/>
      <c r="G27" s="64">
        <f t="shared" si="1"/>
        <v>4</v>
      </c>
      <c r="H27" s="64">
        <f t="shared" si="2"/>
        <v>233.58300000000003</v>
      </c>
      <c r="I27" s="64">
        <f t="shared" si="3"/>
        <v>934.33200000000011</v>
      </c>
      <c r="J27" s="64">
        <f t="shared" si="4"/>
        <v>934.33200000000011</v>
      </c>
      <c r="K27" s="64">
        <v>934.33200000000011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75"/>
      <c r="P27" s="70">
        <f t="shared" si="8"/>
        <v>1.05</v>
      </c>
      <c r="Q27" s="76">
        <v>222.46</v>
      </c>
      <c r="R27" s="71">
        <f t="shared" si="0"/>
        <v>889.84</v>
      </c>
      <c r="T27" s="72" t="s">
        <v>32</v>
      </c>
      <c r="U27" s="73">
        <f t="shared" si="9"/>
        <v>889.84</v>
      </c>
      <c r="W27" s="73">
        <f t="shared" si="10"/>
        <v>889.84</v>
      </c>
    </row>
    <row r="28" spans="1:23" s="69" customFormat="1" ht="29.45" customHeight="1">
      <c r="A28" s="60">
        <f t="shared" si="11"/>
        <v>1.1200000000000001</v>
      </c>
      <c r="B28" s="77" t="s">
        <v>48</v>
      </c>
      <c r="C28" s="74" t="s">
        <v>31</v>
      </c>
      <c r="D28" s="64">
        <v>1</v>
      </c>
      <c r="E28" s="64"/>
      <c r="F28" s="64"/>
      <c r="G28" s="64">
        <f t="shared" si="1"/>
        <v>1</v>
      </c>
      <c r="H28" s="64">
        <f t="shared" si="2"/>
        <v>5775</v>
      </c>
      <c r="I28" s="64">
        <f t="shared" si="3"/>
        <v>5775</v>
      </c>
      <c r="J28" s="64">
        <f t="shared" si="4"/>
        <v>5775</v>
      </c>
      <c r="K28" s="64">
        <v>5775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75"/>
      <c r="P28" s="70">
        <f t="shared" si="8"/>
        <v>1.05</v>
      </c>
      <c r="Q28" s="76">
        <v>5500</v>
      </c>
      <c r="R28" s="71">
        <f t="shared" si="0"/>
        <v>5500</v>
      </c>
      <c r="T28" s="72" t="s">
        <v>49</v>
      </c>
      <c r="U28" s="73"/>
      <c r="V28" s="73">
        <f>+R28</f>
        <v>5500</v>
      </c>
      <c r="W28" s="73">
        <f t="shared" si="10"/>
        <v>5500</v>
      </c>
    </row>
    <row r="29" spans="1:23" s="69" customFormat="1" ht="15" customHeight="1">
      <c r="A29" s="60">
        <f t="shared" si="11"/>
        <v>1.1300000000000001</v>
      </c>
      <c r="B29" s="66" t="s">
        <v>50</v>
      </c>
      <c r="C29" s="74" t="s">
        <v>31</v>
      </c>
      <c r="D29" s="64">
        <v>1</v>
      </c>
      <c r="E29" s="64"/>
      <c r="F29" s="64"/>
      <c r="G29" s="64">
        <f t="shared" si="1"/>
        <v>1</v>
      </c>
      <c r="H29" s="64">
        <f t="shared" si="2"/>
        <v>1260</v>
      </c>
      <c r="I29" s="64">
        <f t="shared" si="3"/>
        <v>1260</v>
      </c>
      <c r="J29" s="64">
        <f t="shared" si="4"/>
        <v>1260</v>
      </c>
      <c r="K29" s="64">
        <v>1260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75"/>
      <c r="P29" s="70">
        <f t="shared" si="8"/>
        <v>1.05</v>
      </c>
      <c r="Q29" s="76">
        <v>1200</v>
      </c>
      <c r="R29" s="71">
        <f t="shared" si="0"/>
        <v>1200</v>
      </c>
      <c r="T29" s="72" t="s">
        <v>49</v>
      </c>
      <c r="U29" s="73"/>
      <c r="V29" s="73">
        <f>+R29</f>
        <v>1200</v>
      </c>
      <c r="W29" s="73">
        <f t="shared" si="10"/>
        <v>1200</v>
      </c>
    </row>
    <row r="30" spans="1:23" s="69" customFormat="1" ht="15" customHeight="1">
      <c r="A30" s="60">
        <f t="shared" si="11"/>
        <v>1.1400000000000001</v>
      </c>
      <c r="B30" s="66" t="s">
        <v>51</v>
      </c>
      <c r="C30" s="74" t="s">
        <v>39</v>
      </c>
      <c r="D30" s="64">
        <v>2</v>
      </c>
      <c r="E30" s="64"/>
      <c r="F30" s="64"/>
      <c r="G30" s="64">
        <f t="shared" si="1"/>
        <v>2</v>
      </c>
      <c r="H30" s="64">
        <f t="shared" si="2"/>
        <v>7875</v>
      </c>
      <c r="I30" s="64">
        <f t="shared" si="3"/>
        <v>15750</v>
      </c>
      <c r="J30" s="64">
        <f t="shared" si="4"/>
        <v>15750</v>
      </c>
      <c r="K30" s="64">
        <v>15750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75"/>
      <c r="P30" s="70">
        <f t="shared" si="8"/>
        <v>1.05</v>
      </c>
      <c r="Q30" s="76">
        <v>7500</v>
      </c>
      <c r="R30" s="71">
        <f t="shared" si="0"/>
        <v>15000</v>
      </c>
      <c r="T30" s="72" t="s">
        <v>52</v>
      </c>
      <c r="U30" s="73">
        <f>+R30</f>
        <v>15000</v>
      </c>
      <c r="W30" s="73">
        <f t="shared" si="10"/>
        <v>15000</v>
      </c>
    </row>
    <row r="31" spans="1:23" s="69" customFormat="1" ht="15" customHeight="1">
      <c r="A31" s="60">
        <f t="shared" si="11"/>
        <v>1.1500000000000001</v>
      </c>
      <c r="B31" s="66" t="s">
        <v>53</v>
      </c>
      <c r="C31" s="74" t="s">
        <v>39</v>
      </c>
      <c r="D31" s="64">
        <v>2</v>
      </c>
      <c r="E31" s="64"/>
      <c r="F31" s="64"/>
      <c r="G31" s="64">
        <f t="shared" si="1"/>
        <v>2</v>
      </c>
      <c r="H31" s="64">
        <f t="shared" si="2"/>
        <v>315</v>
      </c>
      <c r="I31" s="64">
        <f t="shared" si="3"/>
        <v>630</v>
      </c>
      <c r="J31" s="64">
        <f t="shared" si="4"/>
        <v>630</v>
      </c>
      <c r="K31" s="64">
        <v>630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75"/>
      <c r="P31" s="70">
        <f t="shared" si="8"/>
        <v>1.05</v>
      </c>
      <c r="Q31" s="76">
        <v>300</v>
      </c>
      <c r="R31" s="71">
        <f t="shared" si="0"/>
        <v>600</v>
      </c>
      <c r="T31" s="72" t="s">
        <v>54</v>
      </c>
      <c r="U31" s="73">
        <f t="shared" si="9"/>
        <v>600</v>
      </c>
      <c r="W31" s="73">
        <f t="shared" si="10"/>
        <v>600</v>
      </c>
    </row>
    <row r="32" spans="1:23" s="69" customFormat="1" ht="15" customHeight="1">
      <c r="A32" s="60">
        <f t="shared" si="11"/>
        <v>1.1600000000000001</v>
      </c>
      <c r="B32" s="66" t="s">
        <v>55</v>
      </c>
      <c r="C32" s="74" t="s">
        <v>31</v>
      </c>
      <c r="D32" s="64">
        <v>1</v>
      </c>
      <c r="E32" s="64"/>
      <c r="F32" s="64"/>
      <c r="G32" s="64">
        <f t="shared" si="1"/>
        <v>1</v>
      </c>
      <c r="H32" s="64">
        <f t="shared" si="2"/>
        <v>2730</v>
      </c>
      <c r="I32" s="64">
        <f t="shared" si="3"/>
        <v>2730</v>
      </c>
      <c r="J32" s="64">
        <f t="shared" si="4"/>
        <v>2730</v>
      </c>
      <c r="K32" s="64">
        <v>2730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75"/>
      <c r="P32" s="70">
        <f t="shared" si="8"/>
        <v>1.05</v>
      </c>
      <c r="Q32" s="76">
        <f>2000+600</f>
        <v>2600</v>
      </c>
      <c r="R32" s="71">
        <f t="shared" si="0"/>
        <v>2600</v>
      </c>
      <c r="T32" s="72" t="s">
        <v>49</v>
      </c>
      <c r="U32" s="73"/>
      <c r="V32" s="73">
        <f>+R32</f>
        <v>2600</v>
      </c>
      <c r="W32" s="73">
        <f t="shared" si="10"/>
        <v>2600</v>
      </c>
    </row>
    <row r="33" spans="1:23" s="69" customFormat="1" ht="15" customHeight="1">
      <c r="A33" s="60">
        <f t="shared" si="11"/>
        <v>1.1700000000000002</v>
      </c>
      <c r="B33" s="66" t="s">
        <v>56</v>
      </c>
      <c r="C33" s="74" t="s">
        <v>31</v>
      </c>
      <c r="D33" s="64">
        <v>1</v>
      </c>
      <c r="E33" s="64"/>
      <c r="F33" s="64"/>
      <c r="G33" s="64">
        <f t="shared" si="1"/>
        <v>1</v>
      </c>
      <c r="H33" s="64">
        <f t="shared" si="2"/>
        <v>1260</v>
      </c>
      <c r="I33" s="64">
        <f t="shared" si="3"/>
        <v>1260</v>
      </c>
      <c r="J33" s="64">
        <f t="shared" si="4"/>
        <v>1260</v>
      </c>
      <c r="K33" s="64">
        <v>1260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75"/>
      <c r="P33" s="70">
        <f t="shared" si="8"/>
        <v>1.05</v>
      </c>
      <c r="Q33" s="76">
        <v>1200</v>
      </c>
      <c r="R33" s="71">
        <f t="shared" si="0"/>
        <v>1200</v>
      </c>
      <c r="T33" s="72"/>
      <c r="V33" s="73">
        <f>+R33</f>
        <v>1200</v>
      </c>
      <c r="W33" s="73">
        <f t="shared" si="10"/>
        <v>1200</v>
      </c>
    </row>
    <row r="34" spans="1:23" s="69" customFormat="1" ht="15" customHeight="1">
      <c r="A34" s="60"/>
      <c r="B34" s="66"/>
      <c r="C34" s="74"/>
      <c r="D34" s="64"/>
      <c r="E34" s="64"/>
      <c r="F34" s="64"/>
      <c r="G34" s="64">
        <f t="shared" si="1"/>
        <v>0</v>
      </c>
      <c r="H34" s="64"/>
      <c r="I34" s="64">
        <f t="shared" si="3"/>
        <v>0</v>
      </c>
      <c r="J34" s="64">
        <f t="shared" si="4"/>
        <v>0</v>
      </c>
      <c r="K34" s="64"/>
      <c r="L34" s="64">
        <f t="shared" si="5"/>
        <v>0</v>
      </c>
      <c r="M34" s="64">
        <f t="shared" si="6"/>
        <v>0</v>
      </c>
      <c r="N34" s="64">
        <f t="shared" si="7"/>
        <v>0</v>
      </c>
      <c r="O34" s="75"/>
      <c r="P34" s="70"/>
      <c r="Q34" s="76"/>
      <c r="R34" s="71"/>
      <c r="T34" s="72"/>
    </row>
    <row r="35" spans="1:23" s="55" customFormat="1" ht="20.100000000000001" customHeight="1">
      <c r="A35" s="48">
        <v>2</v>
      </c>
      <c r="B35" s="49" t="s">
        <v>57</v>
      </c>
      <c r="C35" s="50"/>
      <c r="D35" s="51"/>
      <c r="E35" s="51"/>
      <c r="F35" s="51"/>
      <c r="G35" s="51">
        <f t="shared" si="1"/>
        <v>0</v>
      </c>
      <c r="H35" s="52"/>
      <c r="I35" s="52"/>
      <c r="J35" s="64">
        <f t="shared" si="4"/>
        <v>0</v>
      </c>
      <c r="K35" s="64"/>
      <c r="L35" s="64">
        <f t="shared" si="5"/>
        <v>0</v>
      </c>
      <c r="M35" s="64">
        <f t="shared" si="6"/>
        <v>0</v>
      </c>
      <c r="N35" s="64">
        <f t="shared" si="7"/>
        <v>0</v>
      </c>
      <c r="O35" s="54">
        <f>SUM(I37:I61)</f>
        <v>37923.875822700007</v>
      </c>
      <c r="P35" s="70"/>
      <c r="Q35" s="56"/>
      <c r="R35" s="56"/>
      <c r="S35" s="57">
        <f>SUM(R37:R61)</f>
        <v>36146.176973999995</v>
      </c>
      <c r="T35" s="58">
        <f>+O35/S35</f>
        <v>1.0491808262317399</v>
      </c>
      <c r="U35" s="59">
        <f>SUM(U37:U61)</f>
        <v>5753.6428999999998</v>
      </c>
      <c r="V35" s="59">
        <f>SUM(V37:V61)</f>
        <v>30392.534073999999</v>
      </c>
      <c r="W35" s="59">
        <f>+U35+V35</f>
        <v>36146.176974000002</v>
      </c>
    </row>
    <row r="36" spans="1:23" s="69" customFormat="1" ht="15" customHeight="1">
      <c r="A36" s="60"/>
      <c r="B36" s="61"/>
      <c r="C36" s="62"/>
      <c r="D36" s="63"/>
      <c r="E36" s="63"/>
      <c r="F36" s="63"/>
      <c r="G36" s="64">
        <f t="shared" si="1"/>
        <v>0</v>
      </c>
      <c r="H36" s="64"/>
      <c r="I36" s="64">
        <f t="shared" si="3"/>
        <v>0</v>
      </c>
      <c r="J36" s="64">
        <f t="shared" si="4"/>
        <v>0</v>
      </c>
      <c r="K36" s="64"/>
      <c r="L36" s="64">
        <f t="shared" si="5"/>
        <v>0</v>
      </c>
      <c r="M36" s="64">
        <f t="shared" si="6"/>
        <v>0</v>
      </c>
      <c r="N36" s="64">
        <f t="shared" si="7"/>
        <v>0</v>
      </c>
      <c r="O36" s="65"/>
      <c r="P36" s="70"/>
      <c r="Q36" s="67"/>
      <c r="R36" s="67"/>
      <c r="S36" s="66"/>
      <c r="T36" s="68"/>
    </row>
    <row r="37" spans="1:23" s="69" customFormat="1" ht="15" customHeight="1">
      <c r="A37" s="60">
        <f>+A35+0.01</f>
        <v>2.0099999999999998</v>
      </c>
      <c r="B37" s="61" t="s">
        <v>58</v>
      </c>
      <c r="C37" s="62" t="s">
        <v>36</v>
      </c>
      <c r="D37" s="64">
        <v>210.09</v>
      </c>
      <c r="E37" s="64"/>
      <c r="F37" s="64"/>
      <c r="G37" s="64">
        <f t="shared" si="1"/>
        <v>210.09</v>
      </c>
      <c r="H37" s="64">
        <f>+P37*Q37</f>
        <v>2.1734999999999998</v>
      </c>
      <c r="I37" s="64">
        <f t="shared" si="3"/>
        <v>456.63061499999998</v>
      </c>
      <c r="J37" s="64">
        <f t="shared" si="4"/>
        <v>456.63061499999998</v>
      </c>
      <c r="K37" s="64">
        <v>456.63061499999998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5"/>
      <c r="P37" s="70">
        <f t="shared" si="8"/>
        <v>1.05</v>
      </c>
      <c r="Q37" s="67">
        <v>2.0699999999999998</v>
      </c>
      <c r="R37" s="67">
        <f>+D37*Q37</f>
        <v>434.88629999999995</v>
      </c>
      <c r="S37" s="66"/>
      <c r="T37" s="72" t="s">
        <v>32</v>
      </c>
      <c r="U37" s="73">
        <f>+R37</f>
        <v>434.88629999999995</v>
      </c>
      <c r="W37" s="73">
        <f>+U37+V37</f>
        <v>434.88629999999995</v>
      </c>
    </row>
    <row r="38" spans="1:23" s="69" customFormat="1" ht="15" customHeight="1">
      <c r="A38" s="60">
        <f t="shared" ref="A38:A61" si="12">+A37+0.01</f>
        <v>2.0199999999999996</v>
      </c>
      <c r="B38" s="61" t="s">
        <v>59</v>
      </c>
      <c r="C38" s="62" t="s">
        <v>36</v>
      </c>
      <c r="D38" s="64">
        <v>394.39</v>
      </c>
      <c r="E38" s="64"/>
      <c r="F38" s="64"/>
      <c r="G38" s="64">
        <f t="shared" si="1"/>
        <v>394.39</v>
      </c>
      <c r="H38" s="64">
        <f t="shared" ref="H38:H61" si="13">+P38*Q38</f>
        <v>0.98699999999999999</v>
      </c>
      <c r="I38" s="64">
        <f t="shared" si="3"/>
        <v>389.26292999999998</v>
      </c>
      <c r="J38" s="64">
        <f t="shared" si="4"/>
        <v>389.26292999999998</v>
      </c>
      <c r="K38" s="64">
        <v>389.26292999999998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5"/>
      <c r="P38" s="70">
        <f t="shared" si="8"/>
        <v>1.05</v>
      </c>
      <c r="Q38" s="67">
        <v>0.94</v>
      </c>
      <c r="R38" s="67">
        <f t="shared" ref="R38:R61" si="14">+D38*Q38</f>
        <v>370.72659999999996</v>
      </c>
      <c r="S38" s="66"/>
      <c r="T38" s="72" t="s">
        <v>32</v>
      </c>
      <c r="U38" s="73">
        <f>+R38</f>
        <v>370.72659999999996</v>
      </c>
      <c r="W38" s="73">
        <f t="shared" ref="W38:W104" si="15">+U38+V38</f>
        <v>370.72659999999996</v>
      </c>
    </row>
    <row r="39" spans="1:23" s="69" customFormat="1" ht="28.35" customHeight="1">
      <c r="A39" s="60">
        <f t="shared" si="12"/>
        <v>2.0299999999999994</v>
      </c>
      <c r="B39" s="77" t="s">
        <v>60</v>
      </c>
      <c r="C39" s="74" t="s">
        <v>39</v>
      </c>
      <c r="D39" s="64">
        <v>2</v>
      </c>
      <c r="E39" s="64"/>
      <c r="F39" s="64"/>
      <c r="G39" s="64">
        <f t="shared" si="1"/>
        <v>2</v>
      </c>
      <c r="H39" s="64">
        <f t="shared" si="13"/>
        <v>6273.75</v>
      </c>
      <c r="I39" s="64">
        <f t="shared" si="3"/>
        <v>12547.5</v>
      </c>
      <c r="J39" s="64">
        <f t="shared" si="4"/>
        <v>12547.5</v>
      </c>
      <c r="K39" s="64">
        <v>12547.5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75"/>
      <c r="P39" s="70">
        <f t="shared" si="8"/>
        <v>1.05</v>
      </c>
      <c r="Q39" s="76">
        <f>5775+200</f>
        <v>5975</v>
      </c>
      <c r="R39" s="67">
        <f t="shared" si="14"/>
        <v>11950</v>
      </c>
      <c r="T39" s="72" t="s">
        <v>52</v>
      </c>
      <c r="V39" s="73">
        <f>+R39</f>
        <v>11950</v>
      </c>
      <c r="W39" s="73">
        <f t="shared" si="15"/>
        <v>11950</v>
      </c>
    </row>
    <row r="40" spans="1:23" s="69" customFormat="1" ht="15" customHeight="1">
      <c r="A40" s="60">
        <f t="shared" si="12"/>
        <v>2.0399999999999991</v>
      </c>
      <c r="B40" s="66" t="s">
        <v>61</v>
      </c>
      <c r="C40" s="74" t="s">
        <v>36</v>
      </c>
      <c r="D40" s="64">
        <f>+'[1]TR PRELIMINARES Y MOV TIE'!H15</f>
        <v>320.25</v>
      </c>
      <c r="E40" s="64"/>
      <c r="F40" s="64"/>
      <c r="G40" s="64">
        <f t="shared" si="1"/>
        <v>320.25</v>
      </c>
      <c r="H40" s="64">
        <f t="shared" si="13"/>
        <v>10.5</v>
      </c>
      <c r="I40" s="64">
        <f t="shared" si="3"/>
        <v>3362.625</v>
      </c>
      <c r="J40" s="64">
        <f t="shared" si="4"/>
        <v>3362.625</v>
      </c>
      <c r="K40" s="64">
        <v>3362.625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75"/>
      <c r="P40" s="70">
        <f t="shared" si="8"/>
        <v>1.05</v>
      </c>
      <c r="Q40" s="73">
        <v>10</v>
      </c>
      <c r="R40" s="67">
        <f t="shared" si="14"/>
        <v>3202.5</v>
      </c>
      <c r="T40" s="72" t="s">
        <v>62</v>
      </c>
      <c r="V40" s="73">
        <f t="shared" ref="V40:V61" si="16">+R40</f>
        <v>3202.5</v>
      </c>
      <c r="W40" s="73">
        <f t="shared" si="15"/>
        <v>3202.5</v>
      </c>
    </row>
    <row r="41" spans="1:23" s="69" customFormat="1" ht="15" customHeight="1">
      <c r="A41" s="60">
        <f t="shared" si="12"/>
        <v>2.0499999999999989</v>
      </c>
      <c r="B41" s="66" t="s">
        <v>63</v>
      </c>
      <c r="C41" s="74" t="s">
        <v>46</v>
      </c>
      <c r="D41" s="64">
        <f>+'[1]TR PRELIMINARES Y MOV TIE'!H16</f>
        <v>3</v>
      </c>
      <c r="E41" s="64"/>
      <c r="F41" s="64"/>
      <c r="G41" s="64">
        <f t="shared" si="1"/>
        <v>3</v>
      </c>
      <c r="H41" s="64">
        <f t="shared" si="13"/>
        <v>136.5</v>
      </c>
      <c r="I41" s="64">
        <f t="shared" si="3"/>
        <v>409.5</v>
      </c>
      <c r="J41" s="64">
        <f t="shared" si="4"/>
        <v>409.5</v>
      </c>
      <c r="K41" s="64">
        <v>409.5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75"/>
      <c r="P41" s="70">
        <f t="shared" si="8"/>
        <v>1.05</v>
      </c>
      <c r="Q41" s="73">
        <v>130</v>
      </c>
      <c r="R41" s="67">
        <f t="shared" si="14"/>
        <v>390</v>
      </c>
      <c r="T41" s="72" t="s">
        <v>62</v>
      </c>
      <c r="V41" s="73">
        <f t="shared" si="16"/>
        <v>390</v>
      </c>
      <c r="W41" s="73">
        <f t="shared" si="15"/>
        <v>390</v>
      </c>
    </row>
    <row r="42" spans="1:23" s="69" customFormat="1" ht="15" customHeight="1">
      <c r="A42" s="60">
        <f t="shared" si="12"/>
        <v>2.0599999999999987</v>
      </c>
      <c r="B42" s="66" t="s">
        <v>64</v>
      </c>
      <c r="C42" s="74" t="s">
        <v>46</v>
      </c>
      <c r="D42" s="64">
        <f>+'[1]TR PRELIMINARES Y MOV TIE'!H17</f>
        <v>5</v>
      </c>
      <c r="E42" s="64"/>
      <c r="F42" s="64"/>
      <c r="G42" s="64">
        <f t="shared" si="1"/>
        <v>5</v>
      </c>
      <c r="H42" s="64">
        <f t="shared" si="13"/>
        <v>126</v>
      </c>
      <c r="I42" s="64">
        <f t="shared" si="3"/>
        <v>630</v>
      </c>
      <c r="J42" s="64">
        <f t="shared" si="4"/>
        <v>630</v>
      </c>
      <c r="K42" s="64">
        <v>630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75"/>
      <c r="P42" s="70">
        <f t="shared" si="8"/>
        <v>1.05</v>
      </c>
      <c r="Q42" s="73">
        <v>120</v>
      </c>
      <c r="R42" s="67">
        <f t="shared" si="14"/>
        <v>600</v>
      </c>
      <c r="T42" s="72" t="s">
        <v>62</v>
      </c>
      <c r="V42" s="73">
        <f t="shared" si="16"/>
        <v>600</v>
      </c>
      <c r="W42" s="73">
        <f t="shared" si="15"/>
        <v>600</v>
      </c>
    </row>
    <row r="43" spans="1:23" s="69" customFormat="1" ht="15" customHeight="1">
      <c r="A43" s="60">
        <f t="shared" si="12"/>
        <v>2.0699999999999985</v>
      </c>
      <c r="B43" s="66" t="s">
        <v>65</v>
      </c>
      <c r="C43" s="74" t="s">
        <v>46</v>
      </c>
      <c r="D43" s="64">
        <f>+'[1]TR PRELIMINARES Y MOV TIE'!H18</f>
        <v>1</v>
      </c>
      <c r="E43" s="64"/>
      <c r="F43" s="64"/>
      <c r="G43" s="64">
        <f t="shared" si="1"/>
        <v>1</v>
      </c>
      <c r="H43" s="64">
        <f t="shared" si="13"/>
        <v>262.5</v>
      </c>
      <c r="I43" s="64">
        <f t="shared" si="3"/>
        <v>262.5</v>
      </c>
      <c r="J43" s="64">
        <f t="shared" si="4"/>
        <v>262.5</v>
      </c>
      <c r="K43" s="64">
        <v>262.5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75"/>
      <c r="P43" s="70">
        <f t="shared" si="8"/>
        <v>1.05</v>
      </c>
      <c r="Q43" s="73">
        <v>250</v>
      </c>
      <c r="R43" s="67">
        <f t="shared" si="14"/>
        <v>250</v>
      </c>
      <c r="T43" s="72" t="s">
        <v>62</v>
      </c>
      <c r="V43" s="73">
        <f t="shared" si="16"/>
        <v>250</v>
      </c>
      <c r="W43" s="73">
        <f t="shared" si="15"/>
        <v>250</v>
      </c>
    </row>
    <row r="44" spans="1:23" s="69" customFormat="1" ht="15" customHeight="1">
      <c r="A44" s="60">
        <f t="shared" si="12"/>
        <v>2.0799999999999983</v>
      </c>
      <c r="B44" s="66" t="s">
        <v>66</v>
      </c>
      <c r="C44" s="74" t="s">
        <v>46</v>
      </c>
      <c r="D44" s="64">
        <f>+'[1]TR PRELIMINARES Y MOV TIE'!H19</f>
        <v>24</v>
      </c>
      <c r="E44" s="64"/>
      <c r="F44" s="64"/>
      <c r="G44" s="64">
        <f t="shared" si="1"/>
        <v>24</v>
      </c>
      <c r="H44" s="64">
        <f t="shared" si="13"/>
        <v>10.5</v>
      </c>
      <c r="I44" s="64">
        <f t="shared" si="3"/>
        <v>252</v>
      </c>
      <c r="J44" s="64">
        <f t="shared" si="4"/>
        <v>252</v>
      </c>
      <c r="K44" s="64">
        <v>252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75"/>
      <c r="P44" s="70">
        <f t="shared" si="8"/>
        <v>1.05</v>
      </c>
      <c r="Q44" s="73">
        <v>10</v>
      </c>
      <c r="R44" s="67">
        <f t="shared" si="14"/>
        <v>240</v>
      </c>
      <c r="T44" s="72" t="s">
        <v>62</v>
      </c>
      <c r="V44" s="73">
        <f t="shared" si="16"/>
        <v>240</v>
      </c>
      <c r="W44" s="73">
        <f t="shared" si="15"/>
        <v>240</v>
      </c>
    </row>
    <row r="45" spans="1:23" s="69" customFormat="1" ht="15" customHeight="1">
      <c r="A45" s="60">
        <f>+A44+0.01</f>
        <v>2.0899999999999981</v>
      </c>
      <c r="B45" s="66" t="s">
        <v>67</v>
      </c>
      <c r="C45" s="74" t="s">
        <v>46</v>
      </c>
      <c r="D45" s="64">
        <f>+'[1]TR PRELIMINARES Y MOV TIE'!H20</f>
        <v>2</v>
      </c>
      <c r="E45" s="64"/>
      <c r="F45" s="64"/>
      <c r="G45" s="64">
        <f t="shared" si="1"/>
        <v>2</v>
      </c>
      <c r="H45" s="64">
        <f t="shared" si="13"/>
        <v>52.5</v>
      </c>
      <c r="I45" s="64">
        <f t="shared" si="3"/>
        <v>105</v>
      </c>
      <c r="J45" s="64">
        <f t="shared" si="4"/>
        <v>105</v>
      </c>
      <c r="K45" s="64">
        <v>105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75"/>
      <c r="P45" s="70">
        <f t="shared" si="8"/>
        <v>1.05</v>
      </c>
      <c r="Q45" s="73">
        <v>50</v>
      </c>
      <c r="R45" s="67">
        <f t="shared" si="14"/>
        <v>100</v>
      </c>
      <c r="T45" s="72" t="s">
        <v>62</v>
      </c>
      <c r="V45" s="73">
        <f t="shared" si="16"/>
        <v>100</v>
      </c>
      <c r="W45" s="73">
        <f t="shared" si="15"/>
        <v>100</v>
      </c>
    </row>
    <row r="46" spans="1:23" s="69" customFormat="1" ht="15" customHeight="1">
      <c r="A46" s="60">
        <f t="shared" si="12"/>
        <v>2.0999999999999979</v>
      </c>
      <c r="B46" s="66" t="s">
        <v>68</v>
      </c>
      <c r="C46" s="74" t="s">
        <v>46</v>
      </c>
      <c r="D46" s="64">
        <f>+'[1]TR PRELIMINARES Y MOV TIE'!H21</f>
        <v>4</v>
      </c>
      <c r="E46" s="64"/>
      <c r="F46" s="64"/>
      <c r="G46" s="64">
        <f t="shared" si="1"/>
        <v>4</v>
      </c>
      <c r="H46" s="64">
        <f t="shared" si="13"/>
        <v>147</v>
      </c>
      <c r="I46" s="64">
        <f t="shared" si="3"/>
        <v>588</v>
      </c>
      <c r="J46" s="64">
        <f t="shared" si="4"/>
        <v>588</v>
      </c>
      <c r="K46" s="64">
        <v>588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75"/>
      <c r="P46" s="70">
        <f t="shared" si="8"/>
        <v>1.05</v>
      </c>
      <c r="Q46" s="73">
        <v>140</v>
      </c>
      <c r="R46" s="67">
        <f t="shared" si="14"/>
        <v>560</v>
      </c>
      <c r="T46" s="72" t="s">
        <v>62</v>
      </c>
      <c r="V46" s="73">
        <f t="shared" si="16"/>
        <v>560</v>
      </c>
      <c r="W46" s="73">
        <f t="shared" si="15"/>
        <v>560</v>
      </c>
    </row>
    <row r="47" spans="1:23" s="69" customFormat="1" ht="15" customHeight="1">
      <c r="A47" s="60">
        <f t="shared" si="12"/>
        <v>2.1099999999999977</v>
      </c>
      <c r="B47" s="66" t="s">
        <v>69</v>
      </c>
      <c r="C47" s="74" t="s">
        <v>36</v>
      </c>
      <c r="D47" s="64">
        <f>+'[1]TR PRELIMINARES Y MOV TIE'!H22</f>
        <v>24.48</v>
      </c>
      <c r="E47" s="64"/>
      <c r="F47" s="64"/>
      <c r="G47" s="64">
        <f t="shared" si="1"/>
        <v>24.48</v>
      </c>
      <c r="H47" s="64">
        <f t="shared" si="13"/>
        <v>15.75</v>
      </c>
      <c r="I47" s="64">
        <f t="shared" si="3"/>
        <v>385.56</v>
      </c>
      <c r="J47" s="64">
        <f t="shared" si="4"/>
        <v>385.56</v>
      </c>
      <c r="K47" s="64">
        <v>385.56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75"/>
      <c r="P47" s="70">
        <f t="shared" si="8"/>
        <v>1.05</v>
      </c>
      <c r="Q47" s="73">
        <v>15</v>
      </c>
      <c r="R47" s="67">
        <f t="shared" si="14"/>
        <v>367.2</v>
      </c>
      <c r="T47" s="72" t="s">
        <v>62</v>
      </c>
      <c r="V47" s="73">
        <f t="shared" si="16"/>
        <v>367.2</v>
      </c>
      <c r="W47" s="73">
        <f t="shared" si="15"/>
        <v>367.2</v>
      </c>
    </row>
    <row r="48" spans="1:23" s="69" customFormat="1" ht="15" customHeight="1">
      <c r="A48" s="60">
        <f t="shared" si="12"/>
        <v>2.1199999999999974</v>
      </c>
      <c r="B48" s="66" t="s">
        <v>70</v>
      </c>
      <c r="C48" s="74" t="s">
        <v>31</v>
      </c>
      <c r="D48" s="64">
        <f>+'[1]TR PRELIMINARES Y MOV TIE'!H23</f>
        <v>1</v>
      </c>
      <c r="E48" s="64"/>
      <c r="F48" s="64"/>
      <c r="G48" s="64">
        <f t="shared" si="1"/>
        <v>1</v>
      </c>
      <c r="H48" s="64">
        <f t="shared" si="13"/>
        <v>210</v>
      </c>
      <c r="I48" s="64">
        <f t="shared" si="3"/>
        <v>210</v>
      </c>
      <c r="J48" s="64">
        <f t="shared" si="4"/>
        <v>210</v>
      </c>
      <c r="K48" s="64">
        <v>210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75"/>
      <c r="P48" s="70">
        <f t="shared" si="8"/>
        <v>1.05</v>
      </c>
      <c r="Q48" s="73">
        <v>200</v>
      </c>
      <c r="R48" s="67">
        <f t="shared" si="14"/>
        <v>200</v>
      </c>
      <c r="T48" s="72" t="s">
        <v>62</v>
      </c>
      <c r="V48" s="73">
        <f t="shared" si="16"/>
        <v>200</v>
      </c>
      <c r="W48" s="73">
        <f t="shared" si="15"/>
        <v>200</v>
      </c>
    </row>
    <row r="49" spans="1:23" s="69" customFormat="1" ht="15" customHeight="1">
      <c r="A49" s="60">
        <f t="shared" si="12"/>
        <v>2.1299999999999972</v>
      </c>
      <c r="B49" s="66" t="s">
        <v>71</v>
      </c>
      <c r="C49" s="74" t="s">
        <v>46</v>
      </c>
      <c r="D49" s="64">
        <v>1</v>
      </c>
      <c r="E49" s="64"/>
      <c r="F49" s="64"/>
      <c r="G49" s="64">
        <f t="shared" si="1"/>
        <v>1</v>
      </c>
      <c r="H49" s="64">
        <f t="shared" si="13"/>
        <v>84</v>
      </c>
      <c r="I49" s="64">
        <f t="shared" si="3"/>
        <v>84</v>
      </c>
      <c r="J49" s="64">
        <f t="shared" si="4"/>
        <v>84</v>
      </c>
      <c r="K49" s="64">
        <v>84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75"/>
      <c r="P49" s="70">
        <f t="shared" si="8"/>
        <v>1.05</v>
      </c>
      <c r="Q49" s="73">
        <v>80</v>
      </c>
      <c r="R49" s="67">
        <f t="shared" si="14"/>
        <v>80</v>
      </c>
      <c r="T49" s="72" t="s">
        <v>62</v>
      </c>
      <c r="V49" s="73">
        <f t="shared" si="16"/>
        <v>80</v>
      </c>
      <c r="W49" s="73">
        <f t="shared" si="15"/>
        <v>80</v>
      </c>
    </row>
    <row r="50" spans="1:23" s="69" customFormat="1" ht="15" customHeight="1">
      <c r="A50" s="60">
        <f t="shared" si="12"/>
        <v>2.139999999999997</v>
      </c>
      <c r="B50" s="66" t="s">
        <v>72</v>
      </c>
      <c r="C50" s="74" t="s">
        <v>36</v>
      </c>
      <c r="D50" s="64">
        <f>+'[1]TR PRELIMINARES Y MOV TIE'!H25</f>
        <v>25.799999999999997</v>
      </c>
      <c r="E50" s="64"/>
      <c r="F50" s="64"/>
      <c r="G50" s="64">
        <f t="shared" si="1"/>
        <v>25.799999999999997</v>
      </c>
      <c r="H50" s="64">
        <f t="shared" si="13"/>
        <v>15.75</v>
      </c>
      <c r="I50" s="64">
        <f t="shared" si="3"/>
        <v>406.34999999999997</v>
      </c>
      <c r="J50" s="64">
        <f t="shared" si="4"/>
        <v>406.34999999999997</v>
      </c>
      <c r="K50" s="64">
        <v>406.34999999999997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75"/>
      <c r="P50" s="70">
        <f t="shared" si="8"/>
        <v>1.05</v>
      </c>
      <c r="Q50" s="73">
        <v>15</v>
      </c>
      <c r="R50" s="67">
        <f t="shared" si="14"/>
        <v>386.99999999999994</v>
      </c>
      <c r="T50" s="72" t="s">
        <v>62</v>
      </c>
      <c r="V50" s="73">
        <f t="shared" si="16"/>
        <v>386.99999999999994</v>
      </c>
      <c r="W50" s="73">
        <f t="shared" si="15"/>
        <v>386.99999999999994</v>
      </c>
    </row>
    <row r="51" spans="1:23" s="69" customFormat="1" ht="15" customHeight="1">
      <c r="A51" s="60">
        <f t="shared" si="12"/>
        <v>2.1499999999999968</v>
      </c>
      <c r="B51" s="66" t="s">
        <v>73</v>
      </c>
      <c r="C51" s="74" t="s">
        <v>36</v>
      </c>
      <c r="D51" s="64">
        <f>+'[1]TR PRELIMINARES Y MOV TIE'!H27</f>
        <v>83.11999999999999</v>
      </c>
      <c r="E51" s="64"/>
      <c r="F51" s="64"/>
      <c r="G51" s="64">
        <f t="shared" si="1"/>
        <v>83.11999999999999</v>
      </c>
      <c r="H51" s="64">
        <f t="shared" si="13"/>
        <v>36.75</v>
      </c>
      <c r="I51" s="64">
        <f t="shared" si="3"/>
        <v>3054.66</v>
      </c>
      <c r="J51" s="64">
        <f t="shared" si="4"/>
        <v>3054.66</v>
      </c>
      <c r="K51" s="64">
        <v>3054.66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75"/>
      <c r="P51" s="70">
        <f t="shared" si="8"/>
        <v>1.05</v>
      </c>
      <c r="Q51" s="73">
        <v>35</v>
      </c>
      <c r="R51" s="67">
        <f t="shared" si="14"/>
        <v>2909.2</v>
      </c>
      <c r="T51" s="72" t="s">
        <v>74</v>
      </c>
      <c r="V51" s="73">
        <f t="shared" si="16"/>
        <v>2909.2</v>
      </c>
      <c r="W51" s="73">
        <f t="shared" si="15"/>
        <v>2909.2</v>
      </c>
    </row>
    <row r="52" spans="1:23" s="69" customFormat="1" ht="15" customHeight="1">
      <c r="A52" s="60">
        <f t="shared" si="12"/>
        <v>2.1599999999999966</v>
      </c>
      <c r="B52" s="66" t="s">
        <v>75</v>
      </c>
      <c r="C52" s="74" t="s">
        <v>31</v>
      </c>
      <c r="D52" s="64">
        <v>1</v>
      </c>
      <c r="E52" s="64"/>
      <c r="F52" s="64"/>
      <c r="G52" s="64">
        <f t="shared" si="1"/>
        <v>1</v>
      </c>
      <c r="H52" s="64">
        <f t="shared" si="13"/>
        <v>840</v>
      </c>
      <c r="I52" s="64">
        <f t="shared" si="3"/>
        <v>840</v>
      </c>
      <c r="J52" s="64">
        <f t="shared" si="4"/>
        <v>840</v>
      </c>
      <c r="K52" s="64">
        <v>840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75"/>
      <c r="P52" s="70">
        <f t="shared" si="8"/>
        <v>1.05</v>
      </c>
      <c r="Q52" s="73">
        <v>800</v>
      </c>
      <c r="R52" s="67">
        <f t="shared" si="14"/>
        <v>800</v>
      </c>
      <c r="T52" s="72" t="s">
        <v>74</v>
      </c>
      <c r="V52" s="73">
        <f t="shared" si="16"/>
        <v>800</v>
      </c>
      <c r="W52" s="73">
        <f t="shared" si="15"/>
        <v>800</v>
      </c>
    </row>
    <row r="53" spans="1:23" s="69" customFormat="1" ht="15" customHeight="1">
      <c r="A53" s="60">
        <f t="shared" si="12"/>
        <v>2.1699999999999964</v>
      </c>
      <c r="B53" s="66" t="s">
        <v>76</v>
      </c>
      <c r="C53" s="74" t="s">
        <v>36</v>
      </c>
      <c r="D53" s="64">
        <f>+'[1]TR PRELIMINARES Y MOV TIE'!G32</f>
        <v>7.8199999999999994</v>
      </c>
      <c r="E53" s="64"/>
      <c r="F53" s="64"/>
      <c r="G53" s="64">
        <f t="shared" si="1"/>
        <v>7.8199999999999994</v>
      </c>
      <c r="H53" s="64">
        <f t="shared" si="13"/>
        <v>14.878500000000001</v>
      </c>
      <c r="I53" s="64">
        <f t="shared" si="3"/>
        <v>116.34987</v>
      </c>
      <c r="J53" s="64">
        <f t="shared" si="4"/>
        <v>116.34987</v>
      </c>
      <c r="K53" s="64">
        <v>116.34987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75"/>
      <c r="P53" s="70">
        <f t="shared" si="8"/>
        <v>1.05</v>
      </c>
      <c r="Q53" s="73">
        <v>14.17</v>
      </c>
      <c r="R53" s="67">
        <f>+D53*Q53</f>
        <v>110.8094</v>
      </c>
      <c r="T53" s="72" t="s">
        <v>77</v>
      </c>
      <c r="V53" s="73">
        <f t="shared" si="16"/>
        <v>110.8094</v>
      </c>
      <c r="W53" s="73">
        <f t="shared" si="15"/>
        <v>110.8094</v>
      </c>
    </row>
    <row r="54" spans="1:23" s="69" customFormat="1" ht="15" customHeight="1">
      <c r="A54" s="60">
        <f t="shared" si="12"/>
        <v>2.1799999999999962</v>
      </c>
      <c r="B54" s="66" t="s">
        <v>78</v>
      </c>
      <c r="C54" s="74" t="s">
        <v>34</v>
      </c>
      <c r="D54" s="64">
        <f>+'[1]TR PRELIMINARES Y MOV TIE'!H34</f>
        <v>190.64</v>
      </c>
      <c r="E54" s="64"/>
      <c r="F54" s="64"/>
      <c r="G54" s="64">
        <f t="shared" si="1"/>
        <v>190.64</v>
      </c>
      <c r="H54" s="64">
        <f t="shared" si="13"/>
        <v>18.900000000000002</v>
      </c>
      <c r="I54" s="64">
        <f t="shared" si="3"/>
        <v>3603.096</v>
      </c>
      <c r="J54" s="64">
        <f t="shared" si="4"/>
        <v>3603.096</v>
      </c>
      <c r="K54" s="64">
        <v>3603.096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75"/>
      <c r="P54" s="70">
        <f t="shared" si="8"/>
        <v>1.05</v>
      </c>
      <c r="Q54" s="73">
        <v>18</v>
      </c>
      <c r="R54" s="67">
        <f t="shared" si="14"/>
        <v>3431.5199999999995</v>
      </c>
      <c r="T54" s="72" t="s">
        <v>52</v>
      </c>
      <c r="V54" s="73">
        <f t="shared" si="16"/>
        <v>3431.5199999999995</v>
      </c>
      <c r="W54" s="73">
        <f t="shared" si="15"/>
        <v>3431.5199999999995</v>
      </c>
    </row>
    <row r="55" spans="1:23" s="69" customFormat="1" ht="15" customHeight="1">
      <c r="A55" s="60">
        <f t="shared" si="12"/>
        <v>2.1899999999999959</v>
      </c>
      <c r="B55" s="66" t="s">
        <v>79</v>
      </c>
      <c r="C55" s="74" t="s">
        <v>36</v>
      </c>
      <c r="D55" s="64">
        <f>+'[1]TR PRELIMINARES Y MOV TIE'!H38</f>
        <v>76.567000000000007</v>
      </c>
      <c r="E55" s="64"/>
      <c r="F55" s="64"/>
      <c r="G55" s="64">
        <f t="shared" si="1"/>
        <v>76.567000000000007</v>
      </c>
      <c r="H55" s="64">
        <f t="shared" si="13"/>
        <v>17.167500000000004</v>
      </c>
      <c r="I55" s="64">
        <f t="shared" si="3"/>
        <v>1314.4639725000004</v>
      </c>
      <c r="J55" s="64">
        <f t="shared" si="4"/>
        <v>1314.4639725000004</v>
      </c>
      <c r="K55" s="64">
        <v>1314.4639725000004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75"/>
      <c r="P55" s="70">
        <f t="shared" si="8"/>
        <v>1.05</v>
      </c>
      <c r="Q55" s="73">
        <v>16.350000000000001</v>
      </c>
      <c r="R55" s="67">
        <f t="shared" si="14"/>
        <v>1251.8704500000001</v>
      </c>
      <c r="T55" s="72" t="s">
        <v>77</v>
      </c>
      <c r="V55" s="73">
        <f t="shared" si="16"/>
        <v>1251.8704500000001</v>
      </c>
      <c r="W55" s="73">
        <f t="shared" si="15"/>
        <v>1251.8704500000001</v>
      </c>
    </row>
    <row r="56" spans="1:23" s="69" customFormat="1" ht="15" customHeight="1">
      <c r="A56" s="60">
        <f t="shared" si="12"/>
        <v>2.1999999999999957</v>
      </c>
      <c r="B56" s="66" t="s">
        <v>80</v>
      </c>
      <c r="C56" s="74" t="s">
        <v>31</v>
      </c>
      <c r="D56" s="64">
        <v>1</v>
      </c>
      <c r="E56" s="64"/>
      <c r="F56" s="64"/>
      <c r="G56" s="64">
        <f t="shared" si="1"/>
        <v>1</v>
      </c>
      <c r="H56" s="64">
        <f t="shared" si="13"/>
        <v>525</v>
      </c>
      <c r="I56" s="64">
        <f t="shared" si="3"/>
        <v>525</v>
      </c>
      <c r="J56" s="64">
        <f t="shared" si="4"/>
        <v>525</v>
      </c>
      <c r="K56" s="64">
        <v>525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75"/>
      <c r="P56" s="70">
        <f t="shared" si="8"/>
        <v>1.05</v>
      </c>
      <c r="Q56" s="73">
        <v>500</v>
      </c>
      <c r="R56" s="67">
        <f t="shared" si="14"/>
        <v>500</v>
      </c>
      <c r="T56" s="72" t="s">
        <v>62</v>
      </c>
      <c r="V56" s="73">
        <f t="shared" si="16"/>
        <v>500</v>
      </c>
      <c r="W56" s="73">
        <f t="shared" si="15"/>
        <v>500</v>
      </c>
    </row>
    <row r="57" spans="1:23" s="69" customFormat="1" ht="15" customHeight="1">
      <c r="A57" s="60">
        <f t="shared" si="12"/>
        <v>2.2099999999999955</v>
      </c>
      <c r="B57" s="66" t="s">
        <v>81</v>
      </c>
      <c r="C57" s="74" t="s">
        <v>31</v>
      </c>
      <c r="D57" s="64">
        <v>1</v>
      </c>
      <c r="E57" s="64"/>
      <c r="F57" s="64"/>
      <c r="G57" s="64">
        <f t="shared" si="1"/>
        <v>1</v>
      </c>
      <c r="H57" s="64">
        <f t="shared" si="13"/>
        <v>5195.4314999999997</v>
      </c>
      <c r="I57" s="64">
        <f t="shared" si="3"/>
        <v>5195.4314999999997</v>
      </c>
      <c r="J57" s="64">
        <f t="shared" si="4"/>
        <v>5195.4314999999997</v>
      </c>
      <c r="K57" s="64">
        <v>5195.4314999999997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75"/>
      <c r="P57" s="70">
        <f t="shared" si="8"/>
        <v>1.05</v>
      </c>
      <c r="Q57" s="73">
        <v>4948.03</v>
      </c>
      <c r="R57" s="67">
        <f t="shared" si="14"/>
        <v>4948.03</v>
      </c>
      <c r="T57" s="72" t="s">
        <v>32</v>
      </c>
      <c r="U57" s="73">
        <f>+R57</f>
        <v>4948.03</v>
      </c>
      <c r="V57" s="73"/>
      <c r="W57" s="73">
        <f t="shared" si="15"/>
        <v>4948.03</v>
      </c>
    </row>
    <row r="58" spans="1:23" s="69" customFormat="1" ht="15" customHeight="1">
      <c r="A58" s="60">
        <f t="shared" si="12"/>
        <v>2.2199999999999953</v>
      </c>
      <c r="B58" s="66" t="s">
        <v>82</v>
      </c>
      <c r="C58" s="74" t="s">
        <v>31</v>
      </c>
      <c r="D58" s="64">
        <v>1</v>
      </c>
      <c r="E58" s="64"/>
      <c r="F58" s="64"/>
      <c r="G58" s="64">
        <f t="shared" si="1"/>
        <v>1</v>
      </c>
      <c r="H58" s="64">
        <f t="shared" si="13"/>
        <v>22.89</v>
      </c>
      <c r="I58" s="64">
        <f t="shared" si="3"/>
        <v>22.89</v>
      </c>
      <c r="J58" s="64">
        <f t="shared" si="4"/>
        <v>22.89</v>
      </c>
      <c r="K58" s="64">
        <v>22.89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75"/>
      <c r="P58" s="70">
        <f t="shared" si="8"/>
        <v>1.05</v>
      </c>
      <c r="Q58" s="73">
        <v>21.8</v>
      </c>
      <c r="R58" s="67">
        <v>50</v>
      </c>
      <c r="T58" s="72" t="s">
        <v>77</v>
      </c>
      <c r="V58" s="73">
        <f t="shared" si="16"/>
        <v>50</v>
      </c>
      <c r="W58" s="73">
        <f t="shared" si="15"/>
        <v>50</v>
      </c>
    </row>
    <row r="59" spans="1:23" s="69" customFormat="1" ht="15" customHeight="1">
      <c r="A59" s="60">
        <f t="shared" si="12"/>
        <v>2.2299999999999951</v>
      </c>
      <c r="B59" s="78" t="s">
        <v>83</v>
      </c>
      <c r="C59" s="74" t="s">
        <v>46</v>
      </c>
      <c r="D59" s="71">
        <f>+'[1]TR PRELIMINARES Y MOV TIE'!H87</f>
        <v>5</v>
      </c>
      <c r="E59" s="71"/>
      <c r="F59" s="71"/>
      <c r="G59" s="64">
        <f t="shared" si="1"/>
        <v>5</v>
      </c>
      <c r="H59" s="64">
        <f t="shared" si="13"/>
        <v>91.56</v>
      </c>
      <c r="I59" s="64">
        <f t="shared" si="3"/>
        <v>457.8</v>
      </c>
      <c r="J59" s="64">
        <f t="shared" si="4"/>
        <v>457.8</v>
      </c>
      <c r="K59" s="64">
        <v>457.8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75"/>
      <c r="P59" s="70">
        <f t="shared" si="8"/>
        <v>1.05</v>
      </c>
      <c r="Q59" s="73">
        <v>87.2</v>
      </c>
      <c r="R59" s="67">
        <f t="shared" si="14"/>
        <v>436</v>
      </c>
      <c r="T59" s="72" t="s">
        <v>77</v>
      </c>
      <c r="V59" s="73">
        <f t="shared" si="16"/>
        <v>436</v>
      </c>
      <c r="W59" s="73">
        <f t="shared" si="15"/>
        <v>436</v>
      </c>
    </row>
    <row r="60" spans="1:23" s="69" customFormat="1" ht="15" customHeight="1">
      <c r="A60" s="60">
        <f t="shared" si="12"/>
        <v>2.2399999999999949</v>
      </c>
      <c r="B60" s="66" t="s">
        <v>84</v>
      </c>
      <c r="C60" s="74" t="s">
        <v>85</v>
      </c>
      <c r="D60" s="64">
        <f>+'[1]TR PRELIMINARES Y MOV TIE'!H70</f>
        <v>45.121440000000007</v>
      </c>
      <c r="E60" s="64"/>
      <c r="F60" s="64"/>
      <c r="G60" s="64">
        <f t="shared" si="1"/>
        <v>45.121440000000007</v>
      </c>
      <c r="H60" s="64">
        <f t="shared" si="13"/>
        <v>25.830000000000002</v>
      </c>
      <c r="I60" s="64">
        <f t="shared" si="3"/>
        <v>1165.4867952000002</v>
      </c>
      <c r="J60" s="64">
        <f t="shared" si="4"/>
        <v>1165.4867952000002</v>
      </c>
      <c r="K60" s="64">
        <v>1165.4867952000002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75"/>
      <c r="P60" s="70">
        <f t="shared" si="8"/>
        <v>1.05</v>
      </c>
      <c r="Q60" s="73">
        <v>24.6</v>
      </c>
      <c r="R60" s="67">
        <f t="shared" si="14"/>
        <v>1109.9874240000001</v>
      </c>
      <c r="T60" s="72" t="s">
        <v>52</v>
      </c>
      <c r="V60" s="73">
        <f t="shared" si="16"/>
        <v>1109.9874240000001</v>
      </c>
      <c r="W60" s="73">
        <f t="shared" si="15"/>
        <v>1109.9874240000001</v>
      </c>
    </row>
    <row r="61" spans="1:23" s="69" customFormat="1" ht="15" customHeight="1">
      <c r="A61" s="60">
        <f t="shared" si="12"/>
        <v>2.2499999999999947</v>
      </c>
      <c r="B61" s="66" t="s">
        <v>86</v>
      </c>
      <c r="C61" s="74" t="s">
        <v>85</v>
      </c>
      <c r="D61" s="64">
        <f>+'[1]TR PRELIMINARES Y MOV TIE'!H70</f>
        <v>45.121440000000007</v>
      </c>
      <c r="E61" s="64"/>
      <c r="F61" s="64"/>
      <c r="G61" s="64">
        <f t="shared" si="1"/>
        <v>45.121440000000007</v>
      </c>
      <c r="H61" s="64">
        <f t="shared" si="13"/>
        <v>34.125</v>
      </c>
      <c r="I61" s="64">
        <f t="shared" si="3"/>
        <v>1539.7691400000003</v>
      </c>
      <c r="J61" s="64">
        <f t="shared" si="4"/>
        <v>1539.7691400000003</v>
      </c>
      <c r="K61" s="64">
        <v>1539.7691400000003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75"/>
      <c r="P61" s="70">
        <f t="shared" si="8"/>
        <v>1.05</v>
      </c>
      <c r="Q61" s="73">
        <v>32.5</v>
      </c>
      <c r="R61" s="67">
        <f t="shared" si="14"/>
        <v>1466.4468000000002</v>
      </c>
      <c r="T61" s="72" t="s">
        <v>52</v>
      </c>
      <c r="V61" s="73">
        <f t="shared" si="16"/>
        <v>1466.4468000000002</v>
      </c>
      <c r="W61" s="73">
        <f t="shared" si="15"/>
        <v>1466.4468000000002</v>
      </c>
    </row>
    <row r="62" spans="1:23" s="69" customFormat="1" ht="15" customHeight="1">
      <c r="A62" s="60"/>
      <c r="B62" s="66"/>
      <c r="C62" s="74"/>
      <c r="D62" s="64"/>
      <c r="E62" s="64"/>
      <c r="F62" s="64"/>
      <c r="G62" s="64">
        <f t="shared" si="1"/>
        <v>0</v>
      </c>
      <c r="H62" s="64"/>
      <c r="I62" s="64"/>
      <c r="J62" s="64">
        <f t="shared" si="4"/>
        <v>0</v>
      </c>
      <c r="K62" s="64"/>
      <c r="L62" s="64">
        <f t="shared" si="5"/>
        <v>0</v>
      </c>
      <c r="M62" s="64">
        <f t="shared" si="6"/>
        <v>0</v>
      </c>
      <c r="N62" s="64">
        <f t="shared" si="7"/>
        <v>0</v>
      </c>
      <c r="O62" s="75"/>
      <c r="P62" s="70"/>
      <c r="Q62" s="76"/>
      <c r="R62" s="71"/>
      <c r="T62" s="72"/>
      <c r="W62" s="73">
        <f t="shared" si="15"/>
        <v>0</v>
      </c>
    </row>
    <row r="63" spans="1:23" s="55" customFormat="1" ht="20.100000000000001" customHeight="1">
      <c r="A63" s="48">
        <v>3</v>
      </c>
      <c r="B63" s="49" t="s">
        <v>87</v>
      </c>
      <c r="C63" s="50"/>
      <c r="D63" s="51"/>
      <c r="E63" s="51"/>
      <c r="F63" s="51"/>
      <c r="G63" s="64">
        <f t="shared" si="1"/>
        <v>0</v>
      </c>
      <c r="H63" s="52"/>
      <c r="I63" s="52"/>
      <c r="J63" s="64">
        <f t="shared" si="4"/>
        <v>0</v>
      </c>
      <c r="K63" s="64"/>
      <c r="L63" s="64">
        <f t="shared" si="5"/>
        <v>0</v>
      </c>
      <c r="M63" s="64">
        <f t="shared" si="6"/>
        <v>0</v>
      </c>
      <c r="N63" s="64">
        <f t="shared" si="7"/>
        <v>0</v>
      </c>
      <c r="O63" s="54">
        <f>SUM(I65:I68)</f>
        <v>4970.5546374750011</v>
      </c>
      <c r="P63" s="70"/>
      <c r="Q63" s="56"/>
      <c r="R63" s="56"/>
      <c r="S63" s="57">
        <f>SUM(R65:R68)</f>
        <v>4733.8615595000001</v>
      </c>
      <c r="T63" s="58">
        <f>+O63/S63</f>
        <v>1.0500000000000003</v>
      </c>
      <c r="U63" s="56">
        <f>SUM(U65:U68)</f>
        <v>4733.8615595000001</v>
      </c>
      <c r="V63" s="56">
        <f>SUM(V65:V68)</f>
        <v>0</v>
      </c>
      <c r="W63" s="73">
        <f t="shared" si="15"/>
        <v>4733.8615595000001</v>
      </c>
    </row>
    <row r="64" spans="1:23" s="69" customFormat="1" ht="15" customHeight="1">
      <c r="A64" s="60"/>
      <c r="B64" s="61"/>
      <c r="C64" s="62"/>
      <c r="D64" s="63"/>
      <c r="E64" s="63"/>
      <c r="F64" s="63"/>
      <c r="G64" s="64">
        <f t="shared" si="1"/>
        <v>0</v>
      </c>
      <c r="H64" s="64"/>
      <c r="I64" s="64"/>
      <c r="J64" s="64">
        <f t="shared" si="4"/>
        <v>0</v>
      </c>
      <c r="K64" s="64"/>
      <c r="L64" s="64">
        <f t="shared" si="5"/>
        <v>0</v>
      </c>
      <c r="M64" s="64">
        <f t="shared" si="6"/>
        <v>0</v>
      </c>
      <c r="N64" s="64">
        <f t="shared" si="7"/>
        <v>0</v>
      </c>
      <c r="O64" s="65"/>
      <c r="P64" s="70"/>
      <c r="Q64" s="67"/>
      <c r="R64" s="67"/>
      <c r="S64" s="66"/>
      <c r="T64" s="68"/>
      <c r="W64" s="73">
        <f t="shared" si="15"/>
        <v>0</v>
      </c>
    </row>
    <row r="65" spans="1:23" s="69" customFormat="1" ht="15" customHeight="1">
      <c r="A65" s="60">
        <f>+A63+0.01</f>
        <v>3.01</v>
      </c>
      <c r="B65" s="79" t="s">
        <v>88</v>
      </c>
      <c r="C65" s="74" t="s">
        <v>85</v>
      </c>
      <c r="D65" s="64">
        <f>+'[1]TR PRELIMINARES Y MOV TIE'!H73</f>
        <v>60.496350000000007</v>
      </c>
      <c r="E65" s="64"/>
      <c r="F65" s="64"/>
      <c r="G65" s="64">
        <f t="shared" si="1"/>
        <v>60.496350000000007</v>
      </c>
      <c r="H65" s="64">
        <f>+P65*Q65</f>
        <v>30.155999999999999</v>
      </c>
      <c r="I65" s="64">
        <f t="shared" si="3"/>
        <v>1824.3279306000002</v>
      </c>
      <c r="J65" s="64">
        <f t="shared" si="4"/>
        <v>1824.3279306000002</v>
      </c>
      <c r="K65" s="64">
        <v>1824.3279306000002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75"/>
      <c r="P65" s="70">
        <f t="shared" si="8"/>
        <v>1.05</v>
      </c>
      <c r="Q65" s="73">
        <v>28.72</v>
      </c>
      <c r="R65" s="67">
        <f>+D65*Q65</f>
        <v>1737.4551720000002</v>
      </c>
      <c r="T65" s="72" t="s">
        <v>32</v>
      </c>
      <c r="U65" s="73">
        <f>+R65</f>
        <v>1737.4551720000002</v>
      </c>
      <c r="W65" s="73">
        <f t="shared" si="15"/>
        <v>1737.4551720000002</v>
      </c>
    </row>
    <row r="66" spans="1:23" s="69" customFormat="1" ht="15" customHeight="1">
      <c r="A66" s="60">
        <f>+A65+0.01</f>
        <v>3.0199999999999996</v>
      </c>
      <c r="B66" s="79" t="s">
        <v>89</v>
      </c>
      <c r="C66" s="74" t="s">
        <v>85</v>
      </c>
      <c r="D66" s="64">
        <f>+'[1]TR PRELIMINARES Y MOV TIE'!H76</f>
        <v>16.602250000000002</v>
      </c>
      <c r="E66" s="64"/>
      <c r="F66" s="64"/>
      <c r="G66" s="64">
        <f t="shared" si="1"/>
        <v>16.602250000000002</v>
      </c>
      <c r="H66" s="64">
        <f>+P66*Q66</f>
        <v>24.601500000000001</v>
      </c>
      <c r="I66" s="64">
        <f t="shared" si="3"/>
        <v>408.44025337500005</v>
      </c>
      <c r="J66" s="64">
        <f t="shared" si="4"/>
        <v>408.44025337500005</v>
      </c>
      <c r="K66" s="64">
        <v>408.44025337500005</v>
      </c>
      <c r="L66" s="64">
        <f t="shared" si="5"/>
        <v>0</v>
      </c>
      <c r="M66" s="64">
        <f t="shared" si="6"/>
        <v>0</v>
      </c>
      <c r="N66" s="64">
        <f t="shared" si="7"/>
        <v>0</v>
      </c>
      <c r="O66" s="75"/>
      <c r="P66" s="70">
        <f t="shared" si="8"/>
        <v>1.05</v>
      </c>
      <c r="Q66" s="73">
        <v>23.43</v>
      </c>
      <c r="R66" s="67">
        <f>+D66*Q66</f>
        <v>388.99071750000002</v>
      </c>
      <c r="T66" s="72" t="s">
        <v>32</v>
      </c>
      <c r="U66" s="73">
        <f t="shared" ref="U66:U75" si="17">+R66</f>
        <v>388.99071750000002</v>
      </c>
      <c r="W66" s="73">
        <f t="shared" si="15"/>
        <v>388.99071750000002</v>
      </c>
    </row>
    <row r="67" spans="1:23" s="69" customFormat="1" ht="15" customHeight="1">
      <c r="A67" s="60">
        <f>+A66+0.01</f>
        <v>3.0299999999999994</v>
      </c>
      <c r="B67" s="79" t="s">
        <v>90</v>
      </c>
      <c r="C67" s="74" t="s">
        <v>85</v>
      </c>
      <c r="D67" s="64">
        <v>62.04</v>
      </c>
      <c r="E67" s="64"/>
      <c r="F67" s="64"/>
      <c r="G67" s="64">
        <f t="shared" si="1"/>
        <v>62.04</v>
      </c>
      <c r="H67" s="64">
        <f>+P67*Q67</f>
        <v>40.488000000000007</v>
      </c>
      <c r="I67" s="64">
        <f t="shared" si="3"/>
        <v>2511.8755200000005</v>
      </c>
      <c r="J67" s="64">
        <f t="shared" si="4"/>
        <v>2511.8755200000005</v>
      </c>
      <c r="K67" s="64">
        <v>2511.8755200000005</v>
      </c>
      <c r="L67" s="64">
        <f t="shared" si="5"/>
        <v>0</v>
      </c>
      <c r="M67" s="64">
        <f t="shared" si="6"/>
        <v>0</v>
      </c>
      <c r="N67" s="64">
        <f t="shared" si="7"/>
        <v>0</v>
      </c>
      <c r="O67" s="75"/>
      <c r="P67" s="70">
        <f t="shared" si="8"/>
        <v>1.05</v>
      </c>
      <c r="Q67" s="73">
        <v>38.56</v>
      </c>
      <c r="R67" s="67">
        <f>+D67*Q67</f>
        <v>2392.2624000000001</v>
      </c>
      <c r="T67" s="72" t="s">
        <v>32</v>
      </c>
      <c r="U67" s="73">
        <f t="shared" si="17"/>
        <v>2392.2624000000001</v>
      </c>
      <c r="W67" s="73">
        <f t="shared" si="15"/>
        <v>2392.2624000000001</v>
      </c>
    </row>
    <row r="68" spans="1:23" s="69" customFormat="1" ht="15" customHeight="1">
      <c r="A68" s="60">
        <f>+A67+0.01</f>
        <v>3.0399999999999991</v>
      </c>
      <c r="B68" s="79" t="s">
        <v>91</v>
      </c>
      <c r="C68" s="74" t="s">
        <v>36</v>
      </c>
      <c r="D68" s="64">
        <f>+'[1]TR PRELIMINARES Y MOV TIE'!G78</f>
        <v>76.567000000000007</v>
      </c>
      <c r="E68" s="64"/>
      <c r="F68" s="64"/>
      <c r="G68" s="64">
        <f t="shared" si="1"/>
        <v>76.567000000000007</v>
      </c>
      <c r="H68" s="64">
        <f>+P68*Q68</f>
        <v>2.9505000000000003</v>
      </c>
      <c r="I68" s="64">
        <f t="shared" si="3"/>
        <v>225.91093350000006</v>
      </c>
      <c r="J68" s="64">
        <f t="shared" si="4"/>
        <v>225.91093350000006</v>
      </c>
      <c r="K68" s="64">
        <v>225.91093350000006</v>
      </c>
      <c r="L68" s="64">
        <f t="shared" si="5"/>
        <v>0</v>
      </c>
      <c r="M68" s="64">
        <f t="shared" si="6"/>
        <v>0</v>
      </c>
      <c r="N68" s="64">
        <f t="shared" si="7"/>
        <v>0</v>
      </c>
      <c r="O68" s="75"/>
      <c r="P68" s="70">
        <f t="shared" si="8"/>
        <v>1.05</v>
      </c>
      <c r="Q68" s="73">
        <v>2.81</v>
      </c>
      <c r="R68" s="67">
        <f>+D68*Q68</f>
        <v>215.15327000000002</v>
      </c>
      <c r="T68" s="72" t="s">
        <v>32</v>
      </c>
      <c r="U68" s="73">
        <f t="shared" si="17"/>
        <v>215.15327000000002</v>
      </c>
      <c r="W68" s="73">
        <f t="shared" si="15"/>
        <v>215.15327000000002</v>
      </c>
    </row>
    <row r="69" spans="1:23" s="69" customFormat="1" ht="15" customHeight="1">
      <c r="A69" s="60"/>
      <c r="B69" s="66"/>
      <c r="C69" s="74"/>
      <c r="D69" s="64"/>
      <c r="E69" s="64"/>
      <c r="F69" s="64"/>
      <c r="G69" s="64">
        <f t="shared" si="1"/>
        <v>0</v>
      </c>
      <c r="H69" s="64"/>
      <c r="I69" s="64"/>
      <c r="J69" s="64">
        <f t="shared" si="4"/>
        <v>0</v>
      </c>
      <c r="K69" s="64"/>
      <c r="L69" s="64">
        <f t="shared" si="5"/>
        <v>0</v>
      </c>
      <c r="M69" s="64">
        <f t="shared" si="6"/>
        <v>0</v>
      </c>
      <c r="N69" s="64">
        <f t="shared" si="7"/>
        <v>0</v>
      </c>
      <c r="O69" s="75"/>
      <c r="P69" s="70"/>
      <c r="Q69" s="76"/>
      <c r="R69" s="71"/>
      <c r="T69" s="72"/>
      <c r="U69" s="73"/>
      <c r="W69" s="73">
        <f t="shared" si="15"/>
        <v>0</v>
      </c>
    </row>
    <row r="70" spans="1:23" s="55" customFormat="1" ht="20.100000000000001" customHeight="1">
      <c r="A70" s="48">
        <v>4</v>
      </c>
      <c r="B70" s="49" t="s">
        <v>92</v>
      </c>
      <c r="C70" s="50"/>
      <c r="D70" s="51"/>
      <c r="E70" s="51"/>
      <c r="F70" s="51"/>
      <c r="G70" s="51">
        <f t="shared" si="1"/>
        <v>0</v>
      </c>
      <c r="H70" s="52"/>
      <c r="I70" s="52"/>
      <c r="J70" s="64">
        <f t="shared" si="4"/>
        <v>0</v>
      </c>
      <c r="K70" s="64"/>
      <c r="L70" s="64">
        <f t="shared" si="5"/>
        <v>0</v>
      </c>
      <c r="M70" s="64">
        <f t="shared" si="6"/>
        <v>0</v>
      </c>
      <c r="N70" s="64">
        <f t="shared" si="7"/>
        <v>0</v>
      </c>
      <c r="O70" s="575">
        <f>SUM(I72:I77)</f>
        <v>14227.848652500001</v>
      </c>
      <c r="P70" s="70"/>
      <c r="Q70" s="56"/>
      <c r="R70" s="56"/>
      <c r="S70" s="57">
        <f>SUM(R72:R75)</f>
        <v>5106.8686500000003</v>
      </c>
      <c r="T70" s="58">
        <f>+O70/S70</f>
        <v>2.7860220474830499</v>
      </c>
      <c r="U70" s="73">
        <f>SUM(U71:U75)</f>
        <v>5106.8686500000003</v>
      </c>
      <c r="V70" s="73">
        <f>SUM(V71:V75)</f>
        <v>0</v>
      </c>
      <c r="W70" s="73">
        <f t="shared" si="15"/>
        <v>5106.8686500000003</v>
      </c>
    </row>
    <row r="71" spans="1:23" s="69" customFormat="1" ht="15" customHeight="1">
      <c r="A71" s="60"/>
      <c r="B71" s="61"/>
      <c r="C71" s="62"/>
      <c r="D71" s="63"/>
      <c r="E71" s="63"/>
      <c r="F71" s="63"/>
      <c r="G71" s="64">
        <f t="shared" si="1"/>
        <v>0</v>
      </c>
      <c r="H71" s="64"/>
      <c r="I71" s="64"/>
      <c r="J71" s="64">
        <f t="shared" si="4"/>
        <v>0</v>
      </c>
      <c r="K71" s="64"/>
      <c r="L71" s="64">
        <f t="shared" si="5"/>
        <v>0</v>
      </c>
      <c r="M71" s="64">
        <f t="shared" si="6"/>
        <v>0</v>
      </c>
      <c r="N71" s="64">
        <f t="shared" si="7"/>
        <v>0</v>
      </c>
      <c r="O71" s="65"/>
      <c r="P71" s="70"/>
      <c r="Q71" s="67"/>
      <c r="R71" s="67"/>
      <c r="S71" s="66"/>
      <c r="T71" s="68"/>
      <c r="U71" s="73">
        <f t="shared" si="17"/>
        <v>0</v>
      </c>
      <c r="W71" s="73">
        <f t="shared" si="15"/>
        <v>0</v>
      </c>
    </row>
    <row r="72" spans="1:23" s="69" customFormat="1" ht="15" customHeight="1">
      <c r="A72" s="60">
        <f>+A70+0.01</f>
        <v>4.01</v>
      </c>
      <c r="B72" s="69" t="s">
        <v>93</v>
      </c>
      <c r="C72" s="74" t="s">
        <v>36</v>
      </c>
      <c r="D72" s="71">
        <f>+'[1]TR PRELIMINARES Y MOV TIE'!H86</f>
        <v>50.035000000000011</v>
      </c>
      <c r="E72" s="356">
        <f>+'OC-01'!E16</f>
        <v>-3.67</v>
      </c>
      <c r="F72" s="71">
        <v>0</v>
      </c>
      <c r="G72" s="64">
        <f t="shared" si="1"/>
        <v>46.365000000000009</v>
      </c>
      <c r="H72" s="64">
        <f>Q72*P72</f>
        <v>21.356999999999999</v>
      </c>
      <c r="I72" s="64">
        <f t="shared" si="3"/>
        <v>990.21730500000012</v>
      </c>
      <c r="J72" s="64">
        <f t="shared" si="4"/>
        <v>1068.5974950000002</v>
      </c>
      <c r="K72" s="64">
        <v>1068.5974950000002</v>
      </c>
      <c r="L72" s="64">
        <f t="shared" si="5"/>
        <v>0</v>
      </c>
      <c r="M72" s="64">
        <f t="shared" si="6"/>
        <v>-78.380189999999999</v>
      </c>
      <c r="N72" s="64">
        <f t="shared" si="7"/>
        <v>0</v>
      </c>
      <c r="O72" s="75"/>
      <c r="P72" s="70">
        <f t="shared" si="8"/>
        <v>1.05</v>
      </c>
      <c r="Q72" s="80">
        <v>20.34</v>
      </c>
      <c r="R72" s="67">
        <f>+D72*Q72</f>
        <v>1017.7119000000002</v>
      </c>
      <c r="T72" s="72" t="s">
        <v>32</v>
      </c>
      <c r="U72" s="73">
        <f t="shared" si="17"/>
        <v>1017.7119000000002</v>
      </c>
      <c r="W72" s="73">
        <f t="shared" si="15"/>
        <v>1017.7119000000002</v>
      </c>
    </row>
    <row r="73" spans="1:23" s="69" customFormat="1" ht="15" customHeight="1">
      <c r="A73" s="60">
        <f>+A72+0.01</f>
        <v>4.0199999999999996</v>
      </c>
      <c r="B73" s="69" t="s">
        <v>94</v>
      </c>
      <c r="C73" s="74" t="s">
        <v>85</v>
      </c>
      <c r="D73" s="71">
        <f>+'[1]TR PRELIMINARES Y MOV TIE'!H88</f>
        <v>10.0185</v>
      </c>
      <c r="E73" s="356">
        <f>+'OC-01'!E17</f>
        <v>44.88</v>
      </c>
      <c r="F73" s="71">
        <v>0</v>
      </c>
      <c r="G73" s="64">
        <f t="shared" si="1"/>
        <v>54.898499999999999</v>
      </c>
      <c r="H73" s="64">
        <f>Q73*P73</f>
        <v>192.40200000000002</v>
      </c>
      <c r="I73" s="64">
        <f t="shared" si="3"/>
        <v>10562.581197000001</v>
      </c>
      <c r="J73" s="64">
        <f t="shared" si="4"/>
        <v>1927.5794370000001</v>
      </c>
      <c r="K73" s="64">
        <v>1927.5794370000001</v>
      </c>
      <c r="L73" s="64">
        <f t="shared" si="5"/>
        <v>0</v>
      </c>
      <c r="M73" s="64">
        <f t="shared" si="6"/>
        <v>8635.001760000001</v>
      </c>
      <c r="N73" s="64">
        <f t="shared" si="7"/>
        <v>0</v>
      </c>
      <c r="O73" s="75"/>
      <c r="P73" s="70">
        <f t="shared" si="8"/>
        <v>1.05</v>
      </c>
      <c r="Q73" s="80">
        <v>183.24</v>
      </c>
      <c r="R73" s="67">
        <f>+D73*Q73</f>
        <v>1835.7899400000001</v>
      </c>
      <c r="T73" s="72" t="s">
        <v>32</v>
      </c>
      <c r="U73" s="73">
        <f t="shared" si="17"/>
        <v>1835.7899400000001</v>
      </c>
      <c r="W73" s="73">
        <f t="shared" si="15"/>
        <v>1835.7899400000001</v>
      </c>
    </row>
    <row r="74" spans="1:23" s="69" customFormat="1" ht="15" customHeight="1">
      <c r="A74" s="60">
        <v>4.03</v>
      </c>
      <c r="B74" s="78" t="s">
        <v>95</v>
      </c>
      <c r="C74" s="74" t="s">
        <v>36</v>
      </c>
      <c r="D74" s="71">
        <f>+'venta COSTO CONTR'!D74</f>
        <v>76.567000000000007</v>
      </c>
      <c r="E74" s="71"/>
      <c r="F74" s="71">
        <v>0</v>
      </c>
      <c r="G74" s="64">
        <f t="shared" si="1"/>
        <v>76.567000000000007</v>
      </c>
      <c r="H74" s="64">
        <f>Q74*P74</f>
        <v>30.901500000000002</v>
      </c>
      <c r="I74" s="64">
        <f t="shared" si="3"/>
        <v>2366.0351505000003</v>
      </c>
      <c r="J74" s="64">
        <f t="shared" si="4"/>
        <v>2366.0351505000003</v>
      </c>
      <c r="K74" s="64">
        <v>2366.0351505000003</v>
      </c>
      <c r="L74" s="64">
        <f t="shared" si="5"/>
        <v>0</v>
      </c>
      <c r="M74" s="64">
        <f t="shared" si="6"/>
        <v>0</v>
      </c>
      <c r="N74" s="64">
        <f t="shared" si="7"/>
        <v>0</v>
      </c>
      <c r="O74" s="75"/>
      <c r="P74" s="70">
        <f t="shared" si="8"/>
        <v>1.05</v>
      </c>
      <c r="Q74" s="80">
        <v>29.43</v>
      </c>
      <c r="R74" s="67">
        <f>+D74*Q74</f>
        <v>2253.36681</v>
      </c>
      <c r="T74" s="72" t="s">
        <v>32</v>
      </c>
      <c r="U74" s="73">
        <f t="shared" ref="U74" si="18">+R74</f>
        <v>2253.36681</v>
      </c>
      <c r="W74" s="73">
        <f t="shared" ref="W74" si="19">+U74+V74</f>
        <v>2253.36681</v>
      </c>
    </row>
    <row r="75" spans="1:23" s="365" customFormat="1" ht="15" customHeight="1">
      <c r="A75" s="357">
        <v>4.04</v>
      </c>
      <c r="B75" s="358" t="s">
        <v>289</v>
      </c>
      <c r="C75" s="359" t="s">
        <v>36</v>
      </c>
      <c r="D75" s="360"/>
      <c r="E75" s="360">
        <f>+'OC-01'!E18</f>
        <v>10</v>
      </c>
      <c r="F75" s="360">
        <v>0</v>
      </c>
      <c r="G75" s="64">
        <f t="shared" si="1"/>
        <v>10</v>
      </c>
      <c r="H75" s="360">
        <f>Q75*P75</f>
        <v>30.901500000000002</v>
      </c>
      <c r="I75" s="64">
        <f t="shared" si="3"/>
        <v>309.01500000000004</v>
      </c>
      <c r="J75" s="64">
        <f t="shared" si="4"/>
        <v>0</v>
      </c>
      <c r="K75" s="64"/>
      <c r="L75" s="64">
        <f t="shared" si="5"/>
        <v>0</v>
      </c>
      <c r="M75" s="64">
        <f t="shared" si="6"/>
        <v>309.01500000000004</v>
      </c>
      <c r="N75" s="64">
        <f t="shared" si="7"/>
        <v>0</v>
      </c>
      <c r="O75" s="361"/>
      <c r="P75" s="362">
        <f t="shared" si="8"/>
        <v>1.05</v>
      </c>
      <c r="Q75" s="363">
        <v>29.43</v>
      </c>
      <c r="R75" s="67">
        <f t="shared" ref="R75" si="20">+D75*Q75</f>
        <v>0</v>
      </c>
      <c r="T75" s="366" t="s">
        <v>32</v>
      </c>
      <c r="U75" s="367">
        <f t="shared" si="17"/>
        <v>0</v>
      </c>
      <c r="W75" s="367">
        <f t="shared" si="15"/>
        <v>0</v>
      </c>
    </row>
    <row r="76" spans="1:23" s="365" customFormat="1" ht="15" customHeight="1">
      <c r="A76" s="503"/>
      <c r="B76" s="487"/>
      <c r="C76" s="351"/>
      <c r="E76" s="370"/>
      <c r="G76" s="64"/>
      <c r="H76" s="309"/>
      <c r="I76" s="64"/>
      <c r="J76" s="64"/>
      <c r="K76" s="64"/>
      <c r="L76" s="64"/>
      <c r="M76" s="64"/>
      <c r="N76" s="64"/>
      <c r="O76" s="361"/>
      <c r="P76" s="362"/>
      <c r="Q76" s="363"/>
      <c r="R76" s="67"/>
      <c r="T76" s="366"/>
      <c r="U76" s="367"/>
      <c r="W76" s="367"/>
    </row>
    <row r="77" spans="1:23" s="365" customFormat="1" ht="15" customHeight="1">
      <c r="A77" s="503"/>
      <c r="B77" s="369"/>
      <c r="C77" s="351"/>
      <c r="E77" s="370"/>
      <c r="G77" s="64"/>
      <c r="H77" s="309"/>
      <c r="I77" s="64"/>
      <c r="J77" s="64"/>
      <c r="K77" s="64"/>
      <c r="L77" s="64"/>
      <c r="M77" s="64"/>
      <c r="N77" s="64"/>
      <c r="O77" s="361"/>
      <c r="P77" s="362"/>
      <c r="Q77" s="363"/>
      <c r="R77" s="67"/>
      <c r="T77" s="366"/>
      <c r="U77" s="367"/>
      <c r="W77" s="367"/>
    </row>
    <row r="78" spans="1:23" s="69" customFormat="1" ht="15" customHeight="1">
      <c r="A78" s="60"/>
      <c r="B78" s="66"/>
      <c r="C78" s="74"/>
      <c r="D78" s="64"/>
      <c r="E78" s="64"/>
      <c r="F78" s="64"/>
      <c r="G78" s="64">
        <f t="shared" si="1"/>
        <v>0</v>
      </c>
      <c r="H78" s="64"/>
      <c r="I78" s="64">
        <f t="shared" si="3"/>
        <v>0</v>
      </c>
      <c r="J78" s="64">
        <f t="shared" si="4"/>
        <v>0</v>
      </c>
      <c r="K78" s="64"/>
      <c r="L78" s="64">
        <f t="shared" si="5"/>
        <v>0</v>
      </c>
      <c r="M78" s="64">
        <f t="shared" si="6"/>
        <v>0</v>
      </c>
      <c r="N78" s="64">
        <f t="shared" si="7"/>
        <v>0</v>
      </c>
      <c r="O78" s="75"/>
      <c r="P78" s="70"/>
      <c r="Q78" s="76"/>
      <c r="R78" s="71"/>
      <c r="T78" s="72"/>
      <c r="W78" s="73">
        <f t="shared" si="15"/>
        <v>0</v>
      </c>
    </row>
    <row r="79" spans="1:23" s="55" customFormat="1" ht="20.100000000000001" customHeight="1">
      <c r="A79" s="48">
        <v>5</v>
      </c>
      <c r="B79" s="49" t="s">
        <v>96</v>
      </c>
      <c r="C79" s="50"/>
      <c r="D79" s="51"/>
      <c r="E79" s="51"/>
      <c r="F79" s="51"/>
      <c r="G79" s="64"/>
      <c r="H79" s="52"/>
      <c r="I79" s="52"/>
      <c r="J79" s="64">
        <f t="shared" si="4"/>
        <v>0</v>
      </c>
      <c r="K79" s="64"/>
      <c r="L79" s="64">
        <f t="shared" si="5"/>
        <v>0</v>
      </c>
      <c r="M79" s="64">
        <f t="shared" si="6"/>
        <v>0</v>
      </c>
      <c r="N79" s="64">
        <f t="shared" si="7"/>
        <v>0</v>
      </c>
      <c r="O79" s="54">
        <f>SUM(I82:I108)</f>
        <v>163115.87289754697</v>
      </c>
      <c r="P79" s="70"/>
      <c r="Q79" s="56"/>
      <c r="R79" s="56"/>
      <c r="S79" s="57">
        <f>SUM(R82:R108)</f>
        <v>155348.45037861611</v>
      </c>
      <c r="T79" s="58">
        <f>+O79/S79</f>
        <v>1.0500000000000003</v>
      </c>
      <c r="U79" s="56">
        <f>SUM(U82:U108)</f>
        <v>155348.45037861611</v>
      </c>
      <c r="V79" s="56">
        <f>SUM(V82:V108)</f>
        <v>0</v>
      </c>
      <c r="W79" s="73">
        <f t="shared" si="15"/>
        <v>155348.45037861611</v>
      </c>
    </row>
    <row r="80" spans="1:23" s="69" customFormat="1" ht="15" customHeight="1">
      <c r="A80" s="60"/>
      <c r="B80" s="61"/>
      <c r="C80" s="62"/>
      <c r="D80" s="63"/>
      <c r="E80" s="63"/>
      <c r="F80" s="63"/>
      <c r="G80" s="64">
        <f t="shared" si="1"/>
        <v>0</v>
      </c>
      <c r="H80" s="64"/>
      <c r="I80" s="64"/>
      <c r="J80" s="64">
        <f t="shared" si="4"/>
        <v>0</v>
      </c>
      <c r="K80" s="64"/>
      <c r="L80" s="64">
        <f t="shared" si="5"/>
        <v>0</v>
      </c>
      <c r="M80" s="64">
        <f t="shared" si="6"/>
        <v>0</v>
      </c>
      <c r="N80" s="64">
        <f t="shared" si="7"/>
        <v>0</v>
      </c>
      <c r="O80" s="65"/>
      <c r="P80" s="70"/>
      <c r="Q80" s="67"/>
      <c r="R80" s="67"/>
      <c r="S80" s="66"/>
      <c r="T80" s="68"/>
      <c r="W80" s="73">
        <f t="shared" si="15"/>
        <v>0</v>
      </c>
    </row>
    <row r="81" spans="1:23" s="69" customFormat="1" ht="15" customHeight="1">
      <c r="A81" s="81">
        <f>+A79+0.01</f>
        <v>5.01</v>
      </c>
      <c r="B81" s="82" t="s">
        <v>97</v>
      </c>
      <c r="C81" s="62"/>
      <c r="D81" s="63"/>
      <c r="E81" s="63"/>
      <c r="F81" s="63"/>
      <c r="G81" s="64">
        <f t="shared" si="1"/>
        <v>0</v>
      </c>
      <c r="H81" s="64"/>
      <c r="I81" s="64"/>
      <c r="J81" s="64">
        <f t="shared" si="4"/>
        <v>0</v>
      </c>
      <c r="K81" s="64"/>
      <c r="L81" s="64">
        <f t="shared" si="5"/>
        <v>0</v>
      </c>
      <c r="M81" s="64">
        <f t="shared" si="6"/>
        <v>0</v>
      </c>
      <c r="N81" s="64">
        <f t="shared" si="7"/>
        <v>0</v>
      </c>
      <c r="O81" s="65"/>
      <c r="P81" s="70"/>
      <c r="Q81" s="67"/>
      <c r="R81" s="67"/>
      <c r="S81" s="66"/>
      <c r="T81" s="68"/>
      <c r="W81" s="73">
        <f t="shared" si="15"/>
        <v>0</v>
      </c>
    </row>
    <row r="82" spans="1:23" s="69" customFormat="1" ht="15" customHeight="1">
      <c r="A82" s="83">
        <f>+A81+0.001</f>
        <v>5.0110000000000001</v>
      </c>
      <c r="B82" s="84" t="s">
        <v>98</v>
      </c>
      <c r="C82" s="62" t="s">
        <v>85</v>
      </c>
      <c r="D82" s="71">
        <f>+[1]CONCRETO!G9</f>
        <v>50.26550000000001</v>
      </c>
      <c r="E82" s="71"/>
      <c r="F82" s="71"/>
      <c r="G82" s="64">
        <f t="shared" ref="G82:G145" si="21">SUM(D82:F82)</f>
        <v>50.26550000000001</v>
      </c>
      <c r="H82" s="64">
        <f>Q82*P82</f>
        <v>289.11750000000006</v>
      </c>
      <c r="I82" s="64">
        <f t="shared" ref="I82:I143" si="22">+G82*H82</f>
        <v>14532.635696250007</v>
      </c>
      <c r="J82" s="64">
        <f t="shared" ref="J82:J145" si="23">+D82*H82</f>
        <v>14532.635696250007</v>
      </c>
      <c r="K82" s="64">
        <v>14532.635696250007</v>
      </c>
      <c r="L82" s="64">
        <f t="shared" ref="L82:L145" si="24">+J82-K82</f>
        <v>0</v>
      </c>
      <c r="M82" s="64">
        <f t="shared" ref="M82:M145" si="25">+E82*H82</f>
        <v>0</v>
      </c>
      <c r="N82" s="64">
        <f t="shared" ref="N82:N145" si="26">+F82*H82</f>
        <v>0</v>
      </c>
      <c r="O82" s="75"/>
      <c r="P82" s="70">
        <f t="shared" ref="P82:P143" si="27">+$P$11</f>
        <v>1.05</v>
      </c>
      <c r="Q82" s="80">
        <v>275.35000000000002</v>
      </c>
      <c r="R82" s="67">
        <f>+Q82*D82</f>
        <v>13840.605425000003</v>
      </c>
      <c r="T82" s="72" t="s">
        <v>32</v>
      </c>
      <c r="U82" s="73">
        <f>+R82</f>
        <v>13840.605425000003</v>
      </c>
      <c r="V82" s="85"/>
      <c r="W82" s="73">
        <f t="shared" si="15"/>
        <v>13840.605425000003</v>
      </c>
    </row>
    <row r="83" spans="1:23" s="69" customFormat="1" ht="15" customHeight="1">
      <c r="A83" s="83">
        <f>+A82+0.001</f>
        <v>5.0120000000000005</v>
      </c>
      <c r="B83" s="84" t="s">
        <v>99</v>
      </c>
      <c r="C83" s="62" t="s">
        <v>100</v>
      </c>
      <c r="D83" s="71">
        <f>+[1]CONCRETO!T50</f>
        <v>684.43650000000014</v>
      </c>
      <c r="E83" s="71"/>
      <c r="F83" s="71"/>
      <c r="G83" s="64">
        <f t="shared" si="21"/>
        <v>684.43650000000014</v>
      </c>
      <c r="H83" s="64">
        <f t="shared" ref="H83:H108" si="28">Q83*P83</f>
        <v>4.2315000000000005</v>
      </c>
      <c r="I83" s="64">
        <f t="shared" si="22"/>
        <v>2896.1930497500011</v>
      </c>
      <c r="J83" s="64">
        <f t="shared" si="23"/>
        <v>2896.1930497500011</v>
      </c>
      <c r="K83" s="64">
        <v>2896.1930497500011</v>
      </c>
      <c r="L83" s="64">
        <f t="shared" si="24"/>
        <v>0</v>
      </c>
      <c r="M83" s="64">
        <f t="shared" si="25"/>
        <v>0</v>
      </c>
      <c r="N83" s="64">
        <f t="shared" si="26"/>
        <v>0</v>
      </c>
      <c r="O83" s="75"/>
      <c r="P83" s="70">
        <f t="shared" si="27"/>
        <v>1.05</v>
      </c>
      <c r="Q83" s="80">
        <v>4.03</v>
      </c>
      <c r="R83" s="67">
        <f t="shared" ref="R83:R108" si="29">+Q83*D83</f>
        <v>2758.2790950000008</v>
      </c>
      <c r="T83" s="72" t="s">
        <v>32</v>
      </c>
      <c r="U83" s="73">
        <f t="shared" ref="U83:U108" si="30">+R83</f>
        <v>2758.2790950000008</v>
      </c>
      <c r="V83" s="85"/>
      <c r="W83" s="73">
        <f t="shared" si="15"/>
        <v>2758.2790950000008</v>
      </c>
    </row>
    <row r="84" spans="1:23" s="69" customFormat="1" ht="15" customHeight="1">
      <c r="A84" s="81">
        <f>+A81+0.01</f>
        <v>5.0199999999999996</v>
      </c>
      <c r="B84" s="82" t="s">
        <v>101</v>
      </c>
      <c r="C84" s="62"/>
      <c r="D84" s="63"/>
      <c r="E84" s="63"/>
      <c r="F84" s="63"/>
      <c r="G84" s="64">
        <f t="shared" si="21"/>
        <v>0</v>
      </c>
      <c r="H84" s="64"/>
      <c r="I84" s="64"/>
      <c r="J84" s="64">
        <f t="shared" si="23"/>
        <v>0</v>
      </c>
      <c r="K84" s="64"/>
      <c r="L84" s="64">
        <f t="shared" si="24"/>
        <v>0</v>
      </c>
      <c r="M84" s="64">
        <f t="shared" si="25"/>
        <v>0</v>
      </c>
      <c r="N84" s="64">
        <f t="shared" si="26"/>
        <v>0</v>
      </c>
      <c r="O84" s="65"/>
      <c r="P84" s="70"/>
      <c r="Q84" s="67"/>
      <c r="R84" s="67"/>
      <c r="S84" s="66"/>
      <c r="T84" s="72"/>
      <c r="U84" s="73">
        <f t="shared" si="30"/>
        <v>0</v>
      </c>
      <c r="W84" s="73">
        <f t="shared" si="15"/>
        <v>0</v>
      </c>
    </row>
    <row r="85" spans="1:23" s="69" customFormat="1" ht="15" customHeight="1">
      <c r="A85" s="83">
        <f>+A84+0.001</f>
        <v>5.0209999999999999</v>
      </c>
      <c r="B85" s="84" t="s">
        <v>102</v>
      </c>
      <c r="C85" s="74" t="s">
        <v>85</v>
      </c>
      <c r="D85" s="71">
        <f>+[1]CONCRETO!G53</f>
        <v>15.888750000000002</v>
      </c>
      <c r="E85" s="71"/>
      <c r="F85" s="71"/>
      <c r="G85" s="64">
        <f t="shared" si="21"/>
        <v>15.888750000000002</v>
      </c>
      <c r="H85" s="64">
        <f t="shared" si="28"/>
        <v>396.67950000000002</v>
      </c>
      <c r="I85" s="64">
        <f t="shared" si="22"/>
        <v>6302.7414056250009</v>
      </c>
      <c r="J85" s="64">
        <f t="shared" si="23"/>
        <v>6302.7414056250009</v>
      </c>
      <c r="K85" s="64">
        <v>6302.7414056250009</v>
      </c>
      <c r="L85" s="64">
        <f t="shared" si="24"/>
        <v>0</v>
      </c>
      <c r="M85" s="64">
        <f t="shared" si="25"/>
        <v>0</v>
      </c>
      <c r="N85" s="64">
        <f t="shared" si="26"/>
        <v>0</v>
      </c>
      <c r="O85" s="75"/>
      <c r="P85" s="70">
        <f t="shared" si="27"/>
        <v>1.05</v>
      </c>
      <c r="Q85" s="80">
        <v>377.79</v>
      </c>
      <c r="R85" s="67">
        <f t="shared" si="29"/>
        <v>6002.6108625000006</v>
      </c>
      <c r="T85" s="72" t="s">
        <v>32</v>
      </c>
      <c r="U85" s="73">
        <f t="shared" si="30"/>
        <v>6002.6108625000006</v>
      </c>
      <c r="V85" s="85"/>
      <c r="W85" s="73">
        <f t="shared" si="15"/>
        <v>6002.6108625000006</v>
      </c>
    </row>
    <row r="86" spans="1:23" s="69" customFormat="1" ht="15" customHeight="1">
      <c r="A86" s="83">
        <f>+A85+0.001</f>
        <v>5.0220000000000002</v>
      </c>
      <c r="B86" s="84" t="s">
        <v>103</v>
      </c>
      <c r="C86" s="74" t="s">
        <v>36</v>
      </c>
      <c r="D86" s="71">
        <f>+[1]CONCRETO!J53</f>
        <v>213.76000000000002</v>
      </c>
      <c r="E86" s="71"/>
      <c r="F86" s="71"/>
      <c r="G86" s="64">
        <f t="shared" si="21"/>
        <v>213.76000000000002</v>
      </c>
      <c r="H86" s="64">
        <f t="shared" si="28"/>
        <v>41.716499999999996</v>
      </c>
      <c r="I86" s="64">
        <f t="shared" si="22"/>
        <v>8917.3190400000003</v>
      </c>
      <c r="J86" s="64">
        <f t="shared" si="23"/>
        <v>8917.3190400000003</v>
      </c>
      <c r="K86" s="64">
        <v>8917.3190400000003</v>
      </c>
      <c r="L86" s="64">
        <f t="shared" si="24"/>
        <v>0</v>
      </c>
      <c r="M86" s="64">
        <f t="shared" si="25"/>
        <v>0</v>
      </c>
      <c r="N86" s="64">
        <f t="shared" si="26"/>
        <v>0</v>
      </c>
      <c r="O86" s="75"/>
      <c r="P86" s="70">
        <f t="shared" si="27"/>
        <v>1.05</v>
      </c>
      <c r="Q86" s="80">
        <v>39.729999999999997</v>
      </c>
      <c r="R86" s="67">
        <f t="shared" si="29"/>
        <v>8492.6848000000009</v>
      </c>
      <c r="T86" s="72" t="s">
        <v>32</v>
      </c>
      <c r="U86" s="73">
        <f t="shared" si="30"/>
        <v>8492.6848000000009</v>
      </c>
      <c r="V86" s="85"/>
      <c r="W86" s="73">
        <f t="shared" si="15"/>
        <v>8492.6848000000009</v>
      </c>
    </row>
    <row r="87" spans="1:23" s="69" customFormat="1" ht="15" customHeight="1">
      <c r="A87" s="83">
        <f>+A86+0.001</f>
        <v>5.0230000000000006</v>
      </c>
      <c r="B87" s="84" t="s">
        <v>99</v>
      </c>
      <c r="C87" s="74" t="s">
        <v>100</v>
      </c>
      <c r="D87" s="71">
        <f>+[1]CONCRETO!T71</f>
        <v>3497.8460000000005</v>
      </c>
      <c r="E87" s="71"/>
      <c r="F87" s="71"/>
      <c r="G87" s="64">
        <f t="shared" si="21"/>
        <v>3497.8460000000005</v>
      </c>
      <c r="H87" s="64">
        <f t="shared" si="28"/>
        <v>4.2315000000000005</v>
      </c>
      <c r="I87" s="64">
        <f t="shared" si="22"/>
        <v>14801.135349000004</v>
      </c>
      <c r="J87" s="64">
        <f t="shared" si="23"/>
        <v>14801.135349000004</v>
      </c>
      <c r="K87" s="64">
        <v>14801.135349000004</v>
      </c>
      <c r="L87" s="64">
        <f t="shared" si="24"/>
        <v>0</v>
      </c>
      <c r="M87" s="64">
        <f t="shared" si="25"/>
        <v>0</v>
      </c>
      <c r="N87" s="64">
        <f t="shared" si="26"/>
        <v>0</v>
      </c>
      <c r="O87" s="75"/>
      <c r="P87" s="70">
        <f t="shared" si="27"/>
        <v>1.05</v>
      </c>
      <c r="Q87" s="80">
        <v>4.03</v>
      </c>
      <c r="R87" s="67">
        <f t="shared" si="29"/>
        <v>14096.319380000003</v>
      </c>
      <c r="T87" s="72" t="s">
        <v>32</v>
      </c>
      <c r="U87" s="73">
        <f t="shared" si="30"/>
        <v>14096.319380000003</v>
      </c>
      <c r="V87" s="85"/>
      <c r="W87" s="73">
        <f t="shared" si="15"/>
        <v>14096.319380000003</v>
      </c>
    </row>
    <row r="88" spans="1:23" s="69" customFormat="1" ht="15" customHeight="1">
      <c r="A88" s="81">
        <f>+A84+0.01</f>
        <v>5.0299999999999994</v>
      </c>
      <c r="B88" s="82" t="s">
        <v>104</v>
      </c>
      <c r="C88" s="62"/>
      <c r="D88" s="63"/>
      <c r="E88" s="63"/>
      <c r="F88" s="63"/>
      <c r="G88" s="64">
        <f t="shared" si="21"/>
        <v>0</v>
      </c>
      <c r="H88" s="64"/>
      <c r="I88" s="64"/>
      <c r="J88" s="64">
        <f t="shared" si="23"/>
        <v>0</v>
      </c>
      <c r="K88" s="64"/>
      <c r="L88" s="64">
        <f t="shared" si="24"/>
        <v>0</v>
      </c>
      <c r="M88" s="64">
        <f t="shared" si="25"/>
        <v>0</v>
      </c>
      <c r="N88" s="64">
        <f t="shared" si="26"/>
        <v>0</v>
      </c>
      <c r="O88" s="65"/>
      <c r="P88" s="70"/>
      <c r="Q88" s="67"/>
      <c r="R88" s="67"/>
      <c r="S88" s="66"/>
      <c r="T88" s="72"/>
      <c r="U88" s="73">
        <f t="shared" si="30"/>
        <v>0</v>
      </c>
      <c r="W88" s="73">
        <f t="shared" si="15"/>
        <v>0</v>
      </c>
    </row>
    <row r="89" spans="1:23" s="69" customFormat="1" ht="15" customHeight="1">
      <c r="A89" s="83">
        <f>+A88+0.001</f>
        <v>5.0309999999999997</v>
      </c>
      <c r="B89" s="84" t="s">
        <v>105</v>
      </c>
      <c r="C89" s="74" t="s">
        <v>85</v>
      </c>
      <c r="D89" s="71">
        <f>+[1]CONCRETO!G73</f>
        <v>8.9024999999999999</v>
      </c>
      <c r="E89" s="71"/>
      <c r="F89" s="71"/>
      <c r="G89" s="64">
        <f t="shared" si="21"/>
        <v>8.9024999999999999</v>
      </c>
      <c r="H89" s="64">
        <f t="shared" si="28"/>
        <v>396.67950000000002</v>
      </c>
      <c r="I89" s="64">
        <f t="shared" si="22"/>
        <v>3531.4392487499999</v>
      </c>
      <c r="J89" s="64">
        <f t="shared" si="23"/>
        <v>3531.4392487499999</v>
      </c>
      <c r="K89" s="64">
        <v>3531.4392487499999</v>
      </c>
      <c r="L89" s="64">
        <f t="shared" si="24"/>
        <v>0</v>
      </c>
      <c r="M89" s="64">
        <f t="shared" si="25"/>
        <v>0</v>
      </c>
      <c r="N89" s="64">
        <f t="shared" si="26"/>
        <v>0</v>
      </c>
      <c r="O89" s="75"/>
      <c r="P89" s="70">
        <f t="shared" si="27"/>
        <v>1.05</v>
      </c>
      <c r="Q89" s="80">
        <v>377.79</v>
      </c>
      <c r="R89" s="67">
        <f t="shared" si="29"/>
        <v>3363.2754749999999</v>
      </c>
      <c r="T89" s="72" t="s">
        <v>32</v>
      </c>
      <c r="U89" s="73">
        <f t="shared" si="30"/>
        <v>3363.2754749999999</v>
      </c>
      <c r="V89" s="85"/>
      <c r="W89" s="73">
        <f t="shared" si="15"/>
        <v>3363.2754749999999</v>
      </c>
    </row>
    <row r="90" spans="1:23" s="69" customFormat="1" ht="15" customHeight="1">
      <c r="A90" s="83">
        <f>+A89+0.001</f>
        <v>5.032</v>
      </c>
      <c r="B90" s="84" t="s">
        <v>106</v>
      </c>
      <c r="C90" s="74" t="s">
        <v>36</v>
      </c>
      <c r="D90" s="71">
        <f>+[1]CONCRETO!J73</f>
        <v>107.66400000000002</v>
      </c>
      <c r="E90" s="71"/>
      <c r="F90" s="71"/>
      <c r="G90" s="64">
        <f t="shared" si="21"/>
        <v>107.66400000000002</v>
      </c>
      <c r="H90" s="64">
        <f t="shared" si="28"/>
        <v>64.270499999999998</v>
      </c>
      <c r="I90" s="64">
        <f t="shared" si="22"/>
        <v>6919.6191120000012</v>
      </c>
      <c r="J90" s="64">
        <f t="shared" si="23"/>
        <v>6919.6191120000012</v>
      </c>
      <c r="K90" s="64">
        <v>6919.6191120000012</v>
      </c>
      <c r="L90" s="64">
        <f t="shared" si="24"/>
        <v>0</v>
      </c>
      <c r="M90" s="64">
        <f t="shared" si="25"/>
        <v>0</v>
      </c>
      <c r="N90" s="64">
        <f t="shared" si="26"/>
        <v>0</v>
      </c>
      <c r="O90" s="75"/>
      <c r="P90" s="70">
        <f t="shared" si="27"/>
        <v>1.05</v>
      </c>
      <c r="Q90" s="80">
        <v>61.21</v>
      </c>
      <c r="R90" s="67">
        <f t="shared" si="29"/>
        <v>6590.113440000001</v>
      </c>
      <c r="T90" s="72" t="s">
        <v>32</v>
      </c>
      <c r="U90" s="73">
        <f t="shared" si="30"/>
        <v>6590.113440000001</v>
      </c>
      <c r="V90" s="85"/>
      <c r="W90" s="73">
        <f t="shared" si="15"/>
        <v>6590.113440000001</v>
      </c>
    </row>
    <row r="91" spans="1:23" s="69" customFormat="1" ht="15" customHeight="1">
      <c r="A91" s="83">
        <f>+A90+0.001</f>
        <v>5.0330000000000004</v>
      </c>
      <c r="B91" s="84" t="s">
        <v>107</v>
      </c>
      <c r="C91" s="74" t="s">
        <v>100</v>
      </c>
      <c r="D91" s="71">
        <f>+[1]CONCRETO!T93</f>
        <v>1019.92154</v>
      </c>
      <c r="E91" s="71"/>
      <c r="F91" s="71"/>
      <c r="G91" s="64">
        <f t="shared" si="21"/>
        <v>1019.92154</v>
      </c>
      <c r="H91" s="64">
        <f t="shared" si="28"/>
        <v>4.2315000000000005</v>
      </c>
      <c r="I91" s="64">
        <f t="shared" si="22"/>
        <v>4315.7979965100003</v>
      </c>
      <c r="J91" s="64">
        <f t="shared" si="23"/>
        <v>4315.7979965100003</v>
      </c>
      <c r="K91" s="64">
        <v>4315.7979965100003</v>
      </c>
      <c r="L91" s="64">
        <f t="shared" si="24"/>
        <v>0</v>
      </c>
      <c r="M91" s="64">
        <f t="shared" si="25"/>
        <v>0</v>
      </c>
      <c r="N91" s="64">
        <f t="shared" si="26"/>
        <v>0</v>
      </c>
      <c r="O91" s="75"/>
      <c r="P91" s="70">
        <f t="shared" si="27"/>
        <v>1.05</v>
      </c>
      <c r="Q91" s="80">
        <v>4.03</v>
      </c>
      <c r="R91" s="67">
        <f t="shared" si="29"/>
        <v>4110.2838062000001</v>
      </c>
      <c r="T91" s="72" t="s">
        <v>32</v>
      </c>
      <c r="U91" s="73">
        <f t="shared" si="30"/>
        <v>4110.2838062000001</v>
      </c>
      <c r="V91" s="85"/>
      <c r="W91" s="73">
        <f t="shared" si="15"/>
        <v>4110.2838062000001</v>
      </c>
    </row>
    <row r="92" spans="1:23" s="69" customFormat="1" ht="15" customHeight="1">
      <c r="A92" s="81">
        <f>+A88+0.01</f>
        <v>5.0399999999999991</v>
      </c>
      <c r="B92" s="82" t="s">
        <v>108</v>
      </c>
      <c r="C92" s="62"/>
      <c r="D92" s="63"/>
      <c r="E92" s="63"/>
      <c r="F92" s="63"/>
      <c r="G92" s="64">
        <f t="shared" si="21"/>
        <v>0</v>
      </c>
      <c r="H92" s="64"/>
      <c r="I92" s="64">
        <f t="shared" si="22"/>
        <v>0</v>
      </c>
      <c r="J92" s="64">
        <f t="shared" si="23"/>
        <v>0</v>
      </c>
      <c r="K92" s="64"/>
      <c r="L92" s="64">
        <f t="shared" si="24"/>
        <v>0</v>
      </c>
      <c r="M92" s="64">
        <f t="shared" si="25"/>
        <v>0</v>
      </c>
      <c r="N92" s="64">
        <f t="shared" si="26"/>
        <v>0</v>
      </c>
      <c r="O92" s="65"/>
      <c r="P92" s="70"/>
      <c r="Q92" s="67"/>
      <c r="R92" s="67"/>
      <c r="S92" s="66"/>
      <c r="T92" s="72"/>
      <c r="U92" s="73">
        <f t="shared" si="30"/>
        <v>0</v>
      </c>
      <c r="W92" s="73">
        <f t="shared" si="15"/>
        <v>0</v>
      </c>
    </row>
    <row r="93" spans="1:23" s="69" customFormat="1" ht="15" customHeight="1">
      <c r="A93" s="83">
        <f>+A92+0.001</f>
        <v>5.0409999999999995</v>
      </c>
      <c r="B93" s="84" t="s">
        <v>102</v>
      </c>
      <c r="C93" s="74" t="s">
        <v>85</v>
      </c>
      <c r="D93" s="71">
        <f>+[1]CONCRETO!G126</f>
        <v>40.887250000000016</v>
      </c>
      <c r="E93" s="71"/>
      <c r="F93" s="71"/>
      <c r="G93" s="64">
        <f t="shared" si="21"/>
        <v>40.887250000000016</v>
      </c>
      <c r="H93" s="64">
        <f t="shared" si="28"/>
        <v>360.00300000000004</v>
      </c>
      <c r="I93" s="64">
        <f t="shared" si="22"/>
        <v>14719.532661750007</v>
      </c>
      <c r="J93" s="64">
        <f t="shared" si="23"/>
        <v>14719.532661750007</v>
      </c>
      <c r="K93" s="64">
        <v>14719.532661750007</v>
      </c>
      <c r="L93" s="64">
        <f t="shared" si="24"/>
        <v>0</v>
      </c>
      <c r="M93" s="64">
        <f t="shared" si="25"/>
        <v>0</v>
      </c>
      <c r="N93" s="64">
        <f t="shared" si="26"/>
        <v>0</v>
      </c>
      <c r="O93" s="75"/>
      <c r="P93" s="70">
        <f t="shared" si="27"/>
        <v>1.05</v>
      </c>
      <c r="Q93" s="80">
        <v>342.86</v>
      </c>
      <c r="R93" s="67">
        <f t="shared" si="29"/>
        <v>14018.602535000005</v>
      </c>
      <c r="T93" s="72" t="s">
        <v>32</v>
      </c>
      <c r="U93" s="73">
        <f t="shared" si="30"/>
        <v>14018.602535000005</v>
      </c>
      <c r="V93" s="85"/>
      <c r="W93" s="73">
        <f t="shared" si="15"/>
        <v>14018.602535000005</v>
      </c>
    </row>
    <row r="94" spans="1:23" s="69" customFormat="1" ht="15" customHeight="1">
      <c r="A94" s="83">
        <f>+A93+0.001</f>
        <v>5.0419999999999998</v>
      </c>
      <c r="B94" s="84" t="s">
        <v>103</v>
      </c>
      <c r="C94" s="74" t="s">
        <v>36</v>
      </c>
      <c r="D94" s="71">
        <f>+[1]CONCRETO!J126</f>
        <v>288.42950000000002</v>
      </c>
      <c r="E94" s="71"/>
      <c r="F94" s="71"/>
      <c r="G94" s="64">
        <f t="shared" si="21"/>
        <v>288.42950000000002</v>
      </c>
      <c r="H94" s="64">
        <f t="shared" si="28"/>
        <v>41.086500000000001</v>
      </c>
      <c r="I94" s="64">
        <f t="shared" si="22"/>
        <v>11850.558651750001</v>
      </c>
      <c r="J94" s="64">
        <f t="shared" si="23"/>
        <v>11850.558651750001</v>
      </c>
      <c r="K94" s="64">
        <v>11850.558651750001</v>
      </c>
      <c r="L94" s="64">
        <f t="shared" si="24"/>
        <v>0</v>
      </c>
      <c r="M94" s="64">
        <f t="shared" si="25"/>
        <v>0</v>
      </c>
      <c r="N94" s="64">
        <f t="shared" si="26"/>
        <v>0</v>
      </c>
      <c r="O94" s="75"/>
      <c r="P94" s="70">
        <f t="shared" si="27"/>
        <v>1.05</v>
      </c>
      <c r="Q94" s="80">
        <v>39.130000000000003</v>
      </c>
      <c r="R94" s="67">
        <f t="shared" si="29"/>
        <v>11286.246335000002</v>
      </c>
      <c r="T94" s="72" t="s">
        <v>32</v>
      </c>
      <c r="U94" s="73">
        <f t="shared" si="30"/>
        <v>11286.246335000002</v>
      </c>
      <c r="V94" s="85"/>
      <c r="W94" s="73">
        <f t="shared" si="15"/>
        <v>11286.246335000002</v>
      </c>
    </row>
    <row r="95" spans="1:23" s="69" customFormat="1" ht="15" customHeight="1">
      <c r="A95" s="83">
        <f>+A94+0.001</f>
        <v>5.0430000000000001</v>
      </c>
      <c r="B95" s="84" t="s">
        <v>99</v>
      </c>
      <c r="C95" s="74" t="s">
        <v>100</v>
      </c>
      <c r="D95" s="71">
        <f>+[1]CONCRETO!T276</f>
        <v>4464.62896</v>
      </c>
      <c r="E95" s="71"/>
      <c r="F95" s="71"/>
      <c r="G95" s="64">
        <f t="shared" si="21"/>
        <v>4464.62896</v>
      </c>
      <c r="H95" s="64">
        <f t="shared" si="28"/>
        <v>4.2315000000000005</v>
      </c>
      <c r="I95" s="64">
        <f t="shared" si="22"/>
        <v>18892.077444240003</v>
      </c>
      <c r="J95" s="64">
        <f t="shared" si="23"/>
        <v>18892.077444240003</v>
      </c>
      <c r="K95" s="64">
        <v>18892.077444240003</v>
      </c>
      <c r="L95" s="64">
        <f t="shared" si="24"/>
        <v>0</v>
      </c>
      <c r="M95" s="64">
        <f t="shared" si="25"/>
        <v>0</v>
      </c>
      <c r="N95" s="64">
        <f t="shared" si="26"/>
        <v>0</v>
      </c>
      <c r="O95" s="75"/>
      <c r="P95" s="70">
        <f t="shared" si="27"/>
        <v>1.05</v>
      </c>
      <c r="Q95" s="80">
        <v>4.03</v>
      </c>
      <c r="R95" s="67">
        <f t="shared" si="29"/>
        <v>17992.4547088</v>
      </c>
      <c r="T95" s="72" t="s">
        <v>32</v>
      </c>
      <c r="U95" s="73">
        <f t="shared" si="30"/>
        <v>17992.4547088</v>
      </c>
      <c r="V95" s="85"/>
      <c r="W95" s="73">
        <f t="shared" si="15"/>
        <v>17992.4547088</v>
      </c>
    </row>
    <row r="96" spans="1:23" s="69" customFormat="1" ht="15" customHeight="1">
      <c r="A96" s="81">
        <f>+A92+0.01</f>
        <v>5.0499999999999989</v>
      </c>
      <c r="B96" s="82" t="s">
        <v>109</v>
      </c>
      <c r="C96" s="62"/>
      <c r="D96" s="63"/>
      <c r="E96" s="63"/>
      <c r="F96" s="63"/>
      <c r="G96" s="64">
        <f t="shared" si="21"/>
        <v>0</v>
      </c>
      <c r="H96" s="64"/>
      <c r="I96" s="64">
        <f t="shared" si="22"/>
        <v>0</v>
      </c>
      <c r="J96" s="64">
        <f t="shared" si="23"/>
        <v>0</v>
      </c>
      <c r="K96" s="64"/>
      <c r="L96" s="64">
        <f t="shared" si="24"/>
        <v>0</v>
      </c>
      <c r="M96" s="64">
        <f t="shared" si="25"/>
        <v>0</v>
      </c>
      <c r="N96" s="64">
        <f t="shared" si="26"/>
        <v>0</v>
      </c>
      <c r="O96" s="65"/>
      <c r="P96" s="70"/>
      <c r="Q96" s="67"/>
      <c r="R96" s="67"/>
      <c r="S96" s="66"/>
      <c r="T96" s="72"/>
      <c r="U96" s="73">
        <f t="shared" si="30"/>
        <v>0</v>
      </c>
      <c r="W96" s="73">
        <f t="shared" si="15"/>
        <v>0</v>
      </c>
    </row>
    <row r="97" spans="1:23" s="69" customFormat="1" ht="15" customHeight="1">
      <c r="A97" s="83">
        <f>+A96+0.001</f>
        <v>5.0509999999999993</v>
      </c>
      <c r="B97" s="84" t="s">
        <v>102</v>
      </c>
      <c r="C97" s="74" t="s">
        <v>85</v>
      </c>
      <c r="D97" s="71">
        <f>+[1]CONCRETO!G360</f>
        <v>6.1084800000000001</v>
      </c>
      <c r="E97" s="71"/>
      <c r="F97" s="71"/>
      <c r="G97" s="64">
        <f t="shared" si="21"/>
        <v>6.1084800000000001</v>
      </c>
      <c r="H97" s="64">
        <f t="shared" si="28"/>
        <v>292.96050000000002</v>
      </c>
      <c r="I97" s="64">
        <f t="shared" si="22"/>
        <v>1789.5433550400003</v>
      </c>
      <c r="J97" s="64">
        <f t="shared" si="23"/>
        <v>1789.5433550400003</v>
      </c>
      <c r="K97" s="64">
        <v>1789.5433550400003</v>
      </c>
      <c r="L97" s="64">
        <f t="shared" si="24"/>
        <v>0</v>
      </c>
      <c r="M97" s="64">
        <f t="shared" si="25"/>
        <v>0</v>
      </c>
      <c r="N97" s="64">
        <f t="shared" si="26"/>
        <v>0</v>
      </c>
      <c r="O97" s="75"/>
      <c r="P97" s="70">
        <f t="shared" si="27"/>
        <v>1.05</v>
      </c>
      <c r="Q97" s="80">
        <v>279.01</v>
      </c>
      <c r="R97" s="67">
        <f t="shared" si="29"/>
        <v>1704.3270047999999</v>
      </c>
      <c r="T97" s="72" t="s">
        <v>32</v>
      </c>
      <c r="U97" s="73">
        <f t="shared" si="30"/>
        <v>1704.3270047999999</v>
      </c>
      <c r="V97" s="85"/>
      <c r="W97" s="73">
        <f t="shared" si="15"/>
        <v>1704.3270047999999</v>
      </c>
    </row>
    <row r="98" spans="1:23" s="69" customFormat="1" ht="15" customHeight="1">
      <c r="A98" s="83">
        <f>+A97+0.001</f>
        <v>5.0519999999999996</v>
      </c>
      <c r="B98" s="84" t="s">
        <v>103</v>
      </c>
      <c r="C98" s="74" t="s">
        <v>36</v>
      </c>
      <c r="D98" s="71">
        <f>+[1]CONCRETO!J360</f>
        <v>33.286899999999996</v>
      </c>
      <c r="E98" s="71"/>
      <c r="F98" s="71"/>
      <c r="G98" s="64">
        <f t="shared" si="21"/>
        <v>33.286899999999996</v>
      </c>
      <c r="H98" s="64">
        <f t="shared" si="28"/>
        <v>36.445500000000003</v>
      </c>
      <c r="I98" s="64">
        <f t="shared" si="22"/>
        <v>1213.15771395</v>
      </c>
      <c r="J98" s="64">
        <f t="shared" si="23"/>
        <v>1213.15771395</v>
      </c>
      <c r="K98" s="64">
        <v>1213.15771395</v>
      </c>
      <c r="L98" s="64">
        <f t="shared" si="24"/>
        <v>0</v>
      </c>
      <c r="M98" s="64">
        <f t="shared" si="25"/>
        <v>0</v>
      </c>
      <c r="N98" s="64">
        <f t="shared" si="26"/>
        <v>0</v>
      </c>
      <c r="O98" s="75"/>
      <c r="P98" s="70">
        <f t="shared" si="27"/>
        <v>1.05</v>
      </c>
      <c r="Q98" s="80">
        <v>34.71</v>
      </c>
      <c r="R98" s="67">
        <f t="shared" si="29"/>
        <v>1155.388299</v>
      </c>
      <c r="T98" s="72" t="s">
        <v>32</v>
      </c>
      <c r="U98" s="73">
        <f t="shared" si="30"/>
        <v>1155.388299</v>
      </c>
      <c r="V98" s="85"/>
      <c r="W98" s="73">
        <f t="shared" si="15"/>
        <v>1155.388299</v>
      </c>
    </row>
    <row r="99" spans="1:23" s="69" customFormat="1" ht="15" customHeight="1">
      <c r="A99" s="83">
        <f>+A98+0.001</f>
        <v>5.0529999999999999</v>
      </c>
      <c r="B99" s="84" t="s">
        <v>110</v>
      </c>
      <c r="C99" s="74" t="s">
        <v>100</v>
      </c>
      <c r="D99" s="71">
        <f>+[1]CONCRETO!T383</f>
        <v>466.62792000000002</v>
      </c>
      <c r="E99" s="71"/>
      <c r="F99" s="71"/>
      <c r="G99" s="64">
        <f t="shared" si="21"/>
        <v>466.62792000000002</v>
      </c>
      <c r="H99" s="64">
        <f t="shared" si="28"/>
        <v>3.8745000000000003</v>
      </c>
      <c r="I99" s="64">
        <f t="shared" si="22"/>
        <v>1807.9498760400002</v>
      </c>
      <c r="J99" s="64">
        <f t="shared" si="23"/>
        <v>1807.9498760400002</v>
      </c>
      <c r="K99" s="64">
        <v>1807.9498760400002</v>
      </c>
      <c r="L99" s="64">
        <f t="shared" si="24"/>
        <v>0</v>
      </c>
      <c r="M99" s="64">
        <f t="shared" si="25"/>
        <v>0</v>
      </c>
      <c r="N99" s="64">
        <f t="shared" si="26"/>
        <v>0</v>
      </c>
      <c r="O99" s="75"/>
      <c r="P99" s="70">
        <f t="shared" si="27"/>
        <v>1.05</v>
      </c>
      <c r="Q99" s="80">
        <v>3.69</v>
      </c>
      <c r="R99" s="67">
        <f t="shared" si="29"/>
        <v>1721.8570248000001</v>
      </c>
      <c r="T99" s="72" t="s">
        <v>32</v>
      </c>
      <c r="U99" s="73">
        <f t="shared" si="30"/>
        <v>1721.8570248000001</v>
      </c>
      <c r="V99" s="85"/>
      <c r="W99" s="73">
        <f t="shared" si="15"/>
        <v>1721.8570248000001</v>
      </c>
    </row>
    <row r="100" spans="1:23" s="69" customFormat="1" ht="15" customHeight="1">
      <c r="A100" s="81">
        <f>+A96+0.01</f>
        <v>5.0599999999999987</v>
      </c>
      <c r="B100" s="82" t="s">
        <v>111</v>
      </c>
      <c r="C100" s="62"/>
      <c r="D100" s="63"/>
      <c r="E100" s="63"/>
      <c r="F100" s="63"/>
      <c r="G100" s="64">
        <f t="shared" si="21"/>
        <v>0</v>
      </c>
      <c r="H100" s="64"/>
      <c r="I100" s="64">
        <f t="shared" si="22"/>
        <v>0</v>
      </c>
      <c r="J100" s="64">
        <f t="shared" si="23"/>
        <v>0</v>
      </c>
      <c r="K100" s="64"/>
      <c r="L100" s="64">
        <f t="shared" si="24"/>
        <v>0</v>
      </c>
      <c r="M100" s="64">
        <f t="shared" si="25"/>
        <v>0</v>
      </c>
      <c r="N100" s="64">
        <f t="shared" si="26"/>
        <v>0</v>
      </c>
      <c r="O100" s="65"/>
      <c r="P100" s="70"/>
      <c r="Q100" s="67"/>
      <c r="R100" s="67"/>
      <c r="S100" s="66"/>
      <c r="T100" s="72"/>
      <c r="U100" s="73">
        <f t="shared" si="30"/>
        <v>0</v>
      </c>
      <c r="W100" s="73">
        <f t="shared" si="15"/>
        <v>0</v>
      </c>
    </row>
    <row r="101" spans="1:23" s="69" customFormat="1" ht="15" customHeight="1">
      <c r="A101" s="83">
        <f>+A100+0.001</f>
        <v>5.0609999999999991</v>
      </c>
      <c r="B101" s="84" t="s">
        <v>112</v>
      </c>
      <c r="C101" s="74" t="s">
        <v>85</v>
      </c>
      <c r="D101" s="71">
        <f>+[1]CONCRETO!G278</f>
        <v>31.612543272500012</v>
      </c>
      <c r="E101" s="71"/>
      <c r="F101" s="71"/>
      <c r="G101" s="64">
        <f t="shared" si="21"/>
        <v>31.612543272500012</v>
      </c>
      <c r="H101" s="64">
        <f t="shared" si="28"/>
        <v>304.13249999999999</v>
      </c>
      <c r="I101" s="64">
        <f t="shared" si="22"/>
        <v>9614.4018168236089</v>
      </c>
      <c r="J101" s="64">
        <f t="shared" si="23"/>
        <v>9614.4018168236089</v>
      </c>
      <c r="K101" s="64">
        <v>9614.4018168236089</v>
      </c>
      <c r="L101" s="64">
        <f t="shared" si="24"/>
        <v>0</v>
      </c>
      <c r="M101" s="64">
        <f t="shared" si="25"/>
        <v>0</v>
      </c>
      <c r="N101" s="64">
        <f t="shared" si="26"/>
        <v>0</v>
      </c>
      <c r="O101" s="75"/>
      <c r="P101" s="70">
        <f t="shared" si="27"/>
        <v>1.05</v>
      </c>
      <c r="Q101" s="80">
        <v>289.64999999999998</v>
      </c>
      <c r="R101" s="67">
        <f t="shared" si="29"/>
        <v>9156.573158879628</v>
      </c>
      <c r="T101" s="72" t="s">
        <v>32</v>
      </c>
      <c r="U101" s="73">
        <f t="shared" si="30"/>
        <v>9156.573158879628</v>
      </c>
      <c r="V101" s="85"/>
      <c r="W101" s="73">
        <f t="shared" si="15"/>
        <v>9156.573158879628</v>
      </c>
    </row>
    <row r="102" spans="1:23" s="69" customFormat="1" ht="15" customHeight="1">
      <c r="A102" s="83">
        <f>+A101+0.001</f>
        <v>5.0619999999999994</v>
      </c>
      <c r="B102" s="84" t="s">
        <v>103</v>
      </c>
      <c r="C102" s="74" t="s">
        <v>36</v>
      </c>
      <c r="D102" s="71">
        <f>+[1]CONCRETO!J278</f>
        <v>361.10050000000001</v>
      </c>
      <c r="E102" s="71"/>
      <c r="F102" s="71"/>
      <c r="G102" s="64">
        <f t="shared" si="21"/>
        <v>361.10050000000001</v>
      </c>
      <c r="H102" s="64">
        <f t="shared" si="28"/>
        <v>44.656500000000001</v>
      </c>
      <c r="I102" s="64">
        <f t="shared" si="22"/>
        <v>16125.48447825</v>
      </c>
      <c r="J102" s="64">
        <f t="shared" si="23"/>
        <v>16125.48447825</v>
      </c>
      <c r="K102" s="64">
        <v>16125.48447825</v>
      </c>
      <c r="L102" s="64">
        <f t="shared" si="24"/>
        <v>0</v>
      </c>
      <c r="M102" s="64">
        <f t="shared" si="25"/>
        <v>0</v>
      </c>
      <c r="N102" s="64">
        <f t="shared" si="26"/>
        <v>0</v>
      </c>
      <c r="O102" s="75"/>
      <c r="P102" s="70">
        <f t="shared" si="27"/>
        <v>1.05</v>
      </c>
      <c r="Q102" s="80">
        <v>42.53</v>
      </c>
      <c r="R102" s="67">
        <f t="shared" si="29"/>
        <v>15357.604265000002</v>
      </c>
      <c r="T102" s="72" t="s">
        <v>32</v>
      </c>
      <c r="U102" s="73">
        <f t="shared" si="30"/>
        <v>15357.604265000002</v>
      </c>
      <c r="V102" s="85"/>
      <c r="W102" s="73">
        <f t="shared" si="15"/>
        <v>15357.604265000002</v>
      </c>
    </row>
    <row r="103" spans="1:23" s="69" customFormat="1" ht="15" customHeight="1">
      <c r="A103" s="83">
        <f>+A102+0.001</f>
        <v>5.0629999999999997</v>
      </c>
      <c r="B103" s="84" t="s">
        <v>99</v>
      </c>
      <c r="C103" s="74" t="s">
        <v>100</v>
      </c>
      <c r="D103" s="71">
        <f>+[1]CONCRETO!T357</f>
        <v>2228.8822324999996</v>
      </c>
      <c r="E103" s="71"/>
      <c r="F103" s="71"/>
      <c r="G103" s="64">
        <f t="shared" si="21"/>
        <v>2228.8822324999996</v>
      </c>
      <c r="H103" s="64">
        <f t="shared" si="28"/>
        <v>4.2315000000000005</v>
      </c>
      <c r="I103" s="64">
        <f t="shared" si="22"/>
        <v>9431.5151668237504</v>
      </c>
      <c r="J103" s="64">
        <f t="shared" si="23"/>
        <v>9431.5151668237504</v>
      </c>
      <c r="K103" s="64">
        <v>9431.5151668237504</v>
      </c>
      <c r="L103" s="64">
        <f t="shared" si="24"/>
        <v>0</v>
      </c>
      <c r="M103" s="64">
        <f t="shared" si="25"/>
        <v>0</v>
      </c>
      <c r="N103" s="64">
        <f t="shared" si="26"/>
        <v>0</v>
      </c>
      <c r="O103" s="75"/>
      <c r="P103" s="70">
        <f t="shared" si="27"/>
        <v>1.05</v>
      </c>
      <c r="Q103" s="80">
        <v>4.03</v>
      </c>
      <c r="R103" s="67">
        <f t="shared" si="29"/>
        <v>8982.3953969749982</v>
      </c>
      <c r="T103" s="72" t="s">
        <v>32</v>
      </c>
      <c r="U103" s="73">
        <f t="shared" si="30"/>
        <v>8982.3953969749982</v>
      </c>
      <c r="V103" s="85"/>
      <c r="W103" s="73">
        <f t="shared" si="15"/>
        <v>8982.3953969749982</v>
      </c>
    </row>
    <row r="104" spans="1:23" s="69" customFormat="1" ht="15" customHeight="1">
      <c r="A104" s="83">
        <f>+A103+0.001</f>
        <v>5.0640000000000001</v>
      </c>
      <c r="B104" s="84" t="s">
        <v>113</v>
      </c>
      <c r="C104" s="74" t="s">
        <v>114</v>
      </c>
      <c r="D104" s="71">
        <f>+[1]CONCRETO!C359</f>
        <v>3218.5248665500003</v>
      </c>
      <c r="E104" s="71"/>
      <c r="F104" s="71"/>
      <c r="G104" s="64">
        <f t="shared" si="21"/>
        <v>3218.5248665500003</v>
      </c>
      <c r="H104" s="64">
        <f t="shared" si="28"/>
        <v>2.4465000000000003</v>
      </c>
      <c r="I104" s="64">
        <f t="shared" si="22"/>
        <v>7874.1210860145766</v>
      </c>
      <c r="J104" s="64">
        <f t="shared" si="23"/>
        <v>7874.1210860145766</v>
      </c>
      <c r="K104" s="64">
        <v>7874.1210860145766</v>
      </c>
      <c r="L104" s="64">
        <f t="shared" si="24"/>
        <v>0</v>
      </c>
      <c r="M104" s="64">
        <f t="shared" si="25"/>
        <v>0</v>
      </c>
      <c r="N104" s="64">
        <f t="shared" si="26"/>
        <v>0</v>
      </c>
      <c r="O104" s="75"/>
      <c r="P104" s="70">
        <f t="shared" si="27"/>
        <v>1.05</v>
      </c>
      <c r="Q104" s="80">
        <v>2.33</v>
      </c>
      <c r="R104" s="67">
        <f t="shared" si="29"/>
        <v>7499.1629390615008</v>
      </c>
      <c r="T104" s="72" t="s">
        <v>32</v>
      </c>
      <c r="U104" s="73">
        <f t="shared" si="30"/>
        <v>7499.1629390615008</v>
      </c>
      <c r="V104" s="85"/>
      <c r="W104" s="73">
        <f t="shared" si="15"/>
        <v>7499.1629390615008</v>
      </c>
    </row>
    <row r="105" spans="1:23" s="69" customFormat="1" ht="15" customHeight="1">
      <c r="A105" s="81">
        <f>+A100+0.01</f>
        <v>5.0699999999999985</v>
      </c>
      <c r="B105" s="82" t="s">
        <v>115</v>
      </c>
      <c r="C105" s="62"/>
      <c r="D105" s="63"/>
      <c r="E105" s="63"/>
      <c r="F105" s="63"/>
      <c r="G105" s="64">
        <f t="shared" si="21"/>
        <v>0</v>
      </c>
      <c r="H105" s="64"/>
      <c r="I105" s="64">
        <f t="shared" si="22"/>
        <v>0</v>
      </c>
      <c r="J105" s="64">
        <f t="shared" si="23"/>
        <v>0</v>
      </c>
      <c r="K105" s="64"/>
      <c r="L105" s="64">
        <f t="shared" si="24"/>
        <v>0</v>
      </c>
      <c r="M105" s="64">
        <f t="shared" si="25"/>
        <v>0</v>
      </c>
      <c r="N105" s="64">
        <f t="shared" si="26"/>
        <v>0</v>
      </c>
      <c r="O105" s="65"/>
      <c r="P105" s="70"/>
      <c r="Q105" s="67"/>
      <c r="R105" s="67"/>
      <c r="S105" s="66"/>
      <c r="T105" s="72"/>
      <c r="U105" s="73">
        <f t="shared" si="30"/>
        <v>0</v>
      </c>
      <c r="W105" s="73">
        <f>+U105+V105</f>
        <v>0</v>
      </c>
    </row>
    <row r="106" spans="1:23" s="69" customFormat="1" ht="15" customHeight="1">
      <c r="A106" s="83">
        <f>+A105+0.001</f>
        <v>5.0709999999999988</v>
      </c>
      <c r="B106" s="84" t="s">
        <v>112</v>
      </c>
      <c r="C106" s="74" t="s">
        <v>85</v>
      </c>
      <c r="D106" s="71">
        <f>+[1]CONCRETO!G95</f>
        <v>11.942025000000001</v>
      </c>
      <c r="E106" s="71"/>
      <c r="F106" s="71"/>
      <c r="G106" s="64">
        <f t="shared" si="21"/>
        <v>11.942025000000001</v>
      </c>
      <c r="H106" s="64">
        <f t="shared" si="28"/>
        <v>360.024</v>
      </c>
      <c r="I106" s="64">
        <f t="shared" si="22"/>
        <v>4299.4156086000003</v>
      </c>
      <c r="J106" s="64">
        <f t="shared" si="23"/>
        <v>4299.4156086000003</v>
      </c>
      <c r="K106" s="64">
        <v>4299.4156086000003</v>
      </c>
      <c r="L106" s="64">
        <f t="shared" si="24"/>
        <v>0</v>
      </c>
      <c r="M106" s="64">
        <f t="shared" si="25"/>
        <v>0</v>
      </c>
      <c r="N106" s="64">
        <f t="shared" si="26"/>
        <v>0</v>
      </c>
      <c r="O106" s="75"/>
      <c r="P106" s="70">
        <f t="shared" si="27"/>
        <v>1.05</v>
      </c>
      <c r="Q106" s="80">
        <v>342.88</v>
      </c>
      <c r="R106" s="67">
        <f t="shared" si="29"/>
        <v>4094.6815320000005</v>
      </c>
      <c r="T106" s="72" t="s">
        <v>32</v>
      </c>
      <c r="U106" s="73">
        <f t="shared" si="30"/>
        <v>4094.6815320000005</v>
      </c>
      <c r="V106" s="85"/>
      <c r="W106" s="73">
        <f>+U106+V106</f>
        <v>4094.6815320000005</v>
      </c>
    </row>
    <row r="107" spans="1:23" s="69" customFormat="1" ht="15" customHeight="1">
      <c r="A107" s="83">
        <f>+A106+0.001</f>
        <v>5.0719999999999992</v>
      </c>
      <c r="B107" s="84" t="s">
        <v>103</v>
      </c>
      <c r="C107" s="74" t="s">
        <v>36</v>
      </c>
      <c r="D107" s="71">
        <f>+[1]CONCRETO!J95</f>
        <v>41.847499999999997</v>
      </c>
      <c r="E107" s="71"/>
      <c r="F107" s="71"/>
      <c r="G107" s="64">
        <f t="shared" si="21"/>
        <v>41.847499999999997</v>
      </c>
      <c r="H107" s="64">
        <f t="shared" si="28"/>
        <v>43.333500000000008</v>
      </c>
      <c r="I107" s="64">
        <f t="shared" si="22"/>
        <v>1813.3986412500001</v>
      </c>
      <c r="J107" s="64">
        <f t="shared" si="23"/>
        <v>1813.3986412500001</v>
      </c>
      <c r="K107" s="64">
        <v>1813.3986412500001</v>
      </c>
      <c r="L107" s="64">
        <f t="shared" si="24"/>
        <v>0</v>
      </c>
      <c r="M107" s="64">
        <f t="shared" si="25"/>
        <v>0</v>
      </c>
      <c r="N107" s="64">
        <f t="shared" si="26"/>
        <v>0</v>
      </c>
      <c r="O107" s="75"/>
      <c r="P107" s="70">
        <f t="shared" si="27"/>
        <v>1.05</v>
      </c>
      <c r="Q107" s="80">
        <v>41.27</v>
      </c>
      <c r="R107" s="67">
        <f t="shared" si="29"/>
        <v>1727.046325</v>
      </c>
      <c r="T107" s="72" t="s">
        <v>32</v>
      </c>
      <c r="U107" s="73">
        <f t="shared" si="30"/>
        <v>1727.046325</v>
      </c>
      <c r="V107" s="85"/>
      <c r="W107" s="73">
        <f>+U107+V107</f>
        <v>1727.046325</v>
      </c>
    </row>
    <row r="108" spans="1:23" s="69" customFormat="1" ht="15" customHeight="1">
      <c r="A108" s="83">
        <f>+A107+0.001</f>
        <v>5.0729999999999995</v>
      </c>
      <c r="B108" s="84" t="s">
        <v>99</v>
      </c>
      <c r="C108" s="74" t="s">
        <v>100</v>
      </c>
      <c r="D108" s="71">
        <f>+[1]CONCRETO!T124</f>
        <v>346.88302000000004</v>
      </c>
      <c r="E108" s="71"/>
      <c r="F108" s="71"/>
      <c r="G108" s="64">
        <f t="shared" si="21"/>
        <v>346.88302000000004</v>
      </c>
      <c r="H108" s="64">
        <f t="shared" si="28"/>
        <v>4.2315000000000005</v>
      </c>
      <c r="I108" s="64">
        <f t="shared" si="22"/>
        <v>1467.8354991300002</v>
      </c>
      <c r="J108" s="64">
        <f t="shared" si="23"/>
        <v>1467.8354991300002</v>
      </c>
      <c r="K108" s="64">
        <v>1467.8354991300002</v>
      </c>
      <c r="L108" s="64">
        <f t="shared" si="24"/>
        <v>0</v>
      </c>
      <c r="M108" s="64">
        <f t="shared" si="25"/>
        <v>0</v>
      </c>
      <c r="N108" s="64">
        <f t="shared" si="26"/>
        <v>0</v>
      </c>
      <c r="O108" s="75"/>
      <c r="P108" s="70">
        <f t="shared" si="27"/>
        <v>1.05</v>
      </c>
      <c r="Q108" s="80">
        <v>4.03</v>
      </c>
      <c r="R108" s="67">
        <f t="shared" si="29"/>
        <v>1397.9385706000003</v>
      </c>
      <c r="T108" s="72" t="s">
        <v>32</v>
      </c>
      <c r="U108" s="73">
        <f t="shared" si="30"/>
        <v>1397.9385706000003</v>
      </c>
      <c r="V108" s="85"/>
      <c r="W108" s="73">
        <f>+U108+V108</f>
        <v>1397.9385706000003</v>
      </c>
    </row>
    <row r="109" spans="1:23" s="69" customFormat="1" ht="15" customHeight="1">
      <c r="A109" s="83"/>
      <c r="B109" s="84"/>
      <c r="C109" s="74"/>
      <c r="D109" s="71"/>
      <c r="E109" s="71"/>
      <c r="F109" s="71"/>
      <c r="G109" s="64">
        <f t="shared" si="21"/>
        <v>0</v>
      </c>
      <c r="H109" s="64"/>
      <c r="I109" s="64">
        <f t="shared" si="22"/>
        <v>0</v>
      </c>
      <c r="J109" s="64">
        <f t="shared" si="23"/>
        <v>0</v>
      </c>
      <c r="K109" s="64"/>
      <c r="L109" s="64">
        <f t="shared" si="24"/>
        <v>0</v>
      </c>
      <c r="M109" s="64">
        <f t="shared" si="25"/>
        <v>0</v>
      </c>
      <c r="N109" s="64">
        <f t="shared" si="26"/>
        <v>0</v>
      </c>
      <c r="O109" s="75"/>
      <c r="P109" s="70"/>
      <c r="Q109" s="80"/>
      <c r="R109" s="67"/>
      <c r="T109" s="72"/>
      <c r="V109" s="85">
        <f>SUM(V15:V108)/2</f>
        <v>40892.534074000003</v>
      </c>
      <c r="W109" s="86"/>
    </row>
    <row r="110" spans="1:23" s="55" customFormat="1" ht="20.100000000000001" customHeight="1">
      <c r="A110" s="48">
        <v>6</v>
      </c>
      <c r="B110" s="49" t="s">
        <v>116</v>
      </c>
      <c r="C110" s="50"/>
      <c r="D110" s="51"/>
      <c r="E110" s="51"/>
      <c r="F110" s="51"/>
      <c r="G110" s="64">
        <f t="shared" si="21"/>
        <v>0</v>
      </c>
      <c r="H110" s="52"/>
      <c r="I110" s="64">
        <f t="shared" si="22"/>
        <v>0</v>
      </c>
      <c r="J110" s="64">
        <f t="shared" si="23"/>
        <v>0</v>
      </c>
      <c r="K110" s="64"/>
      <c r="L110" s="64">
        <f t="shared" si="24"/>
        <v>0</v>
      </c>
      <c r="M110" s="64">
        <f t="shared" si="25"/>
        <v>0</v>
      </c>
      <c r="N110" s="64">
        <f t="shared" si="26"/>
        <v>0</v>
      </c>
      <c r="O110" s="54">
        <f>SUM(I113:I143)</f>
        <v>43231.23</v>
      </c>
      <c r="P110" s="70"/>
      <c r="Q110" s="56"/>
      <c r="R110" s="56"/>
      <c r="S110" s="57">
        <f>SUM(R113:R143)</f>
        <v>41172.6</v>
      </c>
      <c r="T110" s="58">
        <f>+O110/S110</f>
        <v>1.05</v>
      </c>
      <c r="V110" s="56">
        <f>+S110</f>
        <v>41172.6</v>
      </c>
    </row>
    <row r="111" spans="1:23" s="69" customFormat="1" ht="15" customHeight="1">
      <c r="A111" s="83"/>
      <c r="B111" s="84"/>
      <c r="C111" s="74"/>
      <c r="D111" s="71"/>
      <c r="E111" s="71"/>
      <c r="F111" s="71"/>
      <c r="G111" s="64">
        <f t="shared" si="21"/>
        <v>0</v>
      </c>
      <c r="H111" s="64"/>
      <c r="I111" s="64"/>
      <c r="J111" s="64">
        <f t="shared" si="23"/>
        <v>0</v>
      </c>
      <c r="K111" s="64"/>
      <c r="L111" s="64">
        <f t="shared" si="24"/>
        <v>0</v>
      </c>
      <c r="M111" s="64">
        <f t="shared" si="25"/>
        <v>0</v>
      </c>
      <c r="N111" s="64">
        <f t="shared" si="26"/>
        <v>0</v>
      </c>
      <c r="O111" s="75"/>
      <c r="P111" s="70"/>
      <c r="Q111" s="80"/>
      <c r="R111" s="67"/>
      <c r="T111" s="72"/>
      <c r="V111" s="85"/>
      <c r="W111" s="86"/>
    </row>
    <row r="112" spans="1:23" s="69" customFormat="1" ht="15" customHeight="1">
      <c r="A112" s="87">
        <f>+A110+0.01</f>
        <v>6.01</v>
      </c>
      <c r="B112" s="87" t="s">
        <v>117</v>
      </c>
      <c r="C112" s="74"/>
      <c r="D112" s="71"/>
      <c r="E112" s="71"/>
      <c r="F112" s="71"/>
      <c r="G112" s="64">
        <f t="shared" si="21"/>
        <v>0</v>
      </c>
      <c r="H112" s="64"/>
      <c r="I112" s="64"/>
      <c r="J112" s="64">
        <f t="shared" si="23"/>
        <v>0</v>
      </c>
      <c r="K112" s="64"/>
      <c r="L112" s="64">
        <f t="shared" si="24"/>
        <v>0</v>
      </c>
      <c r="M112" s="64">
        <f t="shared" si="25"/>
        <v>0</v>
      </c>
      <c r="N112" s="64">
        <f t="shared" si="26"/>
        <v>0</v>
      </c>
      <c r="O112" s="88"/>
      <c r="P112" s="70"/>
      <c r="Q112" s="80"/>
      <c r="R112" s="67"/>
      <c r="S112" s="88"/>
      <c r="T112" s="72"/>
      <c r="V112" s="85"/>
      <c r="W112" s="86"/>
    </row>
    <row r="113" spans="1:23" s="69" customFormat="1" ht="15" customHeight="1">
      <c r="A113" s="83">
        <f>+A112+0.001</f>
        <v>6.0110000000000001</v>
      </c>
      <c r="B113" s="84" t="s">
        <v>118</v>
      </c>
      <c r="C113" s="64" t="s">
        <v>46</v>
      </c>
      <c r="D113" s="64">
        <v>57</v>
      </c>
      <c r="E113" s="64"/>
      <c r="F113" s="64"/>
      <c r="G113" s="64">
        <f t="shared" si="21"/>
        <v>57</v>
      </c>
      <c r="H113" s="73">
        <f>+P113*Q113</f>
        <v>139.125</v>
      </c>
      <c r="I113" s="64">
        <f t="shared" si="22"/>
        <v>7930.125</v>
      </c>
      <c r="J113" s="64">
        <f t="shared" si="23"/>
        <v>7930.125</v>
      </c>
      <c r="K113" s="64">
        <v>7930.125</v>
      </c>
      <c r="L113" s="64">
        <f t="shared" si="24"/>
        <v>0</v>
      </c>
      <c r="M113" s="64">
        <f t="shared" si="25"/>
        <v>0</v>
      </c>
      <c r="N113" s="64">
        <f t="shared" si="26"/>
        <v>0</v>
      </c>
      <c r="O113" s="89"/>
      <c r="P113" s="70">
        <f t="shared" si="27"/>
        <v>1.05</v>
      </c>
      <c r="Q113" s="80">
        <v>132.5</v>
      </c>
      <c r="R113" s="67">
        <f>+D113*Q113</f>
        <v>7552.5</v>
      </c>
      <c r="S113" s="89"/>
      <c r="T113" s="72" t="s">
        <v>119</v>
      </c>
      <c r="V113" s="85"/>
      <c r="W113" s="86"/>
    </row>
    <row r="114" spans="1:23" s="69" customFormat="1" ht="15" customHeight="1">
      <c r="A114" s="83">
        <f>+A113+0.001</f>
        <v>6.0120000000000005</v>
      </c>
      <c r="B114" s="84" t="s">
        <v>120</v>
      </c>
      <c r="C114" s="64" t="s">
        <v>46</v>
      </c>
      <c r="D114" s="64">
        <v>26</v>
      </c>
      <c r="E114" s="64"/>
      <c r="F114" s="64"/>
      <c r="G114" s="64">
        <f t="shared" si="21"/>
        <v>26</v>
      </c>
      <c r="H114" s="73">
        <f t="shared" ref="H114:H143" si="31">+P114*Q114</f>
        <v>210.05250000000001</v>
      </c>
      <c r="I114" s="64">
        <f t="shared" si="22"/>
        <v>5461.3649999999998</v>
      </c>
      <c r="J114" s="64">
        <f t="shared" si="23"/>
        <v>5461.3649999999998</v>
      </c>
      <c r="K114" s="64">
        <v>5461.3649999999998</v>
      </c>
      <c r="L114" s="64">
        <f t="shared" si="24"/>
        <v>0</v>
      </c>
      <c r="M114" s="64">
        <f t="shared" si="25"/>
        <v>0</v>
      </c>
      <c r="N114" s="64">
        <f t="shared" si="26"/>
        <v>0</v>
      </c>
      <c r="O114" s="89"/>
      <c r="P114" s="70">
        <f t="shared" si="27"/>
        <v>1.05</v>
      </c>
      <c r="Q114" s="80">
        <v>200.05</v>
      </c>
      <c r="R114" s="67">
        <f t="shared" ref="R114:R143" si="32">+D114*Q114</f>
        <v>5201.3</v>
      </c>
      <c r="S114" s="89"/>
      <c r="T114" s="72" t="s">
        <v>119</v>
      </c>
      <c r="V114" s="85"/>
      <c r="W114" s="86"/>
    </row>
    <row r="115" spans="1:23" s="69" customFormat="1" ht="15" customHeight="1">
      <c r="A115" s="83">
        <f t="shared" ref="A115:A122" si="33">+A114+0.001</f>
        <v>6.0130000000000008</v>
      </c>
      <c r="B115" s="84" t="s">
        <v>121</v>
      </c>
      <c r="C115" s="64" t="s">
        <v>46</v>
      </c>
      <c r="D115" s="64">
        <v>3</v>
      </c>
      <c r="E115" s="64"/>
      <c r="F115" s="64"/>
      <c r="G115" s="64">
        <f t="shared" si="21"/>
        <v>3</v>
      </c>
      <c r="H115" s="73">
        <f t="shared" si="31"/>
        <v>210.05250000000001</v>
      </c>
      <c r="I115" s="64">
        <f t="shared" si="22"/>
        <v>630.15750000000003</v>
      </c>
      <c r="J115" s="64">
        <f t="shared" si="23"/>
        <v>630.15750000000003</v>
      </c>
      <c r="K115" s="64">
        <v>630.15750000000003</v>
      </c>
      <c r="L115" s="64">
        <f t="shared" si="24"/>
        <v>0</v>
      </c>
      <c r="M115" s="64">
        <f t="shared" si="25"/>
        <v>0</v>
      </c>
      <c r="N115" s="64">
        <f t="shared" si="26"/>
        <v>0</v>
      </c>
      <c r="O115" s="89"/>
      <c r="P115" s="70">
        <f t="shared" si="27"/>
        <v>1.05</v>
      </c>
      <c r="Q115" s="80">
        <v>200.05</v>
      </c>
      <c r="R115" s="67">
        <f t="shared" si="32"/>
        <v>600.15000000000009</v>
      </c>
      <c r="S115" s="89"/>
      <c r="T115" s="72" t="s">
        <v>119</v>
      </c>
      <c r="V115" s="85"/>
      <c r="W115" s="86"/>
    </row>
    <row r="116" spans="1:23" s="69" customFormat="1" ht="15" customHeight="1">
      <c r="A116" s="83">
        <f t="shared" si="33"/>
        <v>6.0140000000000011</v>
      </c>
      <c r="B116" s="84" t="s">
        <v>122</v>
      </c>
      <c r="C116" s="64" t="s">
        <v>46</v>
      </c>
      <c r="D116" s="64">
        <v>1</v>
      </c>
      <c r="E116" s="64"/>
      <c r="F116" s="64"/>
      <c r="G116" s="64">
        <f t="shared" si="21"/>
        <v>1</v>
      </c>
      <c r="H116" s="73">
        <f t="shared" si="31"/>
        <v>259.35000000000002</v>
      </c>
      <c r="I116" s="64">
        <f t="shared" si="22"/>
        <v>259.35000000000002</v>
      </c>
      <c r="J116" s="64">
        <f t="shared" si="23"/>
        <v>259.35000000000002</v>
      </c>
      <c r="K116" s="64">
        <v>259.35000000000002</v>
      </c>
      <c r="L116" s="64">
        <f t="shared" si="24"/>
        <v>0</v>
      </c>
      <c r="M116" s="64">
        <f t="shared" si="25"/>
        <v>0</v>
      </c>
      <c r="N116" s="64">
        <f t="shared" si="26"/>
        <v>0</v>
      </c>
      <c r="O116" s="89"/>
      <c r="P116" s="70">
        <f t="shared" si="27"/>
        <v>1.05</v>
      </c>
      <c r="Q116" s="80">
        <v>247</v>
      </c>
      <c r="R116" s="67">
        <f t="shared" si="32"/>
        <v>247</v>
      </c>
      <c r="S116" s="89"/>
      <c r="T116" s="72" t="s">
        <v>119</v>
      </c>
      <c r="V116" s="85"/>
      <c r="W116" s="86"/>
    </row>
    <row r="117" spans="1:23" s="69" customFormat="1" ht="15" customHeight="1">
      <c r="A117" s="83">
        <f t="shared" si="33"/>
        <v>6.0150000000000015</v>
      </c>
      <c r="B117" s="84" t="s">
        <v>123</v>
      </c>
      <c r="C117" s="64" t="s">
        <v>46</v>
      </c>
      <c r="D117" s="64">
        <v>6</v>
      </c>
      <c r="E117" s="64"/>
      <c r="F117" s="64"/>
      <c r="G117" s="64">
        <f t="shared" si="21"/>
        <v>6</v>
      </c>
      <c r="H117" s="73">
        <f t="shared" si="31"/>
        <v>187.42500000000001</v>
      </c>
      <c r="I117" s="64">
        <f t="shared" si="22"/>
        <v>1124.5500000000002</v>
      </c>
      <c r="J117" s="64">
        <f t="shared" si="23"/>
        <v>1124.5500000000002</v>
      </c>
      <c r="K117" s="64">
        <v>1124.5500000000002</v>
      </c>
      <c r="L117" s="64">
        <f t="shared" si="24"/>
        <v>0</v>
      </c>
      <c r="M117" s="64">
        <f t="shared" si="25"/>
        <v>0</v>
      </c>
      <c r="N117" s="64">
        <f t="shared" si="26"/>
        <v>0</v>
      </c>
      <c r="O117" s="89"/>
      <c r="P117" s="70">
        <f t="shared" si="27"/>
        <v>1.05</v>
      </c>
      <c r="Q117" s="80">
        <v>178.5</v>
      </c>
      <c r="R117" s="67">
        <f t="shared" si="32"/>
        <v>1071</v>
      </c>
      <c r="S117" s="89"/>
      <c r="T117" s="72" t="s">
        <v>119</v>
      </c>
      <c r="V117" s="85"/>
      <c r="W117" s="86"/>
    </row>
    <row r="118" spans="1:23" s="69" customFormat="1" ht="15" customHeight="1">
      <c r="A118" s="83">
        <f t="shared" si="33"/>
        <v>6.0160000000000018</v>
      </c>
      <c r="B118" s="84" t="s">
        <v>124</v>
      </c>
      <c r="C118" s="64" t="s">
        <v>46</v>
      </c>
      <c r="D118" s="64">
        <v>75</v>
      </c>
      <c r="E118" s="64"/>
      <c r="F118" s="64"/>
      <c r="G118" s="64">
        <f t="shared" si="21"/>
        <v>75</v>
      </c>
      <c r="H118" s="73">
        <f t="shared" si="31"/>
        <v>26.25</v>
      </c>
      <c r="I118" s="64">
        <f t="shared" si="22"/>
        <v>1968.75</v>
      </c>
      <c r="J118" s="64">
        <f t="shared" si="23"/>
        <v>1968.75</v>
      </c>
      <c r="K118" s="64">
        <v>1968.75</v>
      </c>
      <c r="L118" s="64">
        <f t="shared" si="24"/>
        <v>0</v>
      </c>
      <c r="M118" s="64">
        <f t="shared" si="25"/>
        <v>0</v>
      </c>
      <c r="N118" s="64">
        <f t="shared" si="26"/>
        <v>0</v>
      </c>
      <c r="O118" s="89"/>
      <c r="P118" s="70">
        <f t="shared" si="27"/>
        <v>1.05</v>
      </c>
      <c r="Q118" s="80">
        <v>25</v>
      </c>
      <c r="R118" s="67">
        <f t="shared" si="32"/>
        <v>1875</v>
      </c>
      <c r="S118" s="89"/>
      <c r="T118" s="72" t="s">
        <v>119</v>
      </c>
      <c r="V118" s="85"/>
      <c r="W118" s="86"/>
    </row>
    <row r="119" spans="1:23" s="69" customFormat="1" ht="15" customHeight="1">
      <c r="A119" s="83">
        <f t="shared" si="33"/>
        <v>6.0170000000000021</v>
      </c>
      <c r="B119" s="84" t="s">
        <v>125</v>
      </c>
      <c r="C119" s="64" t="s">
        <v>126</v>
      </c>
      <c r="D119" s="64">
        <v>1</v>
      </c>
      <c r="E119" s="64"/>
      <c r="F119" s="64"/>
      <c r="G119" s="64">
        <f t="shared" si="21"/>
        <v>1</v>
      </c>
      <c r="H119" s="73">
        <f t="shared" si="31"/>
        <v>472.5</v>
      </c>
      <c r="I119" s="64">
        <f t="shared" si="22"/>
        <v>472.5</v>
      </c>
      <c r="J119" s="64">
        <f t="shared" si="23"/>
        <v>472.5</v>
      </c>
      <c r="K119" s="64">
        <v>472.5</v>
      </c>
      <c r="L119" s="64">
        <f t="shared" si="24"/>
        <v>0</v>
      </c>
      <c r="M119" s="64">
        <f t="shared" si="25"/>
        <v>0</v>
      </c>
      <c r="N119" s="64">
        <f t="shared" si="26"/>
        <v>0</v>
      </c>
      <c r="O119" s="89"/>
      <c r="P119" s="70">
        <f t="shared" si="27"/>
        <v>1.05</v>
      </c>
      <c r="Q119" s="80">
        <v>450</v>
      </c>
      <c r="R119" s="67">
        <f t="shared" si="32"/>
        <v>450</v>
      </c>
      <c r="S119" s="89"/>
      <c r="T119" s="72" t="s">
        <v>119</v>
      </c>
      <c r="V119" s="85"/>
      <c r="W119" s="86"/>
    </row>
    <row r="120" spans="1:23" s="69" customFormat="1" ht="29.25" customHeight="1">
      <c r="A120" s="83">
        <f t="shared" si="33"/>
        <v>6.0180000000000025</v>
      </c>
      <c r="B120" s="84" t="s">
        <v>127</v>
      </c>
      <c r="C120" s="64" t="s">
        <v>46</v>
      </c>
      <c r="D120" s="64">
        <v>30</v>
      </c>
      <c r="E120" s="64"/>
      <c r="F120" s="64"/>
      <c r="G120" s="64">
        <f t="shared" si="21"/>
        <v>30</v>
      </c>
      <c r="H120" s="73">
        <f t="shared" si="31"/>
        <v>187.42500000000001</v>
      </c>
      <c r="I120" s="64">
        <f t="shared" si="22"/>
        <v>5622.75</v>
      </c>
      <c r="J120" s="64">
        <f t="shared" si="23"/>
        <v>5622.75</v>
      </c>
      <c r="K120" s="64">
        <v>5622.75</v>
      </c>
      <c r="L120" s="64">
        <f t="shared" si="24"/>
        <v>0</v>
      </c>
      <c r="M120" s="64">
        <f t="shared" si="25"/>
        <v>0</v>
      </c>
      <c r="N120" s="64">
        <f t="shared" si="26"/>
        <v>0</v>
      </c>
      <c r="O120" s="89"/>
      <c r="P120" s="70">
        <f t="shared" si="27"/>
        <v>1.05</v>
      </c>
      <c r="Q120" s="80">
        <v>178.5</v>
      </c>
      <c r="R120" s="67">
        <f t="shared" si="32"/>
        <v>5355</v>
      </c>
      <c r="S120" s="89"/>
      <c r="T120" s="72" t="s">
        <v>119</v>
      </c>
      <c r="V120" s="85"/>
      <c r="W120" s="86"/>
    </row>
    <row r="121" spans="1:23" s="69" customFormat="1" ht="30" customHeight="1">
      <c r="A121" s="83">
        <f t="shared" si="33"/>
        <v>6.0190000000000028</v>
      </c>
      <c r="B121" s="84" t="s">
        <v>128</v>
      </c>
      <c r="C121" s="64" t="s">
        <v>46</v>
      </c>
      <c r="D121" s="64">
        <v>53</v>
      </c>
      <c r="E121" s="64"/>
      <c r="F121" s="64"/>
      <c r="G121" s="64">
        <f t="shared" si="21"/>
        <v>53</v>
      </c>
      <c r="H121" s="73">
        <f t="shared" si="31"/>
        <v>187.42500000000001</v>
      </c>
      <c r="I121" s="64">
        <f t="shared" si="22"/>
        <v>9933.5250000000015</v>
      </c>
      <c r="J121" s="64">
        <f t="shared" si="23"/>
        <v>9933.5250000000015</v>
      </c>
      <c r="K121" s="64">
        <v>9933.5250000000015</v>
      </c>
      <c r="L121" s="64">
        <f t="shared" si="24"/>
        <v>0</v>
      </c>
      <c r="M121" s="64">
        <f t="shared" si="25"/>
        <v>0</v>
      </c>
      <c r="N121" s="64">
        <f t="shared" si="26"/>
        <v>0</v>
      </c>
      <c r="O121" s="89"/>
      <c r="P121" s="70">
        <f t="shared" si="27"/>
        <v>1.05</v>
      </c>
      <c r="Q121" s="80">
        <v>178.5</v>
      </c>
      <c r="R121" s="67">
        <f t="shared" si="32"/>
        <v>9460.5</v>
      </c>
      <c r="S121" s="89"/>
      <c r="T121" s="72" t="s">
        <v>119</v>
      </c>
      <c r="V121" s="85"/>
      <c r="W121" s="86"/>
    </row>
    <row r="122" spans="1:23" s="69" customFormat="1" ht="15" customHeight="1">
      <c r="A122" s="83">
        <f t="shared" si="33"/>
        <v>6.0200000000000031</v>
      </c>
      <c r="B122" s="84" t="s">
        <v>129</v>
      </c>
      <c r="C122" s="64" t="s">
        <v>46</v>
      </c>
      <c r="D122" s="64">
        <v>1</v>
      </c>
      <c r="E122" s="64"/>
      <c r="F122" s="64"/>
      <c r="G122" s="64">
        <f t="shared" si="21"/>
        <v>1</v>
      </c>
      <c r="H122" s="73">
        <f t="shared" si="31"/>
        <v>128.625</v>
      </c>
      <c r="I122" s="64">
        <f t="shared" si="22"/>
        <v>128.625</v>
      </c>
      <c r="J122" s="64">
        <f t="shared" si="23"/>
        <v>128.625</v>
      </c>
      <c r="K122" s="64">
        <v>128.625</v>
      </c>
      <c r="L122" s="64">
        <f t="shared" si="24"/>
        <v>0</v>
      </c>
      <c r="M122" s="64">
        <f t="shared" si="25"/>
        <v>0</v>
      </c>
      <c r="N122" s="64">
        <f t="shared" si="26"/>
        <v>0</v>
      </c>
      <c r="O122" s="89"/>
      <c r="P122" s="70">
        <f t="shared" si="27"/>
        <v>1.05</v>
      </c>
      <c r="Q122" s="80">
        <v>122.5</v>
      </c>
      <c r="R122" s="67">
        <f t="shared" si="32"/>
        <v>122.5</v>
      </c>
      <c r="S122" s="89"/>
      <c r="T122" s="72" t="s">
        <v>119</v>
      </c>
      <c r="V122" s="85"/>
      <c r="W122" s="86"/>
    </row>
    <row r="123" spans="1:23" s="69" customFormat="1" ht="15" customHeight="1">
      <c r="A123" s="83"/>
      <c r="B123" s="84"/>
      <c r="C123" s="64"/>
      <c r="D123" s="64"/>
      <c r="E123" s="64"/>
      <c r="F123" s="64"/>
      <c r="G123" s="64">
        <f t="shared" si="21"/>
        <v>0</v>
      </c>
      <c r="H123" s="73"/>
      <c r="I123" s="64">
        <f t="shared" si="22"/>
        <v>0</v>
      </c>
      <c r="J123" s="64">
        <f t="shared" si="23"/>
        <v>0</v>
      </c>
      <c r="K123" s="64"/>
      <c r="L123" s="64">
        <f t="shared" si="24"/>
        <v>0</v>
      </c>
      <c r="M123" s="64">
        <f t="shared" si="25"/>
        <v>0</v>
      </c>
      <c r="N123" s="64">
        <f t="shared" si="26"/>
        <v>0</v>
      </c>
      <c r="O123" s="89"/>
      <c r="P123" s="70"/>
      <c r="Q123" s="80"/>
      <c r="R123" s="67"/>
      <c r="S123" s="89"/>
      <c r="T123" s="72" t="s">
        <v>119</v>
      </c>
      <c r="V123" s="85"/>
      <c r="W123" s="86"/>
    </row>
    <row r="124" spans="1:23" s="69" customFormat="1" ht="15" customHeight="1">
      <c r="A124" s="87">
        <f>+A112+0.01</f>
        <v>6.02</v>
      </c>
      <c r="B124" s="87" t="s">
        <v>130</v>
      </c>
      <c r="C124" s="64"/>
      <c r="D124" s="64"/>
      <c r="E124" s="64"/>
      <c r="F124" s="64"/>
      <c r="G124" s="64">
        <f t="shared" si="21"/>
        <v>0</v>
      </c>
      <c r="H124" s="73"/>
      <c r="I124" s="64">
        <f t="shared" si="22"/>
        <v>0</v>
      </c>
      <c r="J124" s="64">
        <f t="shared" si="23"/>
        <v>0</v>
      </c>
      <c r="K124" s="64"/>
      <c r="L124" s="64">
        <f t="shared" si="24"/>
        <v>0</v>
      </c>
      <c r="M124" s="64">
        <f t="shared" si="25"/>
        <v>0</v>
      </c>
      <c r="N124" s="64">
        <f t="shared" si="26"/>
        <v>0</v>
      </c>
      <c r="O124" s="88"/>
      <c r="P124" s="70"/>
      <c r="Q124" s="80"/>
      <c r="R124" s="67"/>
      <c r="S124" s="88"/>
      <c r="T124" s="72" t="s">
        <v>119</v>
      </c>
      <c r="V124" s="85"/>
      <c r="W124" s="86"/>
    </row>
    <row r="125" spans="1:23" s="69" customFormat="1" ht="15" customHeight="1">
      <c r="A125" s="83">
        <f t="shared" ref="A125:A130" si="34">+A124+0.001</f>
        <v>6.0209999999999999</v>
      </c>
      <c r="B125" s="84" t="s">
        <v>131</v>
      </c>
      <c r="C125" s="64" t="s">
        <v>46</v>
      </c>
      <c r="D125" s="64">
        <v>9</v>
      </c>
      <c r="E125" s="64"/>
      <c r="F125" s="64"/>
      <c r="G125" s="64">
        <f t="shared" si="21"/>
        <v>9</v>
      </c>
      <c r="H125" s="73">
        <f t="shared" si="31"/>
        <v>226.64250000000001</v>
      </c>
      <c r="I125" s="64">
        <f t="shared" si="22"/>
        <v>2039.7825</v>
      </c>
      <c r="J125" s="64">
        <f t="shared" si="23"/>
        <v>2039.7825</v>
      </c>
      <c r="K125" s="64">
        <v>2039.7825</v>
      </c>
      <c r="L125" s="64">
        <f t="shared" si="24"/>
        <v>0</v>
      </c>
      <c r="M125" s="64">
        <f t="shared" si="25"/>
        <v>0</v>
      </c>
      <c r="N125" s="64">
        <f t="shared" si="26"/>
        <v>0</v>
      </c>
      <c r="O125" s="89"/>
      <c r="P125" s="70">
        <f t="shared" si="27"/>
        <v>1.05</v>
      </c>
      <c r="Q125" s="80">
        <v>215.85</v>
      </c>
      <c r="R125" s="67">
        <f t="shared" si="32"/>
        <v>1942.6499999999999</v>
      </c>
      <c r="S125" s="89"/>
      <c r="T125" s="72" t="s">
        <v>119</v>
      </c>
      <c r="V125" s="85"/>
      <c r="W125" s="86"/>
    </row>
    <row r="126" spans="1:23" s="69" customFormat="1" ht="15" customHeight="1">
      <c r="A126" s="83">
        <f t="shared" si="34"/>
        <v>6.0220000000000002</v>
      </c>
      <c r="B126" s="84" t="s">
        <v>132</v>
      </c>
      <c r="C126" s="64" t="s">
        <v>46</v>
      </c>
      <c r="D126" s="64">
        <v>1</v>
      </c>
      <c r="E126" s="64"/>
      <c r="F126" s="64"/>
      <c r="G126" s="64">
        <f t="shared" si="21"/>
        <v>1</v>
      </c>
      <c r="H126" s="73">
        <f t="shared" si="31"/>
        <v>128.625</v>
      </c>
      <c r="I126" s="64">
        <f t="shared" si="22"/>
        <v>128.625</v>
      </c>
      <c r="J126" s="64">
        <f t="shared" si="23"/>
        <v>128.625</v>
      </c>
      <c r="K126" s="64">
        <v>128.625</v>
      </c>
      <c r="L126" s="64">
        <f t="shared" si="24"/>
        <v>0</v>
      </c>
      <c r="M126" s="64">
        <f t="shared" si="25"/>
        <v>0</v>
      </c>
      <c r="N126" s="64">
        <f t="shared" si="26"/>
        <v>0</v>
      </c>
      <c r="O126" s="89"/>
      <c r="P126" s="70">
        <f t="shared" si="27"/>
        <v>1.05</v>
      </c>
      <c r="Q126" s="80">
        <v>122.5</v>
      </c>
      <c r="R126" s="67">
        <f t="shared" si="32"/>
        <v>122.5</v>
      </c>
      <c r="S126" s="89"/>
      <c r="T126" s="72" t="s">
        <v>119</v>
      </c>
      <c r="V126" s="85"/>
      <c r="W126" s="86"/>
    </row>
    <row r="127" spans="1:23" s="69" customFormat="1" ht="15" customHeight="1">
      <c r="A127" s="83">
        <f t="shared" si="34"/>
        <v>6.0230000000000006</v>
      </c>
      <c r="B127" s="84" t="s">
        <v>133</v>
      </c>
      <c r="C127" s="64" t="s">
        <v>46</v>
      </c>
      <c r="D127" s="64">
        <v>1</v>
      </c>
      <c r="E127" s="64"/>
      <c r="F127" s="64"/>
      <c r="G127" s="64">
        <f t="shared" si="21"/>
        <v>1</v>
      </c>
      <c r="H127" s="73">
        <f t="shared" si="31"/>
        <v>128.625</v>
      </c>
      <c r="I127" s="64">
        <f t="shared" si="22"/>
        <v>128.625</v>
      </c>
      <c r="J127" s="64">
        <f t="shared" si="23"/>
        <v>128.625</v>
      </c>
      <c r="K127" s="64">
        <v>128.625</v>
      </c>
      <c r="L127" s="64">
        <f t="shared" si="24"/>
        <v>0</v>
      </c>
      <c r="M127" s="64">
        <f t="shared" si="25"/>
        <v>0</v>
      </c>
      <c r="N127" s="64">
        <f t="shared" si="26"/>
        <v>0</v>
      </c>
      <c r="O127" s="89"/>
      <c r="P127" s="70">
        <f t="shared" si="27"/>
        <v>1.05</v>
      </c>
      <c r="Q127" s="80">
        <v>122.5</v>
      </c>
      <c r="R127" s="67">
        <f t="shared" si="32"/>
        <v>122.5</v>
      </c>
      <c r="S127" s="89"/>
      <c r="T127" s="72" t="s">
        <v>119</v>
      </c>
      <c r="V127" s="85"/>
      <c r="W127" s="86"/>
    </row>
    <row r="128" spans="1:23" s="69" customFormat="1" ht="15" customHeight="1">
      <c r="A128" s="83">
        <f t="shared" si="34"/>
        <v>6.0240000000000009</v>
      </c>
      <c r="B128" s="84" t="s">
        <v>134</v>
      </c>
      <c r="C128" s="64" t="s">
        <v>46</v>
      </c>
      <c r="D128" s="64">
        <v>4</v>
      </c>
      <c r="E128" s="64"/>
      <c r="F128" s="64"/>
      <c r="G128" s="64">
        <f t="shared" si="21"/>
        <v>4</v>
      </c>
      <c r="H128" s="73">
        <f t="shared" si="31"/>
        <v>128.625</v>
      </c>
      <c r="I128" s="64">
        <f t="shared" si="22"/>
        <v>514.5</v>
      </c>
      <c r="J128" s="64">
        <f t="shared" si="23"/>
        <v>514.5</v>
      </c>
      <c r="K128" s="64">
        <v>514.5</v>
      </c>
      <c r="L128" s="64">
        <f t="shared" si="24"/>
        <v>0</v>
      </c>
      <c r="M128" s="64">
        <f t="shared" si="25"/>
        <v>0</v>
      </c>
      <c r="N128" s="64">
        <f t="shared" si="26"/>
        <v>0</v>
      </c>
      <c r="O128" s="89"/>
      <c r="P128" s="70">
        <f t="shared" si="27"/>
        <v>1.05</v>
      </c>
      <c r="Q128" s="80">
        <v>122.5</v>
      </c>
      <c r="R128" s="67">
        <f t="shared" si="32"/>
        <v>490</v>
      </c>
      <c r="S128" s="89"/>
      <c r="T128" s="72" t="s">
        <v>119</v>
      </c>
      <c r="V128" s="85"/>
      <c r="W128" s="86"/>
    </row>
    <row r="129" spans="1:23" s="69" customFormat="1" ht="15" customHeight="1">
      <c r="A129" s="83">
        <f t="shared" si="34"/>
        <v>6.0250000000000012</v>
      </c>
      <c r="B129" s="84" t="s">
        <v>135</v>
      </c>
      <c r="C129" s="64" t="s">
        <v>46</v>
      </c>
      <c r="D129" s="64">
        <v>2</v>
      </c>
      <c r="E129" s="64"/>
      <c r="F129" s="64"/>
      <c r="G129" s="64">
        <f t="shared" si="21"/>
        <v>2</v>
      </c>
      <c r="H129" s="73">
        <f t="shared" si="31"/>
        <v>128.625</v>
      </c>
      <c r="I129" s="64">
        <f t="shared" si="22"/>
        <v>257.25</v>
      </c>
      <c r="J129" s="64">
        <f t="shared" si="23"/>
        <v>257.25</v>
      </c>
      <c r="K129" s="64">
        <v>257.25</v>
      </c>
      <c r="L129" s="64">
        <f t="shared" si="24"/>
        <v>0</v>
      </c>
      <c r="M129" s="64">
        <f t="shared" si="25"/>
        <v>0</v>
      </c>
      <c r="N129" s="64">
        <f t="shared" si="26"/>
        <v>0</v>
      </c>
      <c r="O129" s="89"/>
      <c r="P129" s="70">
        <f t="shared" si="27"/>
        <v>1.05</v>
      </c>
      <c r="Q129" s="80">
        <v>122.5</v>
      </c>
      <c r="R129" s="67">
        <f t="shared" si="32"/>
        <v>245</v>
      </c>
      <c r="S129" s="89"/>
      <c r="T129" s="72" t="s">
        <v>119</v>
      </c>
      <c r="V129" s="85"/>
      <c r="W129" s="86"/>
    </row>
    <row r="130" spans="1:23" s="69" customFormat="1" ht="15" customHeight="1">
      <c r="A130" s="83">
        <f t="shared" si="34"/>
        <v>6.0260000000000016</v>
      </c>
      <c r="B130" s="84" t="s">
        <v>136</v>
      </c>
      <c r="C130" s="64" t="s">
        <v>46</v>
      </c>
      <c r="D130" s="64">
        <v>9</v>
      </c>
      <c r="E130" s="64"/>
      <c r="F130" s="64"/>
      <c r="G130" s="64">
        <f t="shared" si="21"/>
        <v>9</v>
      </c>
      <c r="H130" s="73">
        <f t="shared" si="31"/>
        <v>57.75</v>
      </c>
      <c r="I130" s="64">
        <f t="shared" si="22"/>
        <v>519.75</v>
      </c>
      <c r="J130" s="64">
        <f t="shared" si="23"/>
        <v>519.75</v>
      </c>
      <c r="K130" s="64">
        <v>519.75</v>
      </c>
      <c r="L130" s="64">
        <f t="shared" si="24"/>
        <v>0</v>
      </c>
      <c r="M130" s="64">
        <f t="shared" si="25"/>
        <v>0</v>
      </c>
      <c r="N130" s="64">
        <f t="shared" si="26"/>
        <v>0</v>
      </c>
      <c r="O130" s="89"/>
      <c r="P130" s="70">
        <f t="shared" si="27"/>
        <v>1.05</v>
      </c>
      <c r="Q130" s="80">
        <v>55</v>
      </c>
      <c r="R130" s="67">
        <f t="shared" si="32"/>
        <v>495</v>
      </c>
      <c r="S130" s="89"/>
      <c r="T130" s="72" t="s">
        <v>119</v>
      </c>
      <c r="V130" s="85"/>
      <c r="W130" s="86"/>
    </row>
    <row r="131" spans="1:23" s="69" customFormat="1" ht="15" customHeight="1">
      <c r="A131" s="83"/>
      <c r="B131" s="84"/>
      <c r="C131" s="64"/>
      <c r="D131" s="64"/>
      <c r="E131" s="64"/>
      <c r="F131" s="64"/>
      <c r="G131" s="64">
        <f t="shared" si="21"/>
        <v>0</v>
      </c>
      <c r="H131" s="73"/>
      <c r="I131" s="64">
        <f t="shared" si="22"/>
        <v>0</v>
      </c>
      <c r="J131" s="64">
        <f t="shared" si="23"/>
        <v>0</v>
      </c>
      <c r="K131" s="64"/>
      <c r="L131" s="64">
        <f t="shared" si="24"/>
        <v>0</v>
      </c>
      <c r="M131" s="64">
        <f t="shared" si="25"/>
        <v>0</v>
      </c>
      <c r="N131" s="64">
        <f t="shared" si="26"/>
        <v>0</v>
      </c>
      <c r="O131" s="89"/>
      <c r="P131" s="70"/>
      <c r="Q131" s="80"/>
      <c r="R131" s="67"/>
      <c r="S131" s="89"/>
      <c r="T131" s="72" t="s">
        <v>119</v>
      </c>
      <c r="V131" s="85"/>
      <c r="W131" s="86"/>
    </row>
    <row r="132" spans="1:23" s="69" customFormat="1" ht="15" customHeight="1">
      <c r="A132" s="87">
        <f>+A124+0.01</f>
        <v>6.0299999999999994</v>
      </c>
      <c r="B132" s="87" t="s">
        <v>137</v>
      </c>
      <c r="C132" s="64"/>
      <c r="D132" s="64"/>
      <c r="E132" s="64"/>
      <c r="F132" s="64"/>
      <c r="G132" s="64">
        <f t="shared" si="21"/>
        <v>0</v>
      </c>
      <c r="H132" s="73"/>
      <c r="I132" s="64">
        <f t="shared" si="22"/>
        <v>0</v>
      </c>
      <c r="J132" s="64">
        <f t="shared" si="23"/>
        <v>0</v>
      </c>
      <c r="K132" s="64"/>
      <c r="L132" s="64">
        <f t="shared" si="24"/>
        <v>0</v>
      </c>
      <c r="M132" s="64">
        <f t="shared" si="25"/>
        <v>0</v>
      </c>
      <c r="N132" s="64">
        <f t="shared" si="26"/>
        <v>0</v>
      </c>
      <c r="O132" s="88"/>
      <c r="P132" s="70"/>
      <c r="Q132" s="80"/>
      <c r="R132" s="67"/>
      <c r="S132" s="88"/>
      <c r="T132" s="72" t="s">
        <v>119</v>
      </c>
      <c r="V132" s="85"/>
      <c r="W132" s="86"/>
    </row>
    <row r="133" spans="1:23" s="69" customFormat="1" ht="15" customHeight="1">
      <c r="A133" s="83">
        <f>+A132+0.001</f>
        <v>6.0309999999999997</v>
      </c>
      <c r="B133" s="84" t="s">
        <v>138</v>
      </c>
      <c r="C133" s="64" t="s">
        <v>46</v>
      </c>
      <c r="D133" s="64">
        <v>24</v>
      </c>
      <c r="E133" s="64"/>
      <c r="F133" s="64"/>
      <c r="G133" s="64">
        <f t="shared" si="21"/>
        <v>24</v>
      </c>
      <c r="H133" s="73">
        <f t="shared" si="31"/>
        <v>57.75</v>
      </c>
      <c r="I133" s="64">
        <f t="shared" si="22"/>
        <v>1386</v>
      </c>
      <c r="J133" s="64">
        <f t="shared" si="23"/>
        <v>1386</v>
      </c>
      <c r="K133" s="64">
        <v>1386</v>
      </c>
      <c r="L133" s="64">
        <f t="shared" si="24"/>
        <v>0</v>
      </c>
      <c r="M133" s="64">
        <f t="shared" si="25"/>
        <v>0</v>
      </c>
      <c r="N133" s="64">
        <f t="shared" si="26"/>
        <v>0</v>
      </c>
      <c r="O133" s="89"/>
      <c r="P133" s="70">
        <f t="shared" si="27"/>
        <v>1.05</v>
      </c>
      <c r="Q133" s="80">
        <v>55</v>
      </c>
      <c r="R133" s="67">
        <f t="shared" si="32"/>
        <v>1320</v>
      </c>
      <c r="S133" s="89"/>
      <c r="T133" s="72" t="s">
        <v>119</v>
      </c>
      <c r="V133" s="85"/>
      <c r="W133" s="86"/>
    </row>
    <row r="134" spans="1:23" s="69" customFormat="1" ht="15" customHeight="1">
      <c r="A134" s="83"/>
      <c r="B134" s="84"/>
      <c r="C134" s="64"/>
      <c r="D134" s="64"/>
      <c r="E134" s="64"/>
      <c r="F134" s="64"/>
      <c r="G134" s="64">
        <f t="shared" si="21"/>
        <v>0</v>
      </c>
      <c r="H134" s="73"/>
      <c r="I134" s="64">
        <f t="shared" si="22"/>
        <v>0</v>
      </c>
      <c r="J134" s="64">
        <f t="shared" si="23"/>
        <v>0</v>
      </c>
      <c r="K134" s="64"/>
      <c r="L134" s="64">
        <f t="shared" si="24"/>
        <v>0</v>
      </c>
      <c r="M134" s="64">
        <f t="shared" si="25"/>
        <v>0</v>
      </c>
      <c r="N134" s="64">
        <f t="shared" si="26"/>
        <v>0</v>
      </c>
      <c r="O134" s="89"/>
      <c r="P134" s="70"/>
      <c r="Q134" s="80"/>
      <c r="R134" s="67"/>
      <c r="S134" s="89"/>
      <c r="T134" s="72" t="s">
        <v>119</v>
      </c>
      <c r="V134" s="85"/>
      <c r="W134" s="86"/>
    </row>
    <row r="135" spans="1:23" s="69" customFormat="1" ht="15" customHeight="1">
      <c r="A135" s="87">
        <f>+A132+0.01</f>
        <v>6.0399999999999991</v>
      </c>
      <c r="B135" s="87" t="s">
        <v>139</v>
      </c>
      <c r="C135" s="64"/>
      <c r="D135" s="64"/>
      <c r="E135" s="64"/>
      <c r="F135" s="64"/>
      <c r="G135" s="64">
        <f t="shared" si="21"/>
        <v>0</v>
      </c>
      <c r="H135" s="73"/>
      <c r="I135" s="64">
        <f t="shared" si="22"/>
        <v>0</v>
      </c>
      <c r="J135" s="64">
        <f t="shared" si="23"/>
        <v>0</v>
      </c>
      <c r="K135" s="64"/>
      <c r="L135" s="64">
        <f t="shared" si="24"/>
        <v>0</v>
      </c>
      <c r="M135" s="64">
        <f t="shared" si="25"/>
        <v>0</v>
      </c>
      <c r="N135" s="64">
        <f t="shared" si="26"/>
        <v>0</v>
      </c>
      <c r="O135" s="88"/>
      <c r="P135" s="70"/>
      <c r="Q135" s="80"/>
      <c r="R135" s="67"/>
      <c r="S135" s="88"/>
      <c r="T135" s="72" t="s">
        <v>119</v>
      </c>
      <c r="V135" s="85"/>
      <c r="W135" s="86"/>
    </row>
    <row r="136" spans="1:23" s="69" customFormat="1" ht="15" customHeight="1">
      <c r="A136" s="83">
        <f>+A135+0.001</f>
        <v>6.0409999999999995</v>
      </c>
      <c r="B136" s="84" t="s">
        <v>140</v>
      </c>
      <c r="C136" s="64" t="s">
        <v>126</v>
      </c>
      <c r="D136" s="64">
        <v>1</v>
      </c>
      <c r="E136" s="64"/>
      <c r="F136" s="64"/>
      <c r="G136" s="64">
        <f t="shared" si="21"/>
        <v>1</v>
      </c>
      <c r="H136" s="73">
        <f t="shared" si="31"/>
        <v>315</v>
      </c>
      <c r="I136" s="64">
        <f t="shared" si="22"/>
        <v>315</v>
      </c>
      <c r="J136" s="64">
        <f t="shared" si="23"/>
        <v>315</v>
      </c>
      <c r="K136" s="64">
        <v>315</v>
      </c>
      <c r="L136" s="64">
        <f t="shared" si="24"/>
        <v>0</v>
      </c>
      <c r="M136" s="64">
        <f t="shared" si="25"/>
        <v>0</v>
      </c>
      <c r="N136" s="64">
        <f t="shared" si="26"/>
        <v>0</v>
      </c>
      <c r="O136" s="89"/>
      <c r="P136" s="70">
        <f t="shared" si="27"/>
        <v>1.05</v>
      </c>
      <c r="Q136" s="80">
        <v>300</v>
      </c>
      <c r="R136" s="67">
        <f t="shared" si="32"/>
        <v>300</v>
      </c>
      <c r="S136" s="89"/>
      <c r="T136" s="72" t="s">
        <v>119</v>
      </c>
      <c r="V136" s="85"/>
      <c r="W136" s="86"/>
    </row>
    <row r="137" spans="1:23" s="69" customFormat="1" ht="15" customHeight="1">
      <c r="A137" s="83"/>
      <c r="B137" s="84"/>
      <c r="C137" s="64"/>
      <c r="D137" s="64"/>
      <c r="E137" s="64"/>
      <c r="F137" s="64"/>
      <c r="G137" s="64">
        <f t="shared" si="21"/>
        <v>0</v>
      </c>
      <c r="H137" s="73"/>
      <c r="I137" s="64">
        <f t="shared" si="22"/>
        <v>0</v>
      </c>
      <c r="J137" s="64">
        <f t="shared" si="23"/>
        <v>0</v>
      </c>
      <c r="K137" s="64"/>
      <c r="L137" s="64">
        <f t="shared" si="24"/>
        <v>0</v>
      </c>
      <c r="M137" s="64">
        <f t="shared" si="25"/>
        <v>0</v>
      </c>
      <c r="N137" s="64">
        <f t="shared" si="26"/>
        <v>0</v>
      </c>
      <c r="O137" s="89"/>
      <c r="P137" s="70"/>
      <c r="Q137" s="80"/>
      <c r="R137" s="67"/>
      <c r="S137" s="89"/>
      <c r="T137" s="72" t="s">
        <v>119</v>
      </c>
      <c r="V137" s="85"/>
      <c r="W137" s="86"/>
    </row>
    <row r="138" spans="1:23" s="69" customFormat="1" ht="15" customHeight="1">
      <c r="A138" s="87">
        <f>+A135+0.01</f>
        <v>6.0499999999999989</v>
      </c>
      <c r="B138" s="87" t="s">
        <v>141</v>
      </c>
      <c r="C138" s="64"/>
      <c r="D138" s="64"/>
      <c r="E138" s="64"/>
      <c r="F138" s="64"/>
      <c r="G138" s="64">
        <f t="shared" si="21"/>
        <v>0</v>
      </c>
      <c r="H138" s="73"/>
      <c r="I138" s="64">
        <f t="shared" si="22"/>
        <v>0</v>
      </c>
      <c r="J138" s="64">
        <f t="shared" si="23"/>
        <v>0</v>
      </c>
      <c r="K138" s="64"/>
      <c r="L138" s="64">
        <f t="shared" si="24"/>
        <v>0</v>
      </c>
      <c r="M138" s="64">
        <f t="shared" si="25"/>
        <v>0</v>
      </c>
      <c r="N138" s="64">
        <f t="shared" si="26"/>
        <v>0</v>
      </c>
      <c r="O138" s="88"/>
      <c r="P138" s="70"/>
      <c r="Q138" s="80"/>
      <c r="R138" s="67"/>
      <c r="S138" s="88"/>
      <c r="T138" s="72" t="s">
        <v>119</v>
      </c>
      <c r="V138" s="85"/>
      <c r="W138" s="86"/>
    </row>
    <row r="139" spans="1:23" s="69" customFormat="1" ht="15" customHeight="1">
      <c r="A139" s="83">
        <f>+A138+0.001</f>
        <v>6.0509999999999993</v>
      </c>
      <c r="B139" s="84" t="s">
        <v>142</v>
      </c>
      <c r="C139" s="64" t="s">
        <v>126</v>
      </c>
      <c r="D139" s="64">
        <v>1</v>
      </c>
      <c r="E139" s="64"/>
      <c r="F139" s="64"/>
      <c r="G139" s="64">
        <f t="shared" si="21"/>
        <v>1</v>
      </c>
      <c r="H139" s="73">
        <f t="shared" si="31"/>
        <v>840</v>
      </c>
      <c r="I139" s="64">
        <f t="shared" si="22"/>
        <v>840</v>
      </c>
      <c r="J139" s="64">
        <f t="shared" si="23"/>
        <v>840</v>
      </c>
      <c r="K139" s="64">
        <v>840</v>
      </c>
      <c r="L139" s="64">
        <f t="shared" si="24"/>
        <v>0</v>
      </c>
      <c r="M139" s="64">
        <f t="shared" si="25"/>
        <v>0</v>
      </c>
      <c r="N139" s="64">
        <f t="shared" si="26"/>
        <v>0</v>
      </c>
      <c r="O139" s="89"/>
      <c r="P139" s="70">
        <f t="shared" si="27"/>
        <v>1.05</v>
      </c>
      <c r="Q139" s="80">
        <v>800</v>
      </c>
      <c r="R139" s="67">
        <f t="shared" si="32"/>
        <v>800</v>
      </c>
      <c r="S139" s="89"/>
      <c r="T139" s="72" t="s">
        <v>119</v>
      </c>
      <c r="V139" s="85"/>
      <c r="W139" s="86"/>
    </row>
    <row r="140" spans="1:23" s="69" customFormat="1" ht="15" customHeight="1">
      <c r="A140" s="83">
        <f>+A139+0.001</f>
        <v>6.0519999999999996</v>
      </c>
      <c r="B140" s="84" t="s">
        <v>143</v>
      </c>
      <c r="C140" s="64" t="s">
        <v>126</v>
      </c>
      <c r="D140" s="64">
        <v>1</v>
      </c>
      <c r="E140" s="64"/>
      <c r="F140" s="64"/>
      <c r="G140" s="64">
        <f t="shared" si="21"/>
        <v>1</v>
      </c>
      <c r="H140" s="73">
        <f t="shared" si="31"/>
        <v>630</v>
      </c>
      <c r="I140" s="64">
        <f t="shared" si="22"/>
        <v>630</v>
      </c>
      <c r="J140" s="64">
        <f t="shared" si="23"/>
        <v>630</v>
      </c>
      <c r="K140" s="64">
        <v>630</v>
      </c>
      <c r="L140" s="64">
        <f t="shared" si="24"/>
        <v>0</v>
      </c>
      <c r="M140" s="64">
        <f t="shared" si="25"/>
        <v>0</v>
      </c>
      <c r="N140" s="64">
        <f t="shared" si="26"/>
        <v>0</v>
      </c>
      <c r="O140" s="89"/>
      <c r="P140" s="70">
        <f t="shared" si="27"/>
        <v>1.05</v>
      </c>
      <c r="Q140" s="80">
        <v>600</v>
      </c>
      <c r="R140" s="67">
        <f t="shared" si="32"/>
        <v>600</v>
      </c>
      <c r="T140" s="72" t="s">
        <v>119</v>
      </c>
      <c r="V140" s="85"/>
      <c r="W140" s="86"/>
    </row>
    <row r="141" spans="1:23" s="69" customFormat="1" ht="15" customHeight="1">
      <c r="A141" s="83">
        <f>+A140+0.001</f>
        <v>6.0529999999999999</v>
      </c>
      <c r="B141" s="84" t="s">
        <v>144</v>
      </c>
      <c r="C141" s="64" t="s">
        <v>126</v>
      </c>
      <c r="D141" s="64">
        <v>1</v>
      </c>
      <c r="E141" s="64"/>
      <c r="F141" s="64"/>
      <c r="G141" s="64">
        <f t="shared" si="21"/>
        <v>1</v>
      </c>
      <c r="H141" s="73">
        <f t="shared" si="31"/>
        <v>472.5</v>
      </c>
      <c r="I141" s="64">
        <f t="shared" si="22"/>
        <v>472.5</v>
      </c>
      <c r="J141" s="64">
        <f t="shared" si="23"/>
        <v>472.5</v>
      </c>
      <c r="K141" s="64">
        <v>472.5</v>
      </c>
      <c r="L141" s="64">
        <f t="shared" si="24"/>
        <v>0</v>
      </c>
      <c r="M141" s="64">
        <f t="shared" si="25"/>
        <v>0</v>
      </c>
      <c r="N141" s="64">
        <f t="shared" si="26"/>
        <v>0</v>
      </c>
      <c r="O141" s="89"/>
      <c r="P141" s="70">
        <f t="shared" si="27"/>
        <v>1.05</v>
      </c>
      <c r="Q141" s="80">
        <v>450</v>
      </c>
      <c r="R141" s="67">
        <f t="shared" si="32"/>
        <v>450</v>
      </c>
      <c r="T141" s="72" t="s">
        <v>119</v>
      </c>
      <c r="V141" s="85"/>
      <c r="W141" s="86"/>
    </row>
    <row r="142" spans="1:23" s="69" customFormat="1" ht="15" customHeight="1">
      <c r="A142" s="83">
        <f>+A141+0.001</f>
        <v>6.0540000000000003</v>
      </c>
      <c r="B142" s="84" t="s">
        <v>145</v>
      </c>
      <c r="C142" s="64" t="s">
        <v>126</v>
      </c>
      <c r="D142" s="64">
        <v>1</v>
      </c>
      <c r="E142" s="64"/>
      <c r="F142" s="64"/>
      <c r="G142" s="64">
        <f t="shared" si="21"/>
        <v>1</v>
      </c>
      <c r="H142" s="73">
        <f t="shared" si="31"/>
        <v>682.5</v>
      </c>
      <c r="I142" s="64">
        <f t="shared" si="22"/>
        <v>682.5</v>
      </c>
      <c r="J142" s="64">
        <f t="shared" si="23"/>
        <v>682.5</v>
      </c>
      <c r="K142" s="64">
        <v>682.5</v>
      </c>
      <c r="L142" s="64">
        <f t="shared" si="24"/>
        <v>0</v>
      </c>
      <c r="M142" s="64">
        <f t="shared" si="25"/>
        <v>0</v>
      </c>
      <c r="N142" s="64">
        <f t="shared" si="26"/>
        <v>0</v>
      </c>
      <c r="O142" s="89"/>
      <c r="P142" s="70">
        <f t="shared" si="27"/>
        <v>1.05</v>
      </c>
      <c r="Q142" s="80">
        <v>650</v>
      </c>
      <c r="R142" s="67">
        <f t="shared" si="32"/>
        <v>650</v>
      </c>
      <c r="T142" s="72" t="s">
        <v>119</v>
      </c>
      <c r="V142" s="85"/>
      <c r="W142" s="86"/>
    </row>
    <row r="143" spans="1:23" s="69" customFormat="1" ht="15" customHeight="1">
      <c r="A143" s="83">
        <f>+A142+0.001</f>
        <v>6.0550000000000006</v>
      </c>
      <c r="B143" s="84" t="s">
        <v>146</v>
      </c>
      <c r="C143" s="64" t="s">
        <v>126</v>
      </c>
      <c r="D143" s="64">
        <v>1</v>
      </c>
      <c r="E143" s="64"/>
      <c r="F143" s="64"/>
      <c r="G143" s="64">
        <f t="shared" si="21"/>
        <v>1</v>
      </c>
      <c r="H143" s="73">
        <f t="shared" si="31"/>
        <v>1785</v>
      </c>
      <c r="I143" s="64">
        <f t="shared" si="22"/>
        <v>1785</v>
      </c>
      <c r="J143" s="64">
        <f t="shared" si="23"/>
        <v>1785</v>
      </c>
      <c r="K143" s="64">
        <v>1785</v>
      </c>
      <c r="L143" s="64">
        <f t="shared" si="24"/>
        <v>0</v>
      </c>
      <c r="M143" s="64">
        <f t="shared" si="25"/>
        <v>0</v>
      </c>
      <c r="N143" s="64">
        <f t="shared" si="26"/>
        <v>0</v>
      </c>
      <c r="O143" s="89"/>
      <c r="P143" s="70">
        <f t="shared" si="27"/>
        <v>1.05</v>
      </c>
      <c r="Q143" s="80">
        <v>1700</v>
      </c>
      <c r="R143" s="67">
        <f t="shared" si="32"/>
        <v>1700</v>
      </c>
      <c r="T143" s="72" t="s">
        <v>119</v>
      </c>
      <c r="V143" s="85"/>
      <c r="W143" s="86"/>
    </row>
    <row r="144" spans="1:23" s="69" customFormat="1" ht="15" customHeight="1">
      <c r="A144" s="83"/>
      <c r="B144" s="84"/>
      <c r="C144" s="74"/>
      <c r="D144" s="71"/>
      <c r="E144" s="71"/>
      <c r="F144" s="71"/>
      <c r="G144" s="64">
        <f t="shared" si="21"/>
        <v>0</v>
      </c>
      <c r="H144" s="64"/>
      <c r="I144" s="64"/>
      <c r="J144" s="64">
        <f t="shared" si="23"/>
        <v>0</v>
      </c>
      <c r="K144" s="64"/>
      <c r="L144" s="64">
        <f t="shared" si="24"/>
        <v>0</v>
      </c>
      <c r="M144" s="64">
        <f t="shared" si="25"/>
        <v>0</v>
      </c>
      <c r="N144" s="64">
        <f t="shared" si="26"/>
        <v>0</v>
      </c>
      <c r="O144" s="75"/>
      <c r="P144" s="70"/>
      <c r="Q144" s="80"/>
      <c r="R144" s="67"/>
      <c r="T144" s="72"/>
      <c r="V144" s="85"/>
      <c r="W144" s="86"/>
    </row>
    <row r="145" spans="1:23" s="55" customFormat="1" ht="20.100000000000001" customHeight="1">
      <c r="A145" s="48">
        <v>7</v>
      </c>
      <c r="B145" s="49" t="s">
        <v>147</v>
      </c>
      <c r="C145" s="50"/>
      <c r="D145" s="51"/>
      <c r="E145" s="51"/>
      <c r="F145" s="51"/>
      <c r="G145" s="64">
        <f t="shared" si="21"/>
        <v>0</v>
      </c>
      <c r="H145" s="52"/>
      <c r="I145" s="52"/>
      <c r="J145" s="64">
        <f t="shared" si="23"/>
        <v>0</v>
      </c>
      <c r="K145" s="64"/>
      <c r="L145" s="64">
        <f t="shared" si="24"/>
        <v>0</v>
      </c>
      <c r="M145" s="64">
        <f t="shared" si="25"/>
        <v>0</v>
      </c>
      <c r="N145" s="64">
        <f t="shared" si="26"/>
        <v>0</v>
      </c>
      <c r="O145" s="54">
        <f>SUM(I148:I186)</f>
        <v>20246.580479999997</v>
      </c>
      <c r="P145" s="70"/>
      <c r="Q145" s="56"/>
      <c r="R145" s="56"/>
      <c r="S145" s="57">
        <f>SUM(R148:R186)</f>
        <v>19282.457600000005</v>
      </c>
      <c r="T145" s="58">
        <f>+O145/S145</f>
        <v>1.0499999999999996</v>
      </c>
      <c r="V145" s="56">
        <f>+S145</f>
        <v>19282.457600000005</v>
      </c>
    </row>
    <row r="146" spans="1:23" s="69" customFormat="1" ht="15" customHeight="1">
      <c r="A146" s="83"/>
      <c r="B146" s="84"/>
      <c r="C146" s="74"/>
      <c r="D146" s="71"/>
      <c r="E146" s="71"/>
      <c r="F146" s="71"/>
      <c r="G146" s="64">
        <f t="shared" ref="G146:G191" si="35">SUM(D146:F146)</f>
        <v>0</v>
      </c>
      <c r="H146" s="64"/>
      <c r="I146" s="64"/>
      <c r="J146" s="64">
        <f t="shared" ref="J146:J191" si="36">+D146*H146</f>
        <v>0</v>
      </c>
      <c r="K146" s="64"/>
      <c r="L146" s="64">
        <f t="shared" ref="L146:L186" si="37">+J146-K146</f>
        <v>0</v>
      </c>
      <c r="M146" s="64">
        <f t="shared" ref="M146:M188" si="38">+E146*H146</f>
        <v>0</v>
      </c>
      <c r="N146" s="64">
        <f t="shared" ref="N146:N191" si="39">+F146*H146</f>
        <v>0</v>
      </c>
      <c r="O146" s="75"/>
      <c r="P146" s="70"/>
      <c r="Q146" s="80"/>
      <c r="R146" s="67"/>
      <c r="T146" s="72"/>
      <c r="V146" s="85"/>
      <c r="W146" s="86"/>
    </row>
    <row r="147" spans="1:23" s="69" customFormat="1" ht="15" customHeight="1">
      <c r="A147" s="87">
        <f>+A145+0.01</f>
        <v>7.01</v>
      </c>
      <c r="B147" s="87" t="s">
        <v>148</v>
      </c>
      <c r="C147" s="74"/>
      <c r="D147" s="71"/>
      <c r="E147" s="71"/>
      <c r="F147" s="71"/>
      <c r="G147" s="64">
        <f t="shared" si="35"/>
        <v>0</v>
      </c>
      <c r="H147" s="64"/>
      <c r="I147" s="64"/>
      <c r="J147" s="64">
        <f t="shared" si="36"/>
        <v>0</v>
      </c>
      <c r="K147" s="64"/>
      <c r="L147" s="64">
        <f t="shared" si="37"/>
        <v>0</v>
      </c>
      <c r="M147" s="64">
        <f t="shared" si="38"/>
        <v>0</v>
      </c>
      <c r="N147" s="64">
        <f t="shared" si="39"/>
        <v>0</v>
      </c>
      <c r="O147" s="88"/>
      <c r="P147" s="70"/>
      <c r="Q147" s="80"/>
      <c r="R147" s="67"/>
      <c r="S147" s="88"/>
      <c r="T147" s="72"/>
      <c r="U147" s="90" t="s">
        <v>149</v>
      </c>
      <c r="V147" s="80" t="s">
        <v>150</v>
      </c>
      <c r="W147" s="86"/>
    </row>
    <row r="148" spans="1:23" s="69" customFormat="1" ht="15" customHeight="1">
      <c r="A148" s="91">
        <f t="shared" ref="A148:A154" si="40">+A147+0.001</f>
        <v>7.0110000000000001</v>
      </c>
      <c r="B148" s="84" t="s">
        <v>151</v>
      </c>
      <c r="C148" s="74" t="s">
        <v>34</v>
      </c>
      <c r="D148" s="71">
        <v>210</v>
      </c>
      <c r="E148" s="71"/>
      <c r="F148" s="71"/>
      <c r="G148" s="64">
        <f t="shared" si="35"/>
        <v>210</v>
      </c>
      <c r="H148" s="64">
        <f>+P148*Q148</f>
        <v>2.3520000000000003</v>
      </c>
      <c r="I148" s="64">
        <f t="shared" ref="I148:I191" si="41">+G148*H148</f>
        <v>493.92000000000007</v>
      </c>
      <c r="J148" s="64">
        <f t="shared" si="36"/>
        <v>493.92000000000007</v>
      </c>
      <c r="K148" s="64">
        <v>493.92000000000007</v>
      </c>
      <c r="L148" s="64">
        <f t="shared" si="37"/>
        <v>0</v>
      </c>
      <c r="M148" s="64">
        <f t="shared" si="38"/>
        <v>0</v>
      </c>
      <c r="N148" s="64">
        <f t="shared" si="39"/>
        <v>0</v>
      </c>
      <c r="O148" s="75"/>
      <c r="P148" s="70">
        <f t="shared" ref="P148:P186" si="42">+$P$11</f>
        <v>1.05</v>
      </c>
      <c r="Q148" s="80">
        <f>+U148*V148</f>
        <v>2.2400000000000002</v>
      </c>
      <c r="R148" s="67">
        <f>+D148*Q148</f>
        <v>470.40000000000003</v>
      </c>
      <c r="S148" s="75"/>
      <c r="T148" s="72" t="s">
        <v>152</v>
      </c>
      <c r="U148" s="80">
        <v>2</v>
      </c>
      <c r="V148" s="80">
        <v>1.1200000000000001</v>
      </c>
      <c r="W148" s="86"/>
    </row>
    <row r="149" spans="1:23" s="69" customFormat="1" ht="15" customHeight="1">
      <c r="A149" s="91">
        <f t="shared" si="40"/>
        <v>7.0120000000000005</v>
      </c>
      <c r="B149" s="84" t="s">
        <v>153</v>
      </c>
      <c r="C149" s="74" t="s">
        <v>34</v>
      </c>
      <c r="D149" s="71">
        <v>80</v>
      </c>
      <c r="E149" s="71"/>
      <c r="F149" s="71"/>
      <c r="G149" s="64">
        <f t="shared" si="35"/>
        <v>80</v>
      </c>
      <c r="H149" s="64">
        <f t="shared" ref="H149:H186" si="43">+P149*Q149</f>
        <v>10.584000000000003</v>
      </c>
      <c r="I149" s="64">
        <f t="shared" si="41"/>
        <v>846.72000000000025</v>
      </c>
      <c r="J149" s="64">
        <f t="shared" si="36"/>
        <v>846.72000000000025</v>
      </c>
      <c r="K149" s="64">
        <v>846.72000000000025</v>
      </c>
      <c r="L149" s="64">
        <f t="shared" si="37"/>
        <v>0</v>
      </c>
      <c r="M149" s="64">
        <f t="shared" si="38"/>
        <v>0</v>
      </c>
      <c r="N149" s="64">
        <f t="shared" si="39"/>
        <v>0</v>
      </c>
      <c r="O149" s="75"/>
      <c r="P149" s="70">
        <f t="shared" si="42"/>
        <v>1.05</v>
      </c>
      <c r="Q149" s="80">
        <f t="shared" ref="Q149:Q186" si="44">+U149*V149</f>
        <v>10.080000000000002</v>
      </c>
      <c r="R149" s="67">
        <f t="shared" ref="R149:R186" si="45">+D149*Q149</f>
        <v>806.40000000000009</v>
      </c>
      <c r="S149" s="75"/>
      <c r="T149" s="72" t="s">
        <v>152</v>
      </c>
      <c r="U149" s="80">
        <v>9</v>
      </c>
      <c r="V149" s="80">
        <v>1.1200000000000001</v>
      </c>
      <c r="W149" s="86"/>
    </row>
    <row r="150" spans="1:23" s="69" customFormat="1" ht="15" customHeight="1">
      <c r="A150" s="91">
        <f t="shared" si="40"/>
        <v>7.0130000000000008</v>
      </c>
      <c r="B150" s="84" t="s">
        <v>154</v>
      </c>
      <c r="C150" s="74" t="s">
        <v>85</v>
      </c>
      <c r="D150" s="71">
        <v>80</v>
      </c>
      <c r="E150" s="71"/>
      <c r="F150" s="71"/>
      <c r="G150" s="64">
        <f t="shared" si="35"/>
        <v>80</v>
      </c>
      <c r="H150" s="64">
        <f t="shared" si="43"/>
        <v>21.168000000000006</v>
      </c>
      <c r="I150" s="64">
        <f t="shared" si="41"/>
        <v>1693.4400000000005</v>
      </c>
      <c r="J150" s="64">
        <f t="shared" si="36"/>
        <v>1693.4400000000005</v>
      </c>
      <c r="K150" s="64">
        <v>1693.4400000000005</v>
      </c>
      <c r="L150" s="64">
        <f t="shared" si="37"/>
        <v>0</v>
      </c>
      <c r="M150" s="64">
        <f t="shared" si="38"/>
        <v>0</v>
      </c>
      <c r="N150" s="64">
        <f t="shared" si="39"/>
        <v>0</v>
      </c>
      <c r="O150" s="75"/>
      <c r="P150" s="70">
        <f t="shared" si="42"/>
        <v>1.05</v>
      </c>
      <c r="Q150" s="80">
        <f t="shared" si="44"/>
        <v>20.160000000000004</v>
      </c>
      <c r="R150" s="67">
        <f t="shared" si="45"/>
        <v>1612.8000000000002</v>
      </c>
      <c r="S150" s="75"/>
      <c r="T150" s="72" t="s">
        <v>152</v>
      </c>
      <c r="U150" s="80">
        <v>18</v>
      </c>
      <c r="V150" s="80">
        <v>1.1200000000000001</v>
      </c>
      <c r="W150" s="86"/>
    </row>
    <row r="151" spans="1:23" s="69" customFormat="1" ht="15" customHeight="1">
      <c r="A151" s="91">
        <f t="shared" si="40"/>
        <v>7.0140000000000011</v>
      </c>
      <c r="B151" s="84" t="s">
        <v>155</v>
      </c>
      <c r="C151" s="74" t="s">
        <v>34</v>
      </c>
      <c r="D151" s="71">
        <v>80</v>
      </c>
      <c r="E151" s="71"/>
      <c r="F151" s="71"/>
      <c r="G151" s="64">
        <f t="shared" si="35"/>
        <v>80</v>
      </c>
      <c r="H151" s="64">
        <f t="shared" si="43"/>
        <v>6.0564000000000009</v>
      </c>
      <c r="I151" s="64">
        <f t="shared" si="41"/>
        <v>484.51200000000006</v>
      </c>
      <c r="J151" s="64">
        <f t="shared" si="36"/>
        <v>484.51200000000006</v>
      </c>
      <c r="K151" s="64">
        <v>484.51200000000006</v>
      </c>
      <c r="L151" s="64">
        <f t="shared" si="37"/>
        <v>0</v>
      </c>
      <c r="M151" s="64">
        <f t="shared" si="38"/>
        <v>0</v>
      </c>
      <c r="N151" s="64">
        <f t="shared" si="39"/>
        <v>0</v>
      </c>
      <c r="O151" s="75"/>
      <c r="P151" s="70">
        <f t="shared" si="42"/>
        <v>1.05</v>
      </c>
      <c r="Q151" s="80">
        <f t="shared" si="44"/>
        <v>5.7680000000000007</v>
      </c>
      <c r="R151" s="67">
        <f t="shared" si="45"/>
        <v>461.44000000000005</v>
      </c>
      <c r="S151" s="75"/>
      <c r="T151" s="72" t="s">
        <v>152</v>
      </c>
      <c r="U151" s="80">
        <v>5.15</v>
      </c>
      <c r="V151" s="80">
        <v>1.1200000000000001</v>
      </c>
      <c r="W151" s="86"/>
    </row>
    <row r="152" spans="1:23" s="69" customFormat="1" ht="15" customHeight="1">
      <c r="A152" s="91">
        <f t="shared" si="40"/>
        <v>7.0150000000000015</v>
      </c>
      <c r="B152" s="84" t="s">
        <v>89</v>
      </c>
      <c r="C152" s="74" t="s">
        <v>34</v>
      </c>
      <c r="D152" s="71">
        <v>24</v>
      </c>
      <c r="E152" s="71"/>
      <c r="F152" s="71"/>
      <c r="G152" s="64">
        <f t="shared" si="35"/>
        <v>24</v>
      </c>
      <c r="H152" s="64">
        <f t="shared" si="43"/>
        <v>15.876000000000001</v>
      </c>
      <c r="I152" s="64">
        <f t="shared" si="41"/>
        <v>381.024</v>
      </c>
      <c r="J152" s="64">
        <f t="shared" si="36"/>
        <v>381.024</v>
      </c>
      <c r="K152" s="64">
        <v>381.024</v>
      </c>
      <c r="L152" s="64">
        <f t="shared" si="37"/>
        <v>0</v>
      </c>
      <c r="M152" s="64">
        <f t="shared" si="38"/>
        <v>0</v>
      </c>
      <c r="N152" s="64">
        <f t="shared" si="39"/>
        <v>0</v>
      </c>
      <c r="O152" s="75"/>
      <c r="P152" s="70">
        <f t="shared" si="42"/>
        <v>1.05</v>
      </c>
      <c r="Q152" s="80">
        <f t="shared" si="44"/>
        <v>15.120000000000001</v>
      </c>
      <c r="R152" s="67">
        <f t="shared" si="45"/>
        <v>362.88</v>
      </c>
      <c r="S152" s="75"/>
      <c r="T152" s="72" t="s">
        <v>152</v>
      </c>
      <c r="U152" s="80">
        <v>13.5</v>
      </c>
      <c r="V152" s="80">
        <v>1.1200000000000001</v>
      </c>
      <c r="W152" s="86"/>
    </row>
    <row r="153" spans="1:23" s="69" customFormat="1" ht="15" customHeight="1">
      <c r="A153" s="91">
        <f t="shared" si="40"/>
        <v>7.0160000000000018</v>
      </c>
      <c r="B153" s="84" t="s">
        <v>156</v>
      </c>
      <c r="C153" s="74" t="s">
        <v>85</v>
      </c>
      <c r="D153" s="71">
        <v>6.4</v>
      </c>
      <c r="E153" s="71"/>
      <c r="F153" s="71"/>
      <c r="G153" s="64">
        <f t="shared" si="35"/>
        <v>6.4</v>
      </c>
      <c r="H153" s="64">
        <f t="shared" si="43"/>
        <v>258.72000000000003</v>
      </c>
      <c r="I153" s="64">
        <f t="shared" si="41"/>
        <v>1655.8080000000002</v>
      </c>
      <c r="J153" s="64">
        <f t="shared" si="36"/>
        <v>1655.8080000000002</v>
      </c>
      <c r="K153" s="64">
        <v>1655.8080000000002</v>
      </c>
      <c r="L153" s="64">
        <f t="shared" si="37"/>
        <v>0</v>
      </c>
      <c r="M153" s="64">
        <f t="shared" si="38"/>
        <v>0</v>
      </c>
      <c r="N153" s="64">
        <f t="shared" si="39"/>
        <v>0</v>
      </c>
      <c r="O153" s="75"/>
      <c r="P153" s="70">
        <f t="shared" si="42"/>
        <v>1.05</v>
      </c>
      <c r="Q153" s="80">
        <f t="shared" si="44"/>
        <v>246.40000000000003</v>
      </c>
      <c r="R153" s="67">
        <f t="shared" si="45"/>
        <v>1576.9600000000003</v>
      </c>
      <c r="S153" s="75"/>
      <c r="T153" s="72" t="s">
        <v>152</v>
      </c>
      <c r="U153" s="80">
        <v>220</v>
      </c>
      <c r="V153" s="80">
        <v>1.1200000000000001</v>
      </c>
      <c r="W153" s="86"/>
    </row>
    <row r="154" spans="1:23" s="69" customFormat="1" ht="15" customHeight="1">
      <c r="A154" s="91">
        <f t="shared" si="40"/>
        <v>7.0170000000000021</v>
      </c>
      <c r="B154" s="84" t="s">
        <v>157</v>
      </c>
      <c r="C154" s="74" t="s">
        <v>31</v>
      </c>
      <c r="D154" s="71">
        <v>1</v>
      </c>
      <c r="E154" s="71"/>
      <c r="F154" s="71"/>
      <c r="G154" s="64">
        <f t="shared" si="35"/>
        <v>1</v>
      </c>
      <c r="H154" s="64">
        <f t="shared" si="43"/>
        <v>588</v>
      </c>
      <c r="I154" s="64">
        <f t="shared" si="41"/>
        <v>588</v>
      </c>
      <c r="J154" s="64">
        <f t="shared" si="36"/>
        <v>588</v>
      </c>
      <c r="K154" s="64">
        <v>588</v>
      </c>
      <c r="L154" s="64">
        <f t="shared" si="37"/>
        <v>0</v>
      </c>
      <c r="M154" s="64">
        <f t="shared" si="38"/>
        <v>0</v>
      </c>
      <c r="N154" s="64">
        <f t="shared" si="39"/>
        <v>0</v>
      </c>
      <c r="O154" s="75"/>
      <c r="P154" s="70">
        <f t="shared" si="42"/>
        <v>1.05</v>
      </c>
      <c r="Q154" s="80">
        <f t="shared" si="44"/>
        <v>560</v>
      </c>
      <c r="R154" s="67">
        <f t="shared" si="45"/>
        <v>560</v>
      </c>
      <c r="S154" s="75"/>
      <c r="T154" s="72" t="s">
        <v>152</v>
      </c>
      <c r="U154" s="80">
        <v>500</v>
      </c>
      <c r="V154" s="80">
        <v>1.1200000000000001</v>
      </c>
      <c r="W154" s="86"/>
    </row>
    <row r="155" spans="1:23" s="69" customFormat="1" ht="15" customHeight="1">
      <c r="A155" s="66"/>
      <c r="B155" s="84"/>
      <c r="C155" s="74"/>
      <c r="D155" s="71"/>
      <c r="E155" s="71"/>
      <c r="F155" s="71"/>
      <c r="G155" s="64">
        <f t="shared" si="35"/>
        <v>0</v>
      </c>
      <c r="H155" s="64"/>
      <c r="I155" s="64">
        <f t="shared" si="41"/>
        <v>0</v>
      </c>
      <c r="J155" s="64">
        <f t="shared" si="36"/>
        <v>0</v>
      </c>
      <c r="K155" s="64"/>
      <c r="L155" s="64">
        <f t="shared" si="37"/>
        <v>0</v>
      </c>
      <c r="M155" s="64">
        <f t="shared" si="38"/>
        <v>0</v>
      </c>
      <c r="N155" s="64">
        <f t="shared" si="39"/>
        <v>0</v>
      </c>
      <c r="O155" s="75"/>
      <c r="P155" s="70"/>
      <c r="Q155" s="80"/>
      <c r="R155" s="67"/>
      <c r="S155" s="75"/>
      <c r="T155" s="72"/>
      <c r="U155" s="80"/>
      <c r="V155" s="80"/>
      <c r="W155" s="86"/>
    </row>
    <row r="156" spans="1:23" s="69" customFormat="1" ht="15" customHeight="1">
      <c r="A156" s="87">
        <f>+A147+0.01</f>
        <v>7.02</v>
      </c>
      <c r="B156" s="87" t="s">
        <v>158</v>
      </c>
      <c r="C156" s="74"/>
      <c r="D156" s="71"/>
      <c r="E156" s="71"/>
      <c r="F156" s="71"/>
      <c r="G156" s="64">
        <f t="shared" si="35"/>
        <v>0</v>
      </c>
      <c r="H156" s="64"/>
      <c r="I156" s="64">
        <f t="shared" si="41"/>
        <v>0</v>
      </c>
      <c r="J156" s="64">
        <f t="shared" si="36"/>
        <v>0</v>
      </c>
      <c r="K156" s="64"/>
      <c r="L156" s="64">
        <f t="shared" si="37"/>
        <v>0</v>
      </c>
      <c r="M156" s="64">
        <f t="shared" si="38"/>
        <v>0</v>
      </c>
      <c r="N156" s="64">
        <f t="shared" si="39"/>
        <v>0</v>
      </c>
      <c r="O156" s="88"/>
      <c r="P156" s="70"/>
      <c r="Q156" s="80"/>
      <c r="R156" s="67"/>
      <c r="S156" s="88"/>
      <c r="T156" s="72"/>
      <c r="U156" s="80"/>
      <c r="V156" s="80"/>
      <c r="W156" s="86"/>
    </row>
    <row r="157" spans="1:23" s="69" customFormat="1" ht="15" customHeight="1">
      <c r="A157" s="83">
        <f>+A156+0.001</f>
        <v>7.0209999999999999</v>
      </c>
      <c r="B157" s="84" t="s">
        <v>159</v>
      </c>
      <c r="C157" s="74" t="s">
        <v>34</v>
      </c>
      <c r="D157" s="71">
        <v>33</v>
      </c>
      <c r="E157" s="71"/>
      <c r="F157" s="71"/>
      <c r="G157" s="64">
        <f t="shared" si="35"/>
        <v>33</v>
      </c>
      <c r="H157" s="64">
        <f t="shared" si="43"/>
        <v>19.756800000000002</v>
      </c>
      <c r="I157" s="64">
        <f t="shared" si="41"/>
        <v>651.97440000000006</v>
      </c>
      <c r="J157" s="64">
        <f t="shared" si="36"/>
        <v>651.97440000000006</v>
      </c>
      <c r="K157" s="64">
        <v>651.97440000000006</v>
      </c>
      <c r="L157" s="64">
        <f t="shared" si="37"/>
        <v>0</v>
      </c>
      <c r="M157" s="64">
        <f t="shared" si="38"/>
        <v>0</v>
      </c>
      <c r="N157" s="64">
        <f t="shared" si="39"/>
        <v>0</v>
      </c>
      <c r="O157" s="75"/>
      <c r="P157" s="70">
        <f t="shared" si="42"/>
        <v>1.05</v>
      </c>
      <c r="Q157" s="80">
        <f t="shared" si="44"/>
        <v>18.816000000000003</v>
      </c>
      <c r="R157" s="67">
        <f t="shared" si="45"/>
        <v>620.92800000000011</v>
      </c>
      <c r="S157" s="75"/>
      <c r="T157" s="72" t="s">
        <v>152</v>
      </c>
      <c r="U157" s="80">
        <v>16.8</v>
      </c>
      <c r="V157" s="80">
        <v>1.1200000000000001</v>
      </c>
      <c r="W157" s="86"/>
    </row>
    <row r="158" spans="1:23" s="69" customFormat="1" ht="15" customHeight="1">
      <c r="A158" s="83">
        <f>+A157+0.001</f>
        <v>7.0220000000000002</v>
      </c>
      <c r="B158" s="84" t="s">
        <v>160</v>
      </c>
      <c r="C158" s="74" t="s">
        <v>34</v>
      </c>
      <c r="D158" s="71">
        <v>42.5</v>
      </c>
      <c r="E158" s="71"/>
      <c r="F158" s="71"/>
      <c r="G158" s="64">
        <f t="shared" si="35"/>
        <v>42.5</v>
      </c>
      <c r="H158" s="64">
        <f t="shared" si="43"/>
        <v>16.464000000000002</v>
      </c>
      <c r="I158" s="64">
        <f t="shared" si="41"/>
        <v>699.72000000000014</v>
      </c>
      <c r="J158" s="64">
        <f t="shared" si="36"/>
        <v>699.72000000000014</v>
      </c>
      <c r="K158" s="64">
        <v>699.72000000000014</v>
      </c>
      <c r="L158" s="64">
        <f t="shared" si="37"/>
        <v>0</v>
      </c>
      <c r="M158" s="64">
        <f t="shared" si="38"/>
        <v>0</v>
      </c>
      <c r="N158" s="64">
        <f t="shared" si="39"/>
        <v>0</v>
      </c>
      <c r="O158" s="75"/>
      <c r="P158" s="70">
        <f t="shared" si="42"/>
        <v>1.05</v>
      </c>
      <c r="Q158" s="80">
        <f t="shared" si="44"/>
        <v>15.680000000000001</v>
      </c>
      <c r="R158" s="67">
        <f t="shared" si="45"/>
        <v>666.40000000000009</v>
      </c>
      <c r="S158" s="75"/>
      <c r="T158" s="72" t="s">
        <v>152</v>
      </c>
      <c r="U158" s="80">
        <v>14</v>
      </c>
      <c r="V158" s="80">
        <v>1.1200000000000001</v>
      </c>
      <c r="W158" s="86"/>
    </row>
    <row r="159" spans="1:23" s="69" customFormat="1" ht="15" customHeight="1">
      <c r="A159" s="83">
        <f t="shared" ref="A159:A177" si="46">+A158+0.001</f>
        <v>7.0230000000000006</v>
      </c>
      <c r="B159" s="84" t="s">
        <v>161</v>
      </c>
      <c r="C159" s="74" t="s">
        <v>34</v>
      </c>
      <c r="D159" s="71">
        <v>43</v>
      </c>
      <c r="E159" s="71"/>
      <c r="F159" s="71"/>
      <c r="G159" s="64">
        <f t="shared" si="35"/>
        <v>43</v>
      </c>
      <c r="H159" s="64">
        <f t="shared" si="43"/>
        <v>10.348800000000002</v>
      </c>
      <c r="I159" s="64">
        <f t="shared" si="41"/>
        <v>444.99840000000012</v>
      </c>
      <c r="J159" s="64">
        <f t="shared" si="36"/>
        <v>444.99840000000012</v>
      </c>
      <c r="K159" s="64">
        <v>444.99840000000012</v>
      </c>
      <c r="L159" s="64">
        <f t="shared" si="37"/>
        <v>0</v>
      </c>
      <c r="M159" s="64">
        <f t="shared" si="38"/>
        <v>0</v>
      </c>
      <c r="N159" s="64">
        <f t="shared" si="39"/>
        <v>0</v>
      </c>
      <c r="O159" s="75"/>
      <c r="P159" s="70">
        <f t="shared" si="42"/>
        <v>1.05</v>
      </c>
      <c r="Q159" s="80">
        <f t="shared" si="44"/>
        <v>9.8560000000000016</v>
      </c>
      <c r="R159" s="67">
        <f t="shared" si="45"/>
        <v>423.80800000000005</v>
      </c>
      <c r="S159" s="75"/>
      <c r="T159" s="72" t="s">
        <v>152</v>
      </c>
      <c r="U159" s="80">
        <v>8.8000000000000007</v>
      </c>
      <c r="V159" s="80">
        <v>1.1200000000000001</v>
      </c>
      <c r="W159" s="86"/>
    </row>
    <row r="160" spans="1:23" s="69" customFormat="1" ht="15" customHeight="1">
      <c r="A160" s="83">
        <f t="shared" si="46"/>
        <v>7.0240000000000009</v>
      </c>
      <c r="B160" s="84" t="s">
        <v>162</v>
      </c>
      <c r="C160" s="74" t="s">
        <v>34</v>
      </c>
      <c r="D160" s="71">
        <v>40</v>
      </c>
      <c r="E160" s="71"/>
      <c r="F160" s="71"/>
      <c r="G160" s="64">
        <f t="shared" si="35"/>
        <v>40</v>
      </c>
      <c r="H160" s="64">
        <f t="shared" si="43"/>
        <v>11.642400000000002</v>
      </c>
      <c r="I160" s="64">
        <f t="shared" si="41"/>
        <v>465.69600000000008</v>
      </c>
      <c r="J160" s="64">
        <f t="shared" si="36"/>
        <v>465.69600000000008</v>
      </c>
      <c r="K160" s="64">
        <v>465.69600000000008</v>
      </c>
      <c r="L160" s="64">
        <f t="shared" si="37"/>
        <v>0</v>
      </c>
      <c r="M160" s="64">
        <f t="shared" si="38"/>
        <v>0</v>
      </c>
      <c r="N160" s="64">
        <f t="shared" si="39"/>
        <v>0</v>
      </c>
      <c r="O160" s="75"/>
      <c r="P160" s="70">
        <f t="shared" si="42"/>
        <v>1.05</v>
      </c>
      <c r="Q160" s="80">
        <f t="shared" si="44"/>
        <v>11.088000000000001</v>
      </c>
      <c r="R160" s="67">
        <f t="shared" si="45"/>
        <v>443.52000000000004</v>
      </c>
      <c r="S160" s="75"/>
      <c r="T160" s="72" t="s">
        <v>152</v>
      </c>
      <c r="U160" s="80">
        <v>9.9</v>
      </c>
      <c r="V160" s="80">
        <v>1.1200000000000001</v>
      </c>
      <c r="W160" s="86"/>
    </row>
    <row r="161" spans="1:23" s="69" customFormat="1" ht="15" customHeight="1">
      <c r="A161" s="83">
        <f t="shared" si="46"/>
        <v>7.0250000000000012</v>
      </c>
      <c r="B161" s="84" t="s">
        <v>163</v>
      </c>
      <c r="C161" s="74" t="s">
        <v>46</v>
      </c>
      <c r="D161" s="71">
        <v>7</v>
      </c>
      <c r="E161" s="71"/>
      <c r="F161" s="71"/>
      <c r="G161" s="64">
        <f t="shared" si="35"/>
        <v>7</v>
      </c>
      <c r="H161" s="64">
        <f t="shared" si="43"/>
        <v>28.224000000000004</v>
      </c>
      <c r="I161" s="64">
        <f t="shared" si="41"/>
        <v>197.56800000000004</v>
      </c>
      <c r="J161" s="64">
        <f t="shared" si="36"/>
        <v>197.56800000000004</v>
      </c>
      <c r="K161" s="64">
        <v>197.56800000000004</v>
      </c>
      <c r="L161" s="64">
        <f t="shared" si="37"/>
        <v>0</v>
      </c>
      <c r="M161" s="64">
        <f t="shared" si="38"/>
        <v>0</v>
      </c>
      <c r="N161" s="64">
        <f t="shared" si="39"/>
        <v>0</v>
      </c>
      <c r="O161" s="75"/>
      <c r="P161" s="70">
        <f t="shared" si="42"/>
        <v>1.05</v>
      </c>
      <c r="Q161" s="80">
        <f t="shared" si="44"/>
        <v>26.880000000000003</v>
      </c>
      <c r="R161" s="67">
        <f t="shared" si="45"/>
        <v>188.16000000000003</v>
      </c>
      <c r="S161" s="75"/>
      <c r="T161" s="72" t="s">
        <v>152</v>
      </c>
      <c r="U161" s="80">
        <v>24</v>
      </c>
      <c r="V161" s="80">
        <v>1.1200000000000001</v>
      </c>
      <c r="W161" s="86"/>
    </row>
    <row r="162" spans="1:23" s="69" customFormat="1" ht="15" customHeight="1">
      <c r="A162" s="83">
        <f t="shared" si="46"/>
        <v>7.0260000000000016</v>
      </c>
      <c r="B162" s="84" t="s">
        <v>164</v>
      </c>
      <c r="C162" s="74" t="s">
        <v>46</v>
      </c>
      <c r="D162" s="71">
        <v>7</v>
      </c>
      <c r="E162" s="71"/>
      <c r="F162" s="71"/>
      <c r="G162" s="64">
        <f t="shared" si="35"/>
        <v>7</v>
      </c>
      <c r="H162" s="64">
        <f t="shared" si="43"/>
        <v>23.520000000000003</v>
      </c>
      <c r="I162" s="64">
        <f t="shared" si="41"/>
        <v>164.64000000000001</v>
      </c>
      <c r="J162" s="64">
        <f t="shared" si="36"/>
        <v>164.64000000000001</v>
      </c>
      <c r="K162" s="64">
        <v>164.64000000000001</v>
      </c>
      <c r="L162" s="64">
        <f t="shared" si="37"/>
        <v>0</v>
      </c>
      <c r="M162" s="64">
        <f t="shared" si="38"/>
        <v>0</v>
      </c>
      <c r="N162" s="64">
        <f t="shared" si="39"/>
        <v>0</v>
      </c>
      <c r="O162" s="75"/>
      <c r="P162" s="70">
        <f t="shared" si="42"/>
        <v>1.05</v>
      </c>
      <c r="Q162" s="80">
        <f t="shared" si="44"/>
        <v>22.400000000000002</v>
      </c>
      <c r="R162" s="67">
        <f t="shared" si="45"/>
        <v>156.80000000000001</v>
      </c>
      <c r="S162" s="75"/>
      <c r="T162" s="72" t="s">
        <v>152</v>
      </c>
      <c r="U162" s="80">
        <v>20</v>
      </c>
      <c r="V162" s="80">
        <v>1.1200000000000001</v>
      </c>
      <c r="W162" s="86"/>
    </row>
    <row r="163" spans="1:23" s="69" customFormat="1" ht="15" customHeight="1">
      <c r="A163" s="83">
        <f t="shared" si="46"/>
        <v>7.0270000000000019</v>
      </c>
      <c r="B163" s="84" t="s">
        <v>165</v>
      </c>
      <c r="C163" s="74" t="s">
        <v>46</v>
      </c>
      <c r="D163" s="71">
        <v>13</v>
      </c>
      <c r="E163" s="71"/>
      <c r="F163" s="71"/>
      <c r="G163" s="64">
        <f t="shared" si="35"/>
        <v>13</v>
      </c>
      <c r="H163" s="64">
        <f t="shared" si="43"/>
        <v>18.816000000000003</v>
      </c>
      <c r="I163" s="64">
        <f t="shared" si="41"/>
        <v>244.60800000000003</v>
      </c>
      <c r="J163" s="64">
        <f t="shared" si="36"/>
        <v>244.60800000000003</v>
      </c>
      <c r="K163" s="64">
        <v>244.60800000000003</v>
      </c>
      <c r="L163" s="64">
        <f t="shared" si="37"/>
        <v>0</v>
      </c>
      <c r="M163" s="64">
        <f t="shared" si="38"/>
        <v>0</v>
      </c>
      <c r="N163" s="64">
        <f t="shared" si="39"/>
        <v>0</v>
      </c>
      <c r="O163" s="75"/>
      <c r="P163" s="70">
        <f t="shared" si="42"/>
        <v>1.05</v>
      </c>
      <c r="Q163" s="80">
        <f t="shared" si="44"/>
        <v>17.920000000000002</v>
      </c>
      <c r="R163" s="67">
        <f t="shared" si="45"/>
        <v>232.96000000000004</v>
      </c>
      <c r="S163" s="75"/>
      <c r="T163" s="72" t="s">
        <v>152</v>
      </c>
      <c r="U163" s="80">
        <v>16</v>
      </c>
      <c r="V163" s="80">
        <v>1.1200000000000001</v>
      </c>
      <c r="W163" s="86"/>
    </row>
    <row r="164" spans="1:23" s="69" customFormat="1" ht="15" customHeight="1">
      <c r="A164" s="83">
        <f t="shared" si="46"/>
        <v>7.0280000000000022</v>
      </c>
      <c r="B164" s="84" t="s">
        <v>166</v>
      </c>
      <c r="C164" s="74" t="s">
        <v>46</v>
      </c>
      <c r="D164" s="71">
        <v>8</v>
      </c>
      <c r="E164" s="71"/>
      <c r="F164" s="71"/>
      <c r="G164" s="64">
        <f t="shared" si="35"/>
        <v>8</v>
      </c>
      <c r="H164" s="64">
        <f t="shared" si="43"/>
        <v>17.64</v>
      </c>
      <c r="I164" s="64">
        <f t="shared" si="41"/>
        <v>141.12</v>
      </c>
      <c r="J164" s="64">
        <f t="shared" si="36"/>
        <v>141.12</v>
      </c>
      <c r="K164" s="64">
        <v>141.12</v>
      </c>
      <c r="L164" s="64">
        <f t="shared" si="37"/>
        <v>0</v>
      </c>
      <c r="M164" s="64">
        <f t="shared" si="38"/>
        <v>0</v>
      </c>
      <c r="N164" s="64">
        <f t="shared" si="39"/>
        <v>0</v>
      </c>
      <c r="O164" s="75"/>
      <c r="P164" s="70">
        <f t="shared" si="42"/>
        <v>1.05</v>
      </c>
      <c r="Q164" s="80">
        <f t="shared" si="44"/>
        <v>16.8</v>
      </c>
      <c r="R164" s="67">
        <f t="shared" si="45"/>
        <v>134.4</v>
      </c>
      <c r="S164" s="75"/>
      <c r="T164" s="72" t="s">
        <v>152</v>
      </c>
      <c r="U164" s="80">
        <v>15</v>
      </c>
      <c r="V164" s="80">
        <v>1.1200000000000001</v>
      </c>
      <c r="W164" s="86"/>
    </row>
    <row r="165" spans="1:23" s="69" customFormat="1" ht="15" customHeight="1">
      <c r="A165" s="83">
        <f t="shared" si="46"/>
        <v>7.0290000000000026</v>
      </c>
      <c r="B165" s="84" t="s">
        <v>167</v>
      </c>
      <c r="C165" s="74" t="s">
        <v>46</v>
      </c>
      <c r="D165" s="71">
        <v>2</v>
      </c>
      <c r="E165" s="71"/>
      <c r="F165" s="71"/>
      <c r="G165" s="64">
        <f t="shared" si="35"/>
        <v>2</v>
      </c>
      <c r="H165" s="64">
        <f t="shared" si="43"/>
        <v>82.320000000000007</v>
      </c>
      <c r="I165" s="64">
        <f t="shared" si="41"/>
        <v>164.64000000000001</v>
      </c>
      <c r="J165" s="64">
        <f t="shared" si="36"/>
        <v>164.64000000000001</v>
      </c>
      <c r="K165" s="64">
        <v>164.64000000000001</v>
      </c>
      <c r="L165" s="64">
        <f t="shared" si="37"/>
        <v>0</v>
      </c>
      <c r="M165" s="64">
        <f t="shared" si="38"/>
        <v>0</v>
      </c>
      <c r="N165" s="64">
        <f t="shared" si="39"/>
        <v>0</v>
      </c>
      <c r="O165" s="75"/>
      <c r="P165" s="70">
        <f t="shared" si="42"/>
        <v>1.05</v>
      </c>
      <c r="Q165" s="80">
        <f t="shared" si="44"/>
        <v>78.400000000000006</v>
      </c>
      <c r="R165" s="67">
        <f t="shared" si="45"/>
        <v>156.80000000000001</v>
      </c>
      <c r="S165" s="75"/>
      <c r="T165" s="72" t="s">
        <v>152</v>
      </c>
      <c r="U165" s="80">
        <v>70</v>
      </c>
      <c r="V165" s="80">
        <v>1.1200000000000001</v>
      </c>
      <c r="W165" s="86"/>
    </row>
    <row r="166" spans="1:23" s="69" customFormat="1" ht="15" customHeight="1">
      <c r="A166" s="83">
        <f t="shared" si="46"/>
        <v>7.0300000000000029</v>
      </c>
      <c r="B166" s="84" t="s">
        <v>168</v>
      </c>
      <c r="C166" s="74" t="s">
        <v>46</v>
      </c>
      <c r="D166" s="71">
        <v>2</v>
      </c>
      <c r="E166" s="71"/>
      <c r="F166" s="71"/>
      <c r="G166" s="64">
        <f t="shared" si="35"/>
        <v>2</v>
      </c>
      <c r="H166" s="64">
        <f t="shared" si="43"/>
        <v>58.800000000000011</v>
      </c>
      <c r="I166" s="64">
        <f t="shared" si="41"/>
        <v>117.60000000000002</v>
      </c>
      <c r="J166" s="64">
        <f t="shared" si="36"/>
        <v>117.60000000000002</v>
      </c>
      <c r="K166" s="64">
        <v>117.60000000000002</v>
      </c>
      <c r="L166" s="64">
        <f t="shared" si="37"/>
        <v>0</v>
      </c>
      <c r="M166" s="64">
        <f t="shared" si="38"/>
        <v>0</v>
      </c>
      <c r="N166" s="64">
        <f t="shared" si="39"/>
        <v>0</v>
      </c>
      <c r="O166" s="75"/>
      <c r="P166" s="70">
        <f t="shared" si="42"/>
        <v>1.05</v>
      </c>
      <c r="Q166" s="80">
        <f t="shared" si="44"/>
        <v>56.000000000000007</v>
      </c>
      <c r="R166" s="67">
        <f t="shared" si="45"/>
        <v>112.00000000000001</v>
      </c>
      <c r="S166" s="75"/>
      <c r="T166" s="72" t="s">
        <v>152</v>
      </c>
      <c r="U166" s="80">
        <v>50</v>
      </c>
      <c r="V166" s="80">
        <v>1.1200000000000001</v>
      </c>
      <c r="W166" s="86"/>
    </row>
    <row r="167" spans="1:23" s="69" customFormat="1" ht="15" customHeight="1">
      <c r="A167" s="83">
        <f t="shared" si="46"/>
        <v>7.0310000000000032</v>
      </c>
      <c r="B167" s="84" t="s">
        <v>169</v>
      </c>
      <c r="C167" s="74" t="s">
        <v>46</v>
      </c>
      <c r="D167" s="71">
        <v>2</v>
      </c>
      <c r="E167" s="71"/>
      <c r="F167" s="71"/>
      <c r="G167" s="64">
        <f t="shared" si="35"/>
        <v>2</v>
      </c>
      <c r="H167" s="64">
        <f t="shared" si="43"/>
        <v>35.28</v>
      </c>
      <c r="I167" s="64">
        <f t="shared" si="41"/>
        <v>70.56</v>
      </c>
      <c r="J167" s="64">
        <f t="shared" si="36"/>
        <v>70.56</v>
      </c>
      <c r="K167" s="64">
        <v>70.56</v>
      </c>
      <c r="L167" s="64">
        <f t="shared" si="37"/>
        <v>0</v>
      </c>
      <c r="M167" s="64">
        <f t="shared" si="38"/>
        <v>0</v>
      </c>
      <c r="N167" s="64">
        <f t="shared" si="39"/>
        <v>0</v>
      </c>
      <c r="O167" s="75"/>
      <c r="P167" s="70">
        <f t="shared" si="42"/>
        <v>1.05</v>
      </c>
      <c r="Q167" s="80">
        <f t="shared" si="44"/>
        <v>33.6</v>
      </c>
      <c r="R167" s="67">
        <f t="shared" si="45"/>
        <v>67.2</v>
      </c>
      <c r="S167" s="75"/>
      <c r="T167" s="72" t="s">
        <v>152</v>
      </c>
      <c r="U167" s="80">
        <v>30</v>
      </c>
      <c r="V167" s="80">
        <v>1.1200000000000001</v>
      </c>
      <c r="W167" s="86"/>
    </row>
    <row r="168" spans="1:23" s="69" customFormat="1" ht="15" customHeight="1">
      <c r="A168" s="83">
        <f t="shared" si="46"/>
        <v>7.0320000000000036</v>
      </c>
      <c r="B168" s="84" t="s">
        <v>170</v>
      </c>
      <c r="C168" s="74" t="s">
        <v>46</v>
      </c>
      <c r="D168" s="71">
        <v>5</v>
      </c>
      <c r="E168" s="71"/>
      <c r="F168" s="71"/>
      <c r="G168" s="64">
        <f t="shared" si="35"/>
        <v>5</v>
      </c>
      <c r="H168" s="64">
        <f t="shared" si="43"/>
        <v>58.800000000000011</v>
      </c>
      <c r="I168" s="64">
        <f t="shared" si="41"/>
        <v>294.00000000000006</v>
      </c>
      <c r="J168" s="64">
        <f t="shared" si="36"/>
        <v>294.00000000000006</v>
      </c>
      <c r="K168" s="64">
        <v>294.00000000000006</v>
      </c>
      <c r="L168" s="64">
        <f t="shared" si="37"/>
        <v>0</v>
      </c>
      <c r="M168" s="64">
        <f t="shared" si="38"/>
        <v>0</v>
      </c>
      <c r="N168" s="64">
        <f t="shared" si="39"/>
        <v>0</v>
      </c>
      <c r="O168" s="75"/>
      <c r="P168" s="70">
        <f t="shared" si="42"/>
        <v>1.05</v>
      </c>
      <c r="Q168" s="80">
        <f t="shared" si="44"/>
        <v>56.000000000000007</v>
      </c>
      <c r="R168" s="67">
        <f t="shared" si="45"/>
        <v>280.00000000000006</v>
      </c>
      <c r="S168" s="75"/>
      <c r="T168" s="72" t="s">
        <v>152</v>
      </c>
      <c r="U168" s="80">
        <v>50</v>
      </c>
      <c r="V168" s="80">
        <v>1.1200000000000001</v>
      </c>
      <c r="W168" s="86"/>
    </row>
    <row r="169" spans="1:23" s="69" customFormat="1" ht="15" customHeight="1">
      <c r="A169" s="83">
        <f t="shared" si="46"/>
        <v>7.0330000000000039</v>
      </c>
      <c r="B169" s="84" t="s">
        <v>171</v>
      </c>
      <c r="C169" s="74" t="s">
        <v>46</v>
      </c>
      <c r="D169" s="71">
        <v>1</v>
      </c>
      <c r="E169" s="71"/>
      <c r="F169" s="71"/>
      <c r="G169" s="64">
        <f t="shared" si="35"/>
        <v>1</v>
      </c>
      <c r="H169" s="64">
        <f t="shared" si="43"/>
        <v>35.28</v>
      </c>
      <c r="I169" s="64">
        <f t="shared" si="41"/>
        <v>35.28</v>
      </c>
      <c r="J169" s="64">
        <f t="shared" si="36"/>
        <v>35.28</v>
      </c>
      <c r="K169" s="64">
        <v>35.28</v>
      </c>
      <c r="L169" s="64">
        <f t="shared" si="37"/>
        <v>0</v>
      </c>
      <c r="M169" s="64">
        <f t="shared" si="38"/>
        <v>0</v>
      </c>
      <c r="N169" s="64">
        <f t="shared" si="39"/>
        <v>0</v>
      </c>
      <c r="O169" s="75"/>
      <c r="P169" s="70">
        <f t="shared" si="42"/>
        <v>1.05</v>
      </c>
      <c r="Q169" s="80">
        <f t="shared" si="44"/>
        <v>33.6</v>
      </c>
      <c r="R169" s="67">
        <f t="shared" si="45"/>
        <v>33.6</v>
      </c>
      <c r="S169" s="75"/>
      <c r="T169" s="72" t="s">
        <v>152</v>
      </c>
      <c r="U169" s="80">
        <v>30</v>
      </c>
      <c r="V169" s="80">
        <v>1.1200000000000001</v>
      </c>
      <c r="W169" s="86"/>
    </row>
    <row r="170" spans="1:23" s="69" customFormat="1" ht="15" customHeight="1">
      <c r="A170" s="83">
        <f t="shared" si="46"/>
        <v>7.0340000000000042</v>
      </c>
      <c r="B170" s="84" t="s">
        <v>172</v>
      </c>
      <c r="C170" s="74" t="s">
        <v>46</v>
      </c>
      <c r="D170" s="71">
        <v>1</v>
      </c>
      <c r="E170" s="71"/>
      <c r="F170" s="71"/>
      <c r="G170" s="64">
        <f t="shared" si="35"/>
        <v>1</v>
      </c>
      <c r="H170" s="64">
        <f t="shared" si="43"/>
        <v>323.40000000000009</v>
      </c>
      <c r="I170" s="64">
        <f t="shared" si="41"/>
        <v>323.40000000000009</v>
      </c>
      <c r="J170" s="64">
        <f t="shared" si="36"/>
        <v>323.40000000000009</v>
      </c>
      <c r="K170" s="64">
        <v>323.40000000000009</v>
      </c>
      <c r="L170" s="64">
        <f t="shared" si="37"/>
        <v>0</v>
      </c>
      <c r="M170" s="64">
        <f t="shared" si="38"/>
        <v>0</v>
      </c>
      <c r="N170" s="64">
        <f t="shared" si="39"/>
        <v>0</v>
      </c>
      <c r="O170" s="75"/>
      <c r="P170" s="70">
        <f t="shared" si="42"/>
        <v>1.05</v>
      </c>
      <c r="Q170" s="80">
        <f t="shared" si="44"/>
        <v>308.00000000000006</v>
      </c>
      <c r="R170" s="67">
        <f t="shared" si="45"/>
        <v>308.00000000000006</v>
      </c>
      <c r="S170" s="75"/>
      <c r="T170" s="72" t="s">
        <v>152</v>
      </c>
      <c r="U170" s="80">
        <v>275</v>
      </c>
      <c r="V170" s="80">
        <v>1.1200000000000001</v>
      </c>
      <c r="W170" s="86"/>
    </row>
    <row r="171" spans="1:23" s="69" customFormat="1" ht="15" customHeight="1">
      <c r="A171" s="83">
        <f t="shared" si="46"/>
        <v>7.0350000000000046</v>
      </c>
      <c r="B171" s="84" t="s">
        <v>173</v>
      </c>
      <c r="C171" s="74" t="s">
        <v>46</v>
      </c>
      <c r="D171" s="71">
        <v>1</v>
      </c>
      <c r="E171" s="71"/>
      <c r="F171" s="71"/>
      <c r="G171" s="64">
        <f t="shared" si="35"/>
        <v>1</v>
      </c>
      <c r="H171" s="64">
        <f t="shared" si="43"/>
        <v>417.48</v>
      </c>
      <c r="I171" s="64">
        <f t="shared" si="41"/>
        <v>417.48</v>
      </c>
      <c r="J171" s="64">
        <f t="shared" si="36"/>
        <v>417.48</v>
      </c>
      <c r="K171" s="64">
        <v>417.48</v>
      </c>
      <c r="L171" s="64">
        <f t="shared" si="37"/>
        <v>0</v>
      </c>
      <c r="M171" s="64">
        <f t="shared" si="38"/>
        <v>0</v>
      </c>
      <c r="N171" s="64">
        <f t="shared" si="39"/>
        <v>0</v>
      </c>
      <c r="O171" s="75"/>
      <c r="P171" s="70">
        <f t="shared" si="42"/>
        <v>1.05</v>
      </c>
      <c r="Q171" s="80">
        <f t="shared" si="44"/>
        <v>397.6</v>
      </c>
      <c r="R171" s="67">
        <f t="shared" si="45"/>
        <v>397.6</v>
      </c>
      <c r="S171" s="75"/>
      <c r="T171" s="72" t="s">
        <v>152</v>
      </c>
      <c r="U171" s="80">
        <v>355</v>
      </c>
      <c r="V171" s="80">
        <v>1.1200000000000001</v>
      </c>
      <c r="W171" s="86"/>
    </row>
    <row r="172" spans="1:23" s="69" customFormat="1" ht="15" customHeight="1">
      <c r="A172" s="83">
        <f t="shared" si="46"/>
        <v>7.0360000000000049</v>
      </c>
      <c r="B172" s="84" t="s">
        <v>174</v>
      </c>
      <c r="C172" s="74" t="s">
        <v>34</v>
      </c>
      <c r="D172" s="71">
        <v>11</v>
      </c>
      <c r="E172" s="71"/>
      <c r="F172" s="71"/>
      <c r="G172" s="64">
        <f t="shared" si="35"/>
        <v>11</v>
      </c>
      <c r="H172" s="64">
        <f t="shared" si="43"/>
        <v>31.752000000000002</v>
      </c>
      <c r="I172" s="64">
        <f t="shared" si="41"/>
        <v>349.27200000000005</v>
      </c>
      <c r="J172" s="64">
        <f t="shared" si="36"/>
        <v>349.27200000000005</v>
      </c>
      <c r="K172" s="64">
        <v>349.27200000000005</v>
      </c>
      <c r="L172" s="64">
        <f t="shared" si="37"/>
        <v>0</v>
      </c>
      <c r="M172" s="64">
        <f t="shared" si="38"/>
        <v>0</v>
      </c>
      <c r="N172" s="64">
        <f t="shared" si="39"/>
        <v>0</v>
      </c>
      <c r="O172" s="75"/>
      <c r="P172" s="70">
        <f t="shared" si="42"/>
        <v>1.05</v>
      </c>
      <c r="Q172" s="80">
        <f t="shared" si="44"/>
        <v>30.240000000000002</v>
      </c>
      <c r="R172" s="67">
        <f t="shared" si="45"/>
        <v>332.64000000000004</v>
      </c>
      <c r="S172" s="75"/>
      <c r="T172" s="72" t="s">
        <v>152</v>
      </c>
      <c r="U172" s="80">
        <v>27</v>
      </c>
      <c r="V172" s="80">
        <v>1.1200000000000001</v>
      </c>
      <c r="W172" s="86"/>
    </row>
    <row r="173" spans="1:23" s="69" customFormat="1" ht="15" customHeight="1">
      <c r="A173" s="83">
        <f t="shared" si="46"/>
        <v>7.0370000000000053</v>
      </c>
      <c r="B173" s="84" t="s">
        <v>175</v>
      </c>
      <c r="C173" s="74" t="s">
        <v>31</v>
      </c>
      <c r="D173" s="71">
        <v>1</v>
      </c>
      <c r="E173" s="71"/>
      <c r="F173" s="71"/>
      <c r="G173" s="64">
        <f t="shared" si="35"/>
        <v>1</v>
      </c>
      <c r="H173" s="64">
        <f t="shared" si="43"/>
        <v>3528.0000000000005</v>
      </c>
      <c r="I173" s="64">
        <f t="shared" si="41"/>
        <v>3528.0000000000005</v>
      </c>
      <c r="J173" s="64">
        <f t="shared" si="36"/>
        <v>3528.0000000000005</v>
      </c>
      <c r="K173" s="64">
        <v>3528.0000000000005</v>
      </c>
      <c r="L173" s="64">
        <f t="shared" si="37"/>
        <v>0</v>
      </c>
      <c r="M173" s="64">
        <f t="shared" si="38"/>
        <v>0</v>
      </c>
      <c r="N173" s="64">
        <f t="shared" si="39"/>
        <v>0</v>
      </c>
      <c r="O173" s="75"/>
      <c r="P173" s="70">
        <f t="shared" si="42"/>
        <v>1.05</v>
      </c>
      <c r="Q173" s="80">
        <f t="shared" si="44"/>
        <v>3360.0000000000005</v>
      </c>
      <c r="R173" s="67">
        <f t="shared" si="45"/>
        <v>3360.0000000000005</v>
      </c>
      <c r="S173" s="75"/>
      <c r="T173" s="72" t="s">
        <v>152</v>
      </c>
      <c r="U173" s="80">
        <v>3000</v>
      </c>
      <c r="V173" s="80">
        <v>1.1200000000000001</v>
      </c>
      <c r="W173" s="86"/>
    </row>
    <row r="174" spans="1:23" s="69" customFormat="1" ht="15" customHeight="1">
      <c r="A174" s="83">
        <f t="shared" si="46"/>
        <v>7.0380000000000056</v>
      </c>
      <c r="B174" s="84" t="s">
        <v>176</v>
      </c>
      <c r="C174" s="74" t="s">
        <v>31</v>
      </c>
      <c r="D174" s="71">
        <v>1</v>
      </c>
      <c r="E174" s="71"/>
      <c r="F174" s="71"/>
      <c r="G174" s="64">
        <f t="shared" si="35"/>
        <v>1</v>
      </c>
      <c r="H174" s="64">
        <f t="shared" si="43"/>
        <v>411.60000000000008</v>
      </c>
      <c r="I174" s="64">
        <f t="shared" si="41"/>
        <v>411.60000000000008</v>
      </c>
      <c r="J174" s="64">
        <f t="shared" si="36"/>
        <v>411.60000000000008</v>
      </c>
      <c r="K174" s="64">
        <v>411.60000000000008</v>
      </c>
      <c r="L174" s="64">
        <f t="shared" si="37"/>
        <v>0</v>
      </c>
      <c r="M174" s="64">
        <f t="shared" si="38"/>
        <v>0</v>
      </c>
      <c r="N174" s="64">
        <f t="shared" si="39"/>
        <v>0</v>
      </c>
      <c r="O174" s="75"/>
      <c r="P174" s="70">
        <f t="shared" si="42"/>
        <v>1.05</v>
      </c>
      <c r="Q174" s="80">
        <f t="shared" si="44"/>
        <v>392.00000000000006</v>
      </c>
      <c r="R174" s="67">
        <f t="shared" si="45"/>
        <v>392.00000000000006</v>
      </c>
      <c r="S174" s="75"/>
      <c r="T174" s="72" t="s">
        <v>152</v>
      </c>
      <c r="U174" s="80">
        <v>350</v>
      </c>
      <c r="V174" s="80">
        <v>1.1200000000000001</v>
      </c>
      <c r="W174" s="86"/>
    </row>
    <row r="175" spans="1:23" s="69" customFormat="1" ht="15" customHeight="1">
      <c r="A175" s="83">
        <f t="shared" si="46"/>
        <v>7.0390000000000059</v>
      </c>
      <c r="B175" s="84" t="s">
        <v>177</v>
      </c>
      <c r="C175" s="74" t="s">
        <v>31</v>
      </c>
      <c r="D175" s="71">
        <v>1</v>
      </c>
      <c r="E175" s="71"/>
      <c r="F175" s="71"/>
      <c r="G175" s="64">
        <f t="shared" si="35"/>
        <v>1</v>
      </c>
      <c r="H175" s="64">
        <f t="shared" si="43"/>
        <v>235.20000000000005</v>
      </c>
      <c r="I175" s="64">
        <f t="shared" si="41"/>
        <v>235.20000000000005</v>
      </c>
      <c r="J175" s="64">
        <f t="shared" si="36"/>
        <v>235.20000000000005</v>
      </c>
      <c r="K175" s="64">
        <v>235.20000000000005</v>
      </c>
      <c r="L175" s="64">
        <f t="shared" si="37"/>
        <v>0</v>
      </c>
      <c r="M175" s="64">
        <f t="shared" si="38"/>
        <v>0</v>
      </c>
      <c r="N175" s="64">
        <f t="shared" si="39"/>
        <v>0</v>
      </c>
      <c r="O175" s="75"/>
      <c r="P175" s="70">
        <f t="shared" si="42"/>
        <v>1.05</v>
      </c>
      <c r="Q175" s="80">
        <f t="shared" si="44"/>
        <v>224.00000000000003</v>
      </c>
      <c r="R175" s="67">
        <f t="shared" si="45"/>
        <v>224.00000000000003</v>
      </c>
      <c r="S175" s="75"/>
      <c r="T175" s="72" t="s">
        <v>152</v>
      </c>
      <c r="U175" s="80">
        <v>200</v>
      </c>
      <c r="V175" s="80">
        <v>1.1200000000000001</v>
      </c>
      <c r="W175" s="86"/>
    </row>
    <row r="176" spans="1:23" s="69" customFormat="1" ht="15" customHeight="1">
      <c r="A176" s="83">
        <f t="shared" si="46"/>
        <v>7.0400000000000063</v>
      </c>
      <c r="B176" s="84" t="s">
        <v>178</v>
      </c>
      <c r="C176" s="74" t="s">
        <v>31</v>
      </c>
      <c r="D176" s="71">
        <v>1</v>
      </c>
      <c r="E176" s="71"/>
      <c r="F176" s="71"/>
      <c r="G176" s="64">
        <f t="shared" si="35"/>
        <v>1</v>
      </c>
      <c r="H176" s="64">
        <f t="shared" si="43"/>
        <v>1646.4000000000003</v>
      </c>
      <c r="I176" s="64">
        <f t="shared" si="41"/>
        <v>1646.4000000000003</v>
      </c>
      <c r="J176" s="64">
        <f t="shared" si="36"/>
        <v>1646.4000000000003</v>
      </c>
      <c r="K176" s="64">
        <v>1646.4000000000003</v>
      </c>
      <c r="L176" s="64">
        <f t="shared" si="37"/>
        <v>0</v>
      </c>
      <c r="M176" s="64">
        <f t="shared" si="38"/>
        <v>0</v>
      </c>
      <c r="N176" s="64">
        <f t="shared" si="39"/>
        <v>0</v>
      </c>
      <c r="O176" s="75"/>
      <c r="P176" s="70">
        <f t="shared" si="42"/>
        <v>1.05</v>
      </c>
      <c r="Q176" s="80">
        <f t="shared" si="44"/>
        <v>1568.0000000000002</v>
      </c>
      <c r="R176" s="67">
        <f t="shared" si="45"/>
        <v>1568.0000000000002</v>
      </c>
      <c r="S176" s="75"/>
      <c r="T176" s="72" t="s">
        <v>152</v>
      </c>
      <c r="U176" s="80">
        <f>2.5*420+350</f>
        <v>1400</v>
      </c>
      <c r="V176" s="80">
        <v>1.1200000000000001</v>
      </c>
      <c r="W176" s="86"/>
    </row>
    <row r="177" spans="1:23" s="69" customFormat="1" ht="15" customHeight="1">
      <c r="A177" s="83">
        <f t="shared" si="46"/>
        <v>7.0410000000000066</v>
      </c>
      <c r="B177" s="84" t="s">
        <v>179</v>
      </c>
      <c r="C177" s="74" t="s">
        <v>31</v>
      </c>
      <c r="D177" s="71">
        <v>1</v>
      </c>
      <c r="E177" s="71"/>
      <c r="F177" s="71"/>
      <c r="G177" s="64">
        <f t="shared" si="35"/>
        <v>1</v>
      </c>
      <c r="H177" s="64">
        <f t="shared" si="43"/>
        <v>329.28000000000003</v>
      </c>
      <c r="I177" s="64">
        <f t="shared" si="41"/>
        <v>329.28000000000003</v>
      </c>
      <c r="J177" s="64">
        <f t="shared" si="36"/>
        <v>329.28000000000003</v>
      </c>
      <c r="K177" s="64">
        <v>329.28000000000003</v>
      </c>
      <c r="L177" s="64">
        <f t="shared" si="37"/>
        <v>0</v>
      </c>
      <c r="M177" s="64">
        <f t="shared" si="38"/>
        <v>0</v>
      </c>
      <c r="N177" s="64">
        <f t="shared" si="39"/>
        <v>0</v>
      </c>
      <c r="O177" s="75"/>
      <c r="P177" s="70">
        <f t="shared" si="42"/>
        <v>1.05</v>
      </c>
      <c r="Q177" s="80">
        <f t="shared" si="44"/>
        <v>313.60000000000002</v>
      </c>
      <c r="R177" s="67">
        <f t="shared" si="45"/>
        <v>313.60000000000002</v>
      </c>
      <c r="S177" s="75"/>
      <c r="T177" s="72" t="s">
        <v>152</v>
      </c>
      <c r="U177" s="80">
        <v>280</v>
      </c>
      <c r="V177" s="80">
        <v>1.1200000000000001</v>
      </c>
      <c r="W177" s="86"/>
    </row>
    <row r="178" spans="1:23" s="69" customFormat="1" ht="15" customHeight="1">
      <c r="A178" s="66"/>
      <c r="B178" s="84"/>
      <c r="C178" s="74"/>
      <c r="D178" s="71"/>
      <c r="E178" s="71"/>
      <c r="F178" s="71"/>
      <c r="G178" s="64">
        <f t="shared" si="35"/>
        <v>0</v>
      </c>
      <c r="H178" s="64"/>
      <c r="I178" s="64">
        <f t="shared" si="41"/>
        <v>0</v>
      </c>
      <c r="J178" s="64">
        <f t="shared" si="36"/>
        <v>0</v>
      </c>
      <c r="K178" s="64"/>
      <c r="L178" s="64">
        <f t="shared" si="37"/>
        <v>0</v>
      </c>
      <c r="M178" s="64">
        <f t="shared" si="38"/>
        <v>0</v>
      </c>
      <c r="N178" s="64">
        <f t="shared" si="39"/>
        <v>0</v>
      </c>
      <c r="O178" s="75"/>
      <c r="P178" s="70"/>
      <c r="Q178" s="80"/>
      <c r="R178" s="67"/>
      <c r="S178" s="75"/>
      <c r="T178" s="72"/>
      <c r="U178" s="80"/>
      <c r="V178" s="80"/>
      <c r="W178" s="86"/>
    </row>
    <row r="179" spans="1:23" s="69" customFormat="1" ht="15" customHeight="1">
      <c r="A179" s="87">
        <f>+A156+0.01</f>
        <v>7.0299999999999994</v>
      </c>
      <c r="B179" s="87" t="s">
        <v>180</v>
      </c>
      <c r="C179" s="74"/>
      <c r="D179" s="71"/>
      <c r="E179" s="71"/>
      <c r="F179" s="71"/>
      <c r="G179" s="64">
        <f t="shared" si="35"/>
        <v>0</v>
      </c>
      <c r="H179" s="64"/>
      <c r="I179" s="64">
        <f t="shared" si="41"/>
        <v>0</v>
      </c>
      <c r="J179" s="64">
        <f t="shared" si="36"/>
        <v>0</v>
      </c>
      <c r="K179" s="64"/>
      <c r="L179" s="64">
        <f t="shared" si="37"/>
        <v>0</v>
      </c>
      <c r="M179" s="64">
        <f t="shared" si="38"/>
        <v>0</v>
      </c>
      <c r="N179" s="64">
        <f t="shared" si="39"/>
        <v>0</v>
      </c>
      <c r="O179" s="88"/>
      <c r="P179" s="70"/>
      <c r="Q179" s="80"/>
      <c r="R179" s="67"/>
      <c r="S179" s="88"/>
      <c r="T179" s="72"/>
      <c r="U179" s="80"/>
      <c r="V179" s="80"/>
      <c r="W179" s="86"/>
    </row>
    <row r="180" spans="1:23" s="69" customFormat="1" ht="15" customHeight="1">
      <c r="A180" s="83">
        <f t="shared" ref="A180:A186" si="47">+A179+0.001</f>
        <v>7.0309999999999997</v>
      </c>
      <c r="B180" s="84" t="s">
        <v>181</v>
      </c>
      <c r="C180" s="74" t="s">
        <v>34</v>
      </c>
      <c r="D180" s="71">
        <v>33.800000000000004</v>
      </c>
      <c r="E180" s="71"/>
      <c r="F180" s="71"/>
      <c r="G180" s="64">
        <f t="shared" si="35"/>
        <v>33.800000000000004</v>
      </c>
      <c r="H180" s="64">
        <f t="shared" si="43"/>
        <v>10.8192</v>
      </c>
      <c r="I180" s="64">
        <f t="shared" si="41"/>
        <v>365.68896000000007</v>
      </c>
      <c r="J180" s="64">
        <f t="shared" si="36"/>
        <v>365.68896000000007</v>
      </c>
      <c r="K180" s="64">
        <v>365.68896000000007</v>
      </c>
      <c r="L180" s="64">
        <f t="shared" si="37"/>
        <v>0</v>
      </c>
      <c r="M180" s="64">
        <f t="shared" si="38"/>
        <v>0</v>
      </c>
      <c r="N180" s="64">
        <f t="shared" si="39"/>
        <v>0</v>
      </c>
      <c r="O180" s="75"/>
      <c r="P180" s="70">
        <f t="shared" si="42"/>
        <v>1.05</v>
      </c>
      <c r="Q180" s="80">
        <f t="shared" si="44"/>
        <v>10.304</v>
      </c>
      <c r="R180" s="67">
        <f t="shared" si="45"/>
        <v>348.27520000000004</v>
      </c>
      <c r="T180" s="72" t="s">
        <v>152</v>
      </c>
      <c r="U180" s="80">
        <v>9.1999999999999993</v>
      </c>
      <c r="V180" s="80">
        <v>1.1200000000000001</v>
      </c>
      <c r="W180" s="86"/>
    </row>
    <row r="181" spans="1:23" s="69" customFormat="1" ht="15" customHeight="1">
      <c r="A181" s="83">
        <f t="shared" si="47"/>
        <v>7.032</v>
      </c>
      <c r="B181" s="84" t="s">
        <v>182</v>
      </c>
      <c r="C181" s="74" t="s">
        <v>34</v>
      </c>
      <c r="D181" s="71">
        <v>62.400000000000006</v>
      </c>
      <c r="E181" s="71"/>
      <c r="F181" s="71"/>
      <c r="G181" s="64">
        <f t="shared" si="35"/>
        <v>62.400000000000006</v>
      </c>
      <c r="H181" s="64">
        <f t="shared" si="43"/>
        <v>9.1728000000000005</v>
      </c>
      <c r="I181" s="64">
        <f t="shared" si="41"/>
        <v>572.38272000000006</v>
      </c>
      <c r="J181" s="64">
        <f t="shared" si="36"/>
        <v>572.38272000000006</v>
      </c>
      <c r="K181" s="64">
        <v>572.38272000000006</v>
      </c>
      <c r="L181" s="64">
        <f t="shared" si="37"/>
        <v>0</v>
      </c>
      <c r="M181" s="64">
        <f t="shared" si="38"/>
        <v>0</v>
      </c>
      <c r="N181" s="64">
        <f t="shared" si="39"/>
        <v>0</v>
      </c>
      <c r="O181" s="75"/>
      <c r="P181" s="70">
        <f t="shared" si="42"/>
        <v>1.05</v>
      </c>
      <c r="Q181" s="80">
        <f t="shared" si="44"/>
        <v>8.7360000000000007</v>
      </c>
      <c r="R181" s="67">
        <f t="shared" si="45"/>
        <v>545.1264000000001</v>
      </c>
      <c r="T181" s="72" t="s">
        <v>152</v>
      </c>
      <c r="U181" s="80">
        <v>7.8</v>
      </c>
      <c r="V181" s="80">
        <v>1.1200000000000001</v>
      </c>
      <c r="W181" s="86"/>
    </row>
    <row r="182" spans="1:23" s="69" customFormat="1" ht="15" customHeight="1">
      <c r="A182" s="83">
        <f t="shared" si="47"/>
        <v>7.0330000000000004</v>
      </c>
      <c r="B182" s="84" t="s">
        <v>183</v>
      </c>
      <c r="C182" s="74" t="s">
        <v>46</v>
      </c>
      <c r="D182" s="71">
        <v>18</v>
      </c>
      <c r="E182" s="71"/>
      <c r="F182" s="71"/>
      <c r="G182" s="64">
        <f t="shared" si="35"/>
        <v>18</v>
      </c>
      <c r="H182" s="64">
        <f t="shared" si="43"/>
        <v>34.104000000000006</v>
      </c>
      <c r="I182" s="64">
        <f t="shared" si="41"/>
        <v>613.87200000000007</v>
      </c>
      <c r="J182" s="64">
        <f t="shared" si="36"/>
        <v>613.87200000000007</v>
      </c>
      <c r="K182" s="64">
        <v>613.87200000000007</v>
      </c>
      <c r="L182" s="64">
        <f t="shared" si="37"/>
        <v>0</v>
      </c>
      <c r="M182" s="64">
        <f t="shared" si="38"/>
        <v>0</v>
      </c>
      <c r="N182" s="64">
        <f t="shared" si="39"/>
        <v>0</v>
      </c>
      <c r="O182" s="75"/>
      <c r="P182" s="70">
        <f t="shared" si="42"/>
        <v>1.05</v>
      </c>
      <c r="Q182" s="80">
        <f t="shared" si="44"/>
        <v>32.480000000000004</v>
      </c>
      <c r="R182" s="67">
        <f t="shared" si="45"/>
        <v>584.6400000000001</v>
      </c>
      <c r="T182" s="72" t="s">
        <v>152</v>
      </c>
      <c r="U182" s="80">
        <v>29</v>
      </c>
      <c r="V182" s="80">
        <v>1.1200000000000001</v>
      </c>
      <c r="W182" s="86"/>
    </row>
    <row r="183" spans="1:23" s="69" customFormat="1" ht="15" customHeight="1">
      <c r="A183" s="83">
        <f t="shared" si="47"/>
        <v>7.0340000000000007</v>
      </c>
      <c r="B183" s="84" t="s">
        <v>184</v>
      </c>
      <c r="C183" s="74" t="s">
        <v>46</v>
      </c>
      <c r="D183" s="71">
        <v>2</v>
      </c>
      <c r="E183" s="71"/>
      <c r="F183" s="71"/>
      <c r="G183" s="64">
        <f t="shared" si="35"/>
        <v>2</v>
      </c>
      <c r="H183" s="64">
        <f t="shared" si="43"/>
        <v>82.320000000000007</v>
      </c>
      <c r="I183" s="64">
        <f t="shared" si="41"/>
        <v>164.64000000000001</v>
      </c>
      <c r="J183" s="64">
        <f t="shared" si="36"/>
        <v>164.64000000000001</v>
      </c>
      <c r="K183" s="64">
        <v>164.64000000000001</v>
      </c>
      <c r="L183" s="64">
        <f t="shared" si="37"/>
        <v>0</v>
      </c>
      <c r="M183" s="64">
        <f t="shared" si="38"/>
        <v>0</v>
      </c>
      <c r="N183" s="64">
        <f t="shared" si="39"/>
        <v>0</v>
      </c>
      <c r="O183" s="75"/>
      <c r="P183" s="70">
        <f t="shared" si="42"/>
        <v>1.05</v>
      </c>
      <c r="Q183" s="80">
        <f t="shared" si="44"/>
        <v>78.400000000000006</v>
      </c>
      <c r="R183" s="67">
        <f t="shared" si="45"/>
        <v>156.80000000000001</v>
      </c>
      <c r="T183" s="72" t="s">
        <v>152</v>
      </c>
      <c r="U183" s="80">
        <v>70</v>
      </c>
      <c r="V183" s="80">
        <v>1.1200000000000001</v>
      </c>
      <c r="W183" s="86"/>
    </row>
    <row r="184" spans="1:23" s="69" customFormat="1" ht="15" customHeight="1">
      <c r="A184" s="83">
        <f t="shared" si="47"/>
        <v>7.035000000000001</v>
      </c>
      <c r="B184" s="84" t="s">
        <v>185</v>
      </c>
      <c r="C184" s="74" t="s">
        <v>46</v>
      </c>
      <c r="D184" s="71">
        <v>12</v>
      </c>
      <c r="E184" s="71"/>
      <c r="F184" s="71"/>
      <c r="G184" s="64">
        <f t="shared" si="35"/>
        <v>12</v>
      </c>
      <c r="H184" s="64">
        <f t="shared" si="43"/>
        <v>68.208000000000013</v>
      </c>
      <c r="I184" s="64">
        <f t="shared" si="41"/>
        <v>818.49600000000009</v>
      </c>
      <c r="J184" s="64">
        <f t="shared" si="36"/>
        <v>818.49600000000009</v>
      </c>
      <c r="K184" s="64">
        <v>818.49600000000009</v>
      </c>
      <c r="L184" s="64">
        <f t="shared" si="37"/>
        <v>0</v>
      </c>
      <c r="M184" s="64">
        <f t="shared" si="38"/>
        <v>0</v>
      </c>
      <c r="N184" s="64">
        <f t="shared" si="39"/>
        <v>0</v>
      </c>
      <c r="O184" s="75"/>
      <c r="P184" s="70">
        <f t="shared" si="42"/>
        <v>1.05</v>
      </c>
      <c r="Q184" s="80">
        <f t="shared" si="44"/>
        <v>64.960000000000008</v>
      </c>
      <c r="R184" s="67">
        <f t="shared" si="45"/>
        <v>779.5200000000001</v>
      </c>
      <c r="T184" s="72" t="s">
        <v>152</v>
      </c>
      <c r="U184" s="80">
        <v>58</v>
      </c>
      <c r="V184" s="80">
        <v>1.1200000000000001</v>
      </c>
      <c r="W184" s="86"/>
    </row>
    <row r="185" spans="1:23" s="69" customFormat="1" ht="15" customHeight="1">
      <c r="A185" s="83">
        <f t="shared" si="47"/>
        <v>7.0360000000000014</v>
      </c>
      <c r="B185" s="84" t="s">
        <v>186</v>
      </c>
      <c r="C185" s="74" t="s">
        <v>46</v>
      </c>
      <c r="D185" s="71">
        <v>1</v>
      </c>
      <c r="E185" s="71"/>
      <c r="F185" s="71"/>
      <c r="G185" s="64">
        <f t="shared" si="35"/>
        <v>1</v>
      </c>
      <c r="H185" s="64">
        <f t="shared" si="43"/>
        <v>141.12</v>
      </c>
      <c r="I185" s="64">
        <f t="shared" si="41"/>
        <v>141.12</v>
      </c>
      <c r="J185" s="64">
        <f t="shared" si="36"/>
        <v>141.12</v>
      </c>
      <c r="K185" s="64">
        <v>141.12</v>
      </c>
      <c r="L185" s="64">
        <f t="shared" si="37"/>
        <v>0</v>
      </c>
      <c r="M185" s="64">
        <f t="shared" si="38"/>
        <v>0</v>
      </c>
      <c r="N185" s="64">
        <f t="shared" si="39"/>
        <v>0</v>
      </c>
      <c r="O185" s="75"/>
      <c r="P185" s="70">
        <f t="shared" si="42"/>
        <v>1.05</v>
      </c>
      <c r="Q185" s="80">
        <f t="shared" si="44"/>
        <v>134.4</v>
      </c>
      <c r="R185" s="67">
        <f t="shared" si="45"/>
        <v>134.4</v>
      </c>
      <c r="T185" s="72" t="s">
        <v>152</v>
      </c>
      <c r="U185" s="80">
        <v>120</v>
      </c>
      <c r="V185" s="80">
        <v>1.1200000000000001</v>
      </c>
      <c r="W185" s="86"/>
    </row>
    <row r="186" spans="1:23" s="69" customFormat="1" ht="15" customHeight="1">
      <c r="A186" s="83">
        <f t="shared" si="47"/>
        <v>7.0370000000000017</v>
      </c>
      <c r="B186" s="84" t="s">
        <v>187</v>
      </c>
      <c r="C186" s="74" t="s">
        <v>31</v>
      </c>
      <c r="D186" s="71">
        <v>1</v>
      </c>
      <c r="E186" s="71"/>
      <c r="F186" s="71"/>
      <c r="G186" s="64">
        <f t="shared" si="35"/>
        <v>1</v>
      </c>
      <c r="H186" s="64">
        <f t="shared" si="43"/>
        <v>493.92000000000007</v>
      </c>
      <c r="I186" s="64">
        <f t="shared" si="41"/>
        <v>493.92000000000007</v>
      </c>
      <c r="J186" s="64">
        <f t="shared" si="36"/>
        <v>493.92000000000007</v>
      </c>
      <c r="K186" s="64">
        <v>493.92000000000007</v>
      </c>
      <c r="L186" s="64">
        <f t="shared" si="37"/>
        <v>0</v>
      </c>
      <c r="M186" s="64">
        <f t="shared" si="38"/>
        <v>0</v>
      </c>
      <c r="N186" s="64">
        <f t="shared" si="39"/>
        <v>0</v>
      </c>
      <c r="O186" s="75"/>
      <c r="P186" s="70">
        <f t="shared" si="42"/>
        <v>1.05</v>
      </c>
      <c r="Q186" s="80">
        <f t="shared" si="44"/>
        <v>470.40000000000003</v>
      </c>
      <c r="R186" s="67">
        <f t="shared" si="45"/>
        <v>470.40000000000003</v>
      </c>
      <c r="T186" s="72" t="s">
        <v>152</v>
      </c>
      <c r="U186" s="80">
        <v>420</v>
      </c>
      <c r="V186" s="80">
        <v>1.1200000000000001</v>
      </c>
      <c r="W186" s="86"/>
    </row>
    <row r="187" spans="1:23" s="365" customFormat="1" ht="15" customHeight="1">
      <c r="A187" s="511">
        <v>2</v>
      </c>
      <c r="B187" s="512" t="s">
        <v>316</v>
      </c>
      <c r="C187" s="523"/>
      <c r="D187" s="524"/>
      <c r="E187" s="360"/>
      <c r="F187" s="360"/>
      <c r="G187" s="64">
        <f t="shared" si="35"/>
        <v>0</v>
      </c>
      <c r="H187" s="360"/>
      <c r="I187" s="64"/>
      <c r="J187" s="64">
        <f t="shared" si="36"/>
        <v>0</v>
      </c>
      <c r="K187" s="64"/>
      <c r="L187" s="64"/>
      <c r="M187" s="64">
        <f t="shared" si="38"/>
        <v>0</v>
      </c>
      <c r="N187" s="64">
        <f t="shared" si="39"/>
        <v>0</v>
      </c>
      <c r="O187" s="576"/>
      <c r="P187" s="362"/>
      <c r="Q187" s="363"/>
      <c r="R187" s="364"/>
      <c r="T187" s="366"/>
      <c r="U187" s="363"/>
      <c r="V187" s="363"/>
      <c r="W187" s="564"/>
    </row>
    <row r="188" spans="1:23" s="365" customFormat="1" ht="15" customHeight="1">
      <c r="A188" s="565">
        <v>1</v>
      </c>
      <c r="B188" s="566" t="s">
        <v>276</v>
      </c>
      <c r="C188" s="351"/>
      <c r="D188" s="487"/>
      <c r="E188" s="360"/>
      <c r="F188" s="360"/>
      <c r="G188" s="64">
        <f t="shared" si="35"/>
        <v>0</v>
      </c>
      <c r="H188" s="360"/>
      <c r="I188" s="64"/>
      <c r="J188" s="64">
        <f t="shared" si="36"/>
        <v>0</v>
      </c>
      <c r="K188" s="64"/>
      <c r="L188" s="64"/>
      <c r="M188" s="64">
        <f t="shared" si="38"/>
        <v>0</v>
      </c>
      <c r="N188" s="64">
        <f t="shared" si="39"/>
        <v>0</v>
      </c>
      <c r="O188" s="576">
        <f>SUM(I189:I191)</f>
        <v>0</v>
      </c>
      <c r="P188" s="362"/>
      <c r="Q188" s="363"/>
      <c r="R188" s="364"/>
      <c r="T188" s="366"/>
      <c r="U188" s="363"/>
      <c r="V188" s="363"/>
      <c r="W188" s="564"/>
    </row>
    <row r="189" spans="1:23" s="365" customFormat="1" ht="15" customHeight="1">
      <c r="A189" s="509">
        <f>+A188+0.01</f>
        <v>1.01</v>
      </c>
      <c r="B189" s="350" t="s">
        <v>277</v>
      </c>
      <c r="C189" s="351" t="s">
        <v>278</v>
      </c>
      <c r="E189" s="352"/>
      <c r="F189" s="360"/>
      <c r="G189" s="64">
        <f t="shared" si="35"/>
        <v>0</v>
      </c>
      <c r="H189" s="309">
        <v>59.02</v>
      </c>
      <c r="I189" s="360">
        <f t="shared" si="41"/>
        <v>0</v>
      </c>
      <c r="J189" s="64">
        <f t="shared" si="36"/>
        <v>0</v>
      </c>
      <c r="K189" s="64"/>
      <c r="L189" s="64"/>
      <c r="M189" s="64"/>
      <c r="N189" s="64">
        <f t="shared" si="39"/>
        <v>0</v>
      </c>
      <c r="O189" s="576"/>
      <c r="P189" s="362"/>
      <c r="Q189" s="363"/>
      <c r="R189" s="364"/>
      <c r="T189" s="366"/>
      <c r="U189" s="363"/>
      <c r="V189" s="363"/>
      <c r="W189" s="564"/>
    </row>
    <row r="190" spans="1:23" s="365" customFormat="1" ht="15" customHeight="1">
      <c r="A190" s="509">
        <f>+A189+0.01</f>
        <v>1.02</v>
      </c>
      <c r="B190" s="350" t="s">
        <v>279</v>
      </c>
      <c r="C190" s="351" t="s">
        <v>278</v>
      </c>
      <c r="E190" s="352"/>
      <c r="F190" s="360"/>
      <c r="G190" s="64">
        <f t="shared" si="35"/>
        <v>0</v>
      </c>
      <c r="H190" s="309">
        <v>89</v>
      </c>
      <c r="I190" s="360">
        <f t="shared" si="41"/>
        <v>0</v>
      </c>
      <c r="J190" s="64">
        <f t="shared" si="36"/>
        <v>0</v>
      </c>
      <c r="K190" s="64"/>
      <c r="L190" s="64"/>
      <c r="M190" s="64"/>
      <c r="N190" s="64">
        <f t="shared" si="39"/>
        <v>0</v>
      </c>
      <c r="O190" s="361"/>
      <c r="P190" s="362"/>
      <c r="Q190" s="363"/>
      <c r="R190" s="364"/>
      <c r="T190" s="366"/>
      <c r="U190" s="363"/>
      <c r="V190" s="363"/>
      <c r="W190" s="564"/>
    </row>
    <row r="191" spans="1:23" s="365" customFormat="1" ht="15" customHeight="1" thickBot="1">
      <c r="A191" s="567">
        <f>+A190+0.01</f>
        <v>1.03</v>
      </c>
      <c r="B191" s="568" t="s">
        <v>280</v>
      </c>
      <c r="C191" s="569" t="s">
        <v>278</v>
      </c>
      <c r="D191" s="570"/>
      <c r="E191" s="571"/>
      <c r="F191" s="573"/>
      <c r="G191" s="574">
        <f t="shared" si="35"/>
        <v>0</v>
      </c>
      <c r="H191" s="572">
        <v>40</v>
      </c>
      <c r="I191" s="573">
        <f t="shared" si="41"/>
        <v>0</v>
      </c>
      <c r="J191" s="64">
        <f t="shared" si="36"/>
        <v>0</v>
      </c>
      <c r="K191" s="64"/>
      <c r="L191" s="64"/>
      <c r="M191" s="64"/>
      <c r="N191" s="64">
        <f t="shared" si="39"/>
        <v>0</v>
      </c>
      <c r="O191" s="577"/>
      <c r="P191" s="362"/>
      <c r="Q191" s="363"/>
      <c r="R191" s="364"/>
      <c r="T191" s="366"/>
      <c r="U191" s="363"/>
      <c r="V191" s="363"/>
      <c r="W191" s="564"/>
    </row>
    <row r="192" spans="1:23" s="69" customFormat="1" ht="15" customHeight="1">
      <c r="A192" s="83"/>
      <c r="B192" s="84"/>
      <c r="C192" s="74"/>
      <c r="D192" s="71"/>
      <c r="E192" s="71"/>
      <c r="F192" s="71"/>
      <c r="G192" s="71"/>
      <c r="H192" s="64"/>
      <c r="I192" s="64">
        <f>SUM(I17:I191)</f>
        <v>352840.33949022187</v>
      </c>
      <c r="J192" s="64">
        <f>SUM(J15:J191)</f>
        <v>343974.70292022184</v>
      </c>
      <c r="K192" s="64">
        <f t="shared" ref="K192:N192" si="48">SUM(K15:K191)</f>
        <v>343974.70292022184</v>
      </c>
      <c r="L192" s="64">
        <f t="shared" si="48"/>
        <v>0</v>
      </c>
      <c r="M192" s="64">
        <f t="shared" si="48"/>
        <v>8865.6365700000006</v>
      </c>
      <c r="N192" s="64">
        <f t="shared" si="48"/>
        <v>0</v>
      </c>
      <c r="O192" s="64">
        <f>SUM(O15:O191)</f>
        <v>352840.33949022199</v>
      </c>
      <c r="P192" s="70"/>
      <c r="Q192" s="80"/>
      <c r="R192" s="67"/>
      <c r="T192" s="72"/>
      <c r="U192" s="80"/>
      <c r="V192" s="80"/>
      <c r="W192" s="86"/>
    </row>
    <row r="193" spans="1:23" s="69" customFormat="1" ht="15" customHeight="1">
      <c r="A193" s="83"/>
      <c r="B193" s="84"/>
      <c r="C193" s="74"/>
      <c r="D193" s="71"/>
      <c r="E193" s="71"/>
      <c r="F193" s="71"/>
      <c r="G193" s="71"/>
      <c r="H193" s="64"/>
      <c r="I193" s="64"/>
      <c r="J193" s="64"/>
      <c r="K193" s="64">
        <f>+K192-J192</f>
        <v>0</v>
      </c>
      <c r="L193" s="64"/>
      <c r="M193" s="64"/>
      <c r="N193" s="64"/>
      <c r="O193" s="75"/>
      <c r="P193" s="70"/>
      <c r="Q193" s="80"/>
      <c r="R193" s="67"/>
      <c r="T193" s="72"/>
      <c r="U193" s="80"/>
      <c r="V193" s="80"/>
      <c r="W193" s="86"/>
    </row>
    <row r="194" spans="1:23" s="69" customFormat="1" ht="15" customHeight="1">
      <c r="A194" s="83"/>
      <c r="B194" s="84"/>
      <c r="C194" s="74"/>
      <c r="D194" s="71"/>
      <c r="E194" s="71"/>
      <c r="F194" s="71"/>
      <c r="G194" s="71"/>
      <c r="H194" s="64"/>
      <c r="I194" s="64"/>
      <c r="J194" s="64"/>
      <c r="K194" s="581">
        <f>+K193/K192</f>
        <v>0</v>
      </c>
      <c r="L194" s="64"/>
      <c r="M194" s="64"/>
      <c r="N194" s="64"/>
      <c r="O194" s="75"/>
      <c r="P194" s="70"/>
      <c r="Q194" s="80"/>
      <c r="R194" s="67"/>
      <c r="T194" s="72"/>
      <c r="V194" s="85"/>
      <c r="W194" s="86"/>
    </row>
    <row r="195" spans="1:23" s="69" customFormat="1" ht="15" customHeight="1">
      <c r="A195" s="92"/>
      <c r="B195" s="93"/>
      <c r="C195" s="94"/>
      <c r="D195" s="95"/>
      <c r="E195" s="95"/>
      <c r="F195" s="95"/>
      <c r="G195" s="95"/>
      <c r="H195" s="96"/>
      <c r="I195" s="96"/>
      <c r="J195" s="96"/>
      <c r="K195" s="64"/>
      <c r="L195" s="64"/>
      <c r="M195" s="96"/>
      <c r="N195" s="96"/>
      <c r="O195" s="97"/>
      <c r="P195" s="70"/>
      <c r="Q195" s="80"/>
      <c r="R195" s="67"/>
      <c r="T195" s="72"/>
      <c r="V195" s="85"/>
      <c r="W195" s="86"/>
    </row>
    <row r="196" spans="1:23" s="47" customFormat="1" ht="15" customHeight="1">
      <c r="A196" s="98"/>
      <c r="B196" s="99"/>
      <c r="C196" s="100"/>
      <c r="D196" s="101"/>
      <c r="E196" s="101"/>
      <c r="F196" s="101"/>
      <c r="G196" s="102" t="s">
        <v>188</v>
      </c>
      <c r="H196" s="103" t="s">
        <v>189</v>
      </c>
      <c r="I196" s="120">
        <f>+I192</f>
        <v>352840.33949022187</v>
      </c>
      <c r="J196" s="103"/>
      <c r="K196" s="64"/>
      <c r="L196" s="64"/>
      <c r="M196" s="103"/>
      <c r="N196" s="103"/>
      <c r="O196" s="104">
        <f>+O192</f>
        <v>352840.33949022199</v>
      </c>
      <c r="P196" s="105">
        <f>+'venta COSTO CONTR'!G186+'RC-2'!H25+'RC-1 VTA'!H25</f>
        <v>380596.67088842194</v>
      </c>
      <c r="Q196" s="106"/>
      <c r="R196" s="107" t="s">
        <v>190</v>
      </c>
      <c r="S196" s="108">
        <f>SUM(S15:S194)</f>
        <v>327623.15516211611</v>
      </c>
      <c r="V196" s="109">
        <f>+V110+V109+V145</f>
        <v>101347.59167400001</v>
      </c>
    </row>
    <row r="197" spans="1:23" s="47" customFormat="1" ht="15" customHeight="1" thickBot="1">
      <c r="A197" s="98"/>
      <c r="B197" s="99"/>
      <c r="C197" s="100"/>
      <c r="D197" s="101"/>
      <c r="E197" s="101"/>
      <c r="F197" s="101"/>
      <c r="G197" s="102" t="s">
        <v>191</v>
      </c>
      <c r="H197" s="103" t="s">
        <v>189</v>
      </c>
      <c r="I197" s="582">
        <f>+'venta COSTO CONTR'!G187+'OC-01'!G24</f>
        <v>28227.227159217757</v>
      </c>
      <c r="J197" s="103"/>
      <c r="K197" s="64"/>
      <c r="L197" s="64"/>
      <c r="M197" s="103"/>
      <c r="N197" s="103"/>
      <c r="O197" s="110">
        <f>+'venta COSTO CONTR'!G187+'RC-1 VTA'!H26+'RC-2'!H26</f>
        <v>28227.227159217757</v>
      </c>
      <c r="P197" s="105"/>
      <c r="Q197" s="106"/>
      <c r="R197" s="111"/>
      <c r="S197" s="112"/>
      <c r="T197" s="46"/>
    </row>
    <row r="198" spans="1:23" s="47" customFormat="1" ht="15" customHeight="1">
      <c r="A198" s="98"/>
      <c r="B198" s="99"/>
      <c r="C198" s="100"/>
      <c r="D198" s="101"/>
      <c r="E198" s="101"/>
      <c r="F198" s="101"/>
      <c r="G198" s="102" t="s">
        <v>192</v>
      </c>
      <c r="H198" s="103"/>
      <c r="I198" s="120">
        <f>+I196+I197</f>
        <v>381067.56664943963</v>
      </c>
      <c r="J198" s="103"/>
      <c r="K198" s="96"/>
      <c r="L198" s="64"/>
      <c r="M198" s="103"/>
      <c r="N198" s="103"/>
      <c r="O198" s="104">
        <f>+O196+O197</f>
        <v>381067.56664943974</v>
      </c>
      <c r="P198" s="105"/>
      <c r="Q198" s="106"/>
      <c r="R198" s="111"/>
      <c r="S198" s="112"/>
      <c r="T198" s="46"/>
    </row>
    <row r="199" spans="1:23" s="47" customFormat="1" ht="15" customHeight="1" thickBot="1">
      <c r="A199" s="98"/>
      <c r="B199" s="99"/>
      <c r="C199" s="100"/>
      <c r="D199" s="101"/>
      <c r="E199" s="101"/>
      <c r="F199" s="101"/>
      <c r="G199" s="102" t="s">
        <v>193</v>
      </c>
      <c r="H199" s="103" t="s">
        <v>189</v>
      </c>
      <c r="I199" s="582">
        <f>+I198*0.07</f>
        <v>26674.729665460778</v>
      </c>
      <c r="J199" s="103"/>
      <c r="K199" s="103"/>
      <c r="L199" s="103"/>
      <c r="M199" s="103"/>
      <c r="N199" s="103"/>
      <c r="O199" s="110">
        <f>+'venta COSTO CONTR'!G187+'RC-2'!H26+'RC-1 VTA'!H26</f>
        <v>28227.227159217757</v>
      </c>
      <c r="P199" s="105"/>
      <c r="Q199" s="106"/>
      <c r="R199" s="111"/>
      <c r="S199" s="112"/>
      <c r="T199" s="46"/>
    </row>
    <row r="200" spans="1:23" s="47" customFormat="1" ht="15" customHeight="1">
      <c r="A200" s="98"/>
      <c r="B200" s="99"/>
      <c r="C200" s="100"/>
      <c r="D200" s="101"/>
      <c r="E200" s="101"/>
      <c r="F200" s="101"/>
      <c r="G200" s="102" t="s">
        <v>194</v>
      </c>
      <c r="H200" s="103" t="s">
        <v>189</v>
      </c>
      <c r="I200" s="120">
        <f>+I198+I199</f>
        <v>407742.29631490039</v>
      </c>
      <c r="J200" s="103"/>
      <c r="K200" s="103"/>
      <c r="L200" s="103"/>
      <c r="M200" s="103"/>
      <c r="N200" s="103"/>
      <c r="O200" s="104">
        <f>+O198+O199</f>
        <v>409294.7938086575</v>
      </c>
      <c r="P200" s="105"/>
      <c r="Q200" s="106"/>
      <c r="R200" s="111"/>
      <c r="S200" s="112"/>
      <c r="T200" s="46"/>
      <c r="U200" s="113"/>
    </row>
    <row r="201" spans="1:23" s="47" customFormat="1" ht="15" customHeight="1" thickBot="1">
      <c r="A201" s="98"/>
      <c r="B201" s="99"/>
      <c r="C201" s="100"/>
      <c r="D201" s="101"/>
      <c r="E201" s="101"/>
      <c r="F201" s="101"/>
      <c r="G201" s="103" t="s">
        <v>195</v>
      </c>
      <c r="H201" s="103" t="s">
        <v>189</v>
      </c>
      <c r="I201" s="582">
        <f>+I200*0.18</f>
        <v>73393.613336682072</v>
      </c>
      <c r="J201" s="103"/>
      <c r="K201" s="103"/>
      <c r="L201" s="103"/>
      <c r="M201" s="103"/>
      <c r="N201" s="103"/>
      <c r="O201" s="114">
        <f>+O200*0.18</f>
        <v>73673.062885558349</v>
      </c>
      <c r="P201" s="111"/>
      <c r="Q201" s="115"/>
      <c r="R201" s="116" t="s">
        <v>196</v>
      </c>
      <c r="S201" s="117">
        <f>O196-S196</f>
        <v>25217.184328105883</v>
      </c>
      <c r="T201" s="118">
        <f>+O196/S196</f>
        <v>1.0769700917983889</v>
      </c>
    </row>
    <row r="202" spans="1:23" s="47" customFormat="1" ht="15" customHeight="1">
      <c r="A202" s="98"/>
      <c r="B202" s="99"/>
      <c r="C202" s="100"/>
      <c r="D202" s="101"/>
      <c r="E202" s="101"/>
      <c r="F202" s="101"/>
      <c r="G202" s="103" t="s">
        <v>197</v>
      </c>
      <c r="H202" s="103" t="s">
        <v>189</v>
      </c>
      <c r="I202" s="120">
        <f>+I200+I201</f>
        <v>481135.90965158248</v>
      </c>
      <c r="J202" s="103"/>
      <c r="K202" s="103"/>
      <c r="L202" s="103"/>
      <c r="M202" s="103"/>
      <c r="N202" s="103"/>
      <c r="O202" s="104">
        <f>+O200+O201</f>
        <v>482967.85669421585</v>
      </c>
      <c r="P202" s="111"/>
      <c r="R202" s="116" t="s">
        <v>198</v>
      </c>
      <c r="S202" s="117">
        <f>+O199</f>
        <v>28227.227159217757</v>
      </c>
      <c r="T202" s="46"/>
    </row>
    <row r="203" spans="1:23" s="47" customFormat="1" ht="15" customHeight="1">
      <c r="A203" s="98"/>
      <c r="B203" s="99"/>
      <c r="C203" s="100"/>
      <c r="D203" s="101"/>
      <c r="E203" s="101"/>
      <c r="F203" s="101"/>
      <c r="G203" s="101"/>
      <c r="H203" s="101"/>
      <c r="I203" s="101"/>
      <c r="J203" s="101"/>
      <c r="K203" s="103"/>
      <c r="L203" s="103"/>
      <c r="M203" s="101"/>
      <c r="N203" s="101"/>
      <c r="O203" s="119"/>
      <c r="S203" s="120"/>
      <c r="T203" s="46"/>
    </row>
    <row r="204" spans="1:23" s="47" customFormat="1" ht="15" customHeight="1">
      <c r="A204" s="121"/>
      <c r="B204" s="122"/>
      <c r="C204" s="123"/>
      <c r="D204" s="124"/>
      <c r="E204" s="124"/>
      <c r="F204" s="124"/>
      <c r="G204" s="124"/>
      <c r="H204" s="124"/>
      <c r="I204" s="124"/>
      <c r="J204" s="124"/>
      <c r="K204" s="103"/>
      <c r="L204" s="103"/>
      <c r="M204" s="124"/>
      <c r="N204" s="124"/>
      <c r="O204" s="125"/>
      <c r="R204" s="116" t="s">
        <v>199</v>
      </c>
      <c r="S204" s="117">
        <f>SUM(S201:S203)</f>
        <v>53444.411487323639</v>
      </c>
      <c r="T204" s="118">
        <f>+O200/S196</f>
        <v>1.2492853064861311</v>
      </c>
    </row>
    <row r="205" spans="1:23" s="47" customFormat="1" ht="15" customHeight="1">
      <c r="A205" s="126"/>
      <c r="B205" s="127" t="s">
        <v>200</v>
      </c>
      <c r="C205" s="100"/>
      <c r="D205" s="101"/>
      <c r="E205" s="101"/>
      <c r="F205" s="101"/>
      <c r="G205" s="101"/>
      <c r="H205" s="101"/>
      <c r="I205" s="101"/>
      <c r="J205" s="101"/>
      <c r="K205" s="103"/>
      <c r="L205" s="103"/>
      <c r="M205" s="101"/>
      <c r="N205" s="101"/>
      <c r="O205" s="128"/>
    </row>
    <row r="206" spans="1:23" s="47" customFormat="1" ht="15" customHeight="1">
      <c r="A206" s="126"/>
      <c r="B206" s="129" t="s">
        <v>201</v>
      </c>
      <c r="C206" s="100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28"/>
      <c r="T206" s="46"/>
    </row>
    <row r="207" spans="1:23" s="47" customFormat="1" ht="15" customHeight="1">
      <c r="A207" s="126"/>
      <c r="B207" s="130"/>
      <c r="C207" s="100"/>
      <c r="D207" s="101"/>
      <c r="E207" s="101"/>
      <c r="F207" s="101"/>
      <c r="G207" s="101"/>
      <c r="H207" s="101"/>
      <c r="I207" s="101"/>
      <c r="J207" s="101"/>
      <c r="K207" s="124"/>
      <c r="L207" s="101"/>
      <c r="M207" s="101"/>
      <c r="N207" s="101"/>
      <c r="O207" s="128"/>
      <c r="T207" s="46"/>
    </row>
    <row r="208" spans="1:23" s="47" customFormat="1" ht="15" customHeight="1">
      <c r="A208" s="126"/>
      <c r="B208" s="127" t="s">
        <v>202</v>
      </c>
      <c r="C208" s="100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28"/>
      <c r="T208" s="46"/>
    </row>
    <row r="209" spans="1:24" s="47" customFormat="1" ht="15" customHeight="1">
      <c r="A209" s="126"/>
      <c r="B209" s="131" t="s">
        <v>203</v>
      </c>
      <c r="C209" s="100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28"/>
      <c r="T209" s="46"/>
    </row>
    <row r="210" spans="1:24" s="47" customFormat="1" ht="15" customHeight="1">
      <c r="A210" s="126"/>
      <c r="B210" s="131"/>
      <c r="C210" s="100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28"/>
      <c r="T210" s="46"/>
    </row>
    <row r="211" spans="1:24" s="47" customFormat="1" ht="15" customHeight="1">
      <c r="A211" s="126"/>
      <c r="B211" s="127" t="s">
        <v>204</v>
      </c>
      <c r="C211" s="100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28"/>
      <c r="T211" s="46"/>
    </row>
    <row r="212" spans="1:24" s="47" customFormat="1" ht="15" customHeight="1">
      <c r="A212" s="126"/>
      <c r="B212" s="132" t="s">
        <v>205</v>
      </c>
      <c r="C212" s="100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28"/>
      <c r="T212" s="46"/>
    </row>
    <row r="213" spans="1:24" s="47" customFormat="1" ht="15" customHeight="1">
      <c r="A213" s="133"/>
      <c r="B213" s="134"/>
      <c r="C213" s="135"/>
      <c r="D213" s="136"/>
      <c r="E213" s="136"/>
      <c r="F213" s="136"/>
      <c r="G213" s="136"/>
      <c r="H213" s="136"/>
      <c r="I213" s="136"/>
      <c r="J213" s="136"/>
      <c r="K213" s="101"/>
      <c r="L213" s="101"/>
      <c r="M213" s="136"/>
      <c r="N213" s="136"/>
      <c r="O213" s="137"/>
      <c r="T213" s="46"/>
    </row>
    <row r="214" spans="1:24" s="47" customFormat="1" ht="15" customHeight="1">
      <c r="A214" s="126"/>
      <c r="B214" s="99"/>
      <c r="C214" s="100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28"/>
      <c r="T214" s="46"/>
    </row>
    <row r="215" spans="1:24" s="47" customFormat="1" ht="15" customHeight="1">
      <c r="A215" s="138"/>
      <c r="B215" s="139" t="s">
        <v>206</v>
      </c>
      <c r="C215" s="140"/>
      <c r="D215" s="141"/>
      <c r="E215" s="141"/>
      <c r="F215" s="141"/>
      <c r="G215" s="141"/>
      <c r="H215" s="142"/>
      <c r="I215" s="142"/>
      <c r="J215" s="142"/>
      <c r="K215" s="101"/>
      <c r="L215" s="101"/>
      <c r="M215" s="142"/>
      <c r="N215" s="142"/>
      <c r="O215" s="128"/>
      <c r="T215" s="46"/>
    </row>
    <row r="216" spans="1:24" s="47" customFormat="1" ht="15" customHeight="1">
      <c r="A216" s="143">
        <v>1</v>
      </c>
      <c r="B216" s="590" t="s">
        <v>207</v>
      </c>
      <c r="C216" s="590"/>
      <c r="D216" s="590"/>
      <c r="E216" s="590"/>
      <c r="F216" s="590"/>
      <c r="G216" s="590"/>
      <c r="H216" s="590"/>
      <c r="I216" s="590"/>
      <c r="J216" s="144"/>
      <c r="K216" s="136"/>
      <c r="L216" s="101"/>
      <c r="M216" s="144"/>
      <c r="N216" s="144"/>
      <c r="O216" s="128"/>
      <c r="T216" s="46"/>
    </row>
    <row r="217" spans="1:24" s="47" customFormat="1" ht="30.75" customHeight="1">
      <c r="A217" s="143">
        <f t="shared" ref="A217:A222" si="49">+A216+1</f>
        <v>2</v>
      </c>
      <c r="B217" s="590" t="s">
        <v>208</v>
      </c>
      <c r="C217" s="590"/>
      <c r="D217" s="590"/>
      <c r="E217" s="590"/>
      <c r="F217" s="590"/>
      <c r="G217" s="590"/>
      <c r="H217" s="590"/>
      <c r="I217" s="590"/>
      <c r="J217" s="144"/>
      <c r="K217" s="101"/>
      <c r="L217" s="101"/>
      <c r="M217" s="144"/>
      <c r="N217" s="144"/>
      <c r="O217" s="128"/>
      <c r="T217" s="46"/>
      <c r="X217" s="120"/>
    </row>
    <row r="218" spans="1:24" s="47" customFormat="1" ht="15" customHeight="1">
      <c r="A218" s="143">
        <f t="shared" si="49"/>
        <v>3</v>
      </c>
      <c r="B218" s="590" t="s">
        <v>209</v>
      </c>
      <c r="C218" s="590"/>
      <c r="D218" s="590"/>
      <c r="E218" s="590"/>
      <c r="F218" s="590"/>
      <c r="G218" s="590"/>
      <c r="H218" s="590"/>
      <c r="I218" s="590"/>
      <c r="J218" s="144"/>
      <c r="K218" s="142"/>
      <c r="L218" s="142"/>
      <c r="M218" s="144"/>
      <c r="N218" s="144"/>
      <c r="O218" s="128"/>
      <c r="T218" s="46"/>
    </row>
    <row r="219" spans="1:24" s="47" customFormat="1" ht="28.7" customHeight="1">
      <c r="A219" s="143">
        <f t="shared" si="49"/>
        <v>4</v>
      </c>
      <c r="B219" s="588" t="s">
        <v>210</v>
      </c>
      <c r="C219" s="588"/>
      <c r="D219" s="588"/>
      <c r="E219" s="588"/>
      <c r="F219" s="588"/>
      <c r="G219" s="588"/>
      <c r="H219" s="588"/>
      <c r="I219" s="588"/>
      <c r="J219" s="145"/>
      <c r="K219" s="144"/>
      <c r="L219" s="144"/>
      <c r="M219" s="145"/>
      <c r="N219" s="145"/>
      <c r="O219" s="128"/>
      <c r="T219" s="46"/>
    </row>
    <row r="220" spans="1:24" s="47" customFormat="1" ht="29.45" customHeight="1">
      <c r="A220" s="143">
        <f t="shared" si="49"/>
        <v>5</v>
      </c>
      <c r="B220" s="588" t="s">
        <v>211</v>
      </c>
      <c r="C220" s="588"/>
      <c r="D220" s="588"/>
      <c r="E220" s="588"/>
      <c r="F220" s="588"/>
      <c r="G220" s="588"/>
      <c r="H220" s="588"/>
      <c r="I220" s="588"/>
      <c r="J220" s="145"/>
      <c r="K220" s="144"/>
      <c r="L220" s="144"/>
      <c r="M220" s="145"/>
      <c r="N220" s="145"/>
      <c r="O220" s="128"/>
      <c r="T220" s="46"/>
    </row>
    <row r="221" spans="1:24" s="47" customFormat="1" ht="27.75" customHeight="1">
      <c r="A221" s="143">
        <f t="shared" si="49"/>
        <v>6</v>
      </c>
      <c r="B221" s="588" t="s">
        <v>212</v>
      </c>
      <c r="C221" s="588"/>
      <c r="D221" s="588"/>
      <c r="E221" s="588"/>
      <c r="F221" s="588"/>
      <c r="G221" s="588"/>
      <c r="H221" s="588"/>
      <c r="I221" s="588"/>
      <c r="J221" s="145"/>
      <c r="K221" s="144"/>
      <c r="L221" s="144"/>
      <c r="M221" s="145"/>
      <c r="N221" s="145"/>
      <c r="O221" s="128"/>
      <c r="T221" s="46"/>
    </row>
    <row r="222" spans="1:24" s="47" customFormat="1" ht="27.75" customHeight="1">
      <c r="A222" s="143">
        <f t="shared" si="49"/>
        <v>7</v>
      </c>
      <c r="B222" s="588" t="s">
        <v>213</v>
      </c>
      <c r="C222" s="588"/>
      <c r="D222" s="588"/>
      <c r="E222" s="588"/>
      <c r="F222" s="588"/>
      <c r="G222" s="588"/>
      <c r="H222" s="588"/>
      <c r="I222" s="588"/>
      <c r="J222" s="145"/>
      <c r="K222" s="145"/>
      <c r="L222" s="145"/>
      <c r="M222" s="145"/>
      <c r="N222" s="145"/>
      <c r="O222" s="128"/>
      <c r="T222" s="46"/>
    </row>
    <row r="223" spans="1:24" s="47" customFormat="1" ht="15" customHeight="1">
      <c r="A223" s="143"/>
      <c r="B223" s="146"/>
      <c r="C223" s="147"/>
      <c r="D223" s="148"/>
      <c r="E223" s="148"/>
      <c r="F223" s="148"/>
      <c r="G223" s="148"/>
      <c r="H223" s="149"/>
      <c r="I223" s="149"/>
      <c r="J223" s="149"/>
      <c r="K223" s="145"/>
      <c r="L223" s="145"/>
      <c r="M223" s="149"/>
      <c r="N223" s="149"/>
      <c r="O223" s="128"/>
      <c r="T223" s="46"/>
    </row>
    <row r="224" spans="1:24" s="47" customFormat="1" ht="15" customHeight="1">
      <c r="A224" s="143"/>
      <c r="B224" s="150" t="s">
        <v>214</v>
      </c>
      <c r="C224" s="147"/>
      <c r="D224" s="148"/>
      <c r="E224" s="148"/>
      <c r="F224" s="148"/>
      <c r="G224" s="148"/>
      <c r="H224" s="149"/>
      <c r="I224" s="149"/>
      <c r="J224" s="149"/>
      <c r="K224" s="145"/>
      <c r="L224" s="145"/>
      <c r="M224" s="149"/>
      <c r="N224" s="149"/>
      <c r="O224" s="128"/>
      <c r="T224" s="46"/>
    </row>
    <row r="225" spans="1:20" s="47" customFormat="1" ht="15" customHeight="1">
      <c r="A225" s="143">
        <v>1</v>
      </c>
      <c r="B225" s="146" t="s">
        <v>215</v>
      </c>
      <c r="C225" s="147"/>
      <c r="D225" s="148"/>
      <c r="E225" s="148"/>
      <c r="F225" s="148"/>
      <c r="G225" s="148"/>
      <c r="H225" s="149"/>
      <c r="I225" s="149"/>
      <c r="J225" s="149"/>
      <c r="K225" s="145"/>
      <c r="L225" s="145"/>
      <c r="M225" s="149"/>
      <c r="N225" s="149"/>
      <c r="O225" s="128"/>
      <c r="T225" s="46"/>
    </row>
    <row r="226" spans="1:20" s="47" customFormat="1" ht="15" customHeight="1">
      <c r="A226" s="143">
        <f t="shared" ref="A226:A240" si="50">+A225+1</f>
        <v>2</v>
      </c>
      <c r="B226" s="146" t="s">
        <v>216</v>
      </c>
      <c r="C226" s="147"/>
      <c r="D226" s="148"/>
      <c r="E226" s="148"/>
      <c r="F226" s="148"/>
      <c r="G226" s="148"/>
      <c r="H226" s="149"/>
      <c r="I226" s="149"/>
      <c r="J226" s="149"/>
      <c r="K226" s="149"/>
      <c r="L226" s="149"/>
      <c r="M226" s="149"/>
      <c r="N226" s="149"/>
      <c r="O226" s="128"/>
      <c r="T226" s="46"/>
    </row>
    <row r="227" spans="1:20" s="47" customFormat="1" ht="15" customHeight="1">
      <c r="A227" s="143">
        <f t="shared" si="50"/>
        <v>3</v>
      </c>
      <c r="B227" s="146" t="s">
        <v>217</v>
      </c>
      <c r="C227" s="147"/>
      <c r="D227" s="148"/>
      <c r="E227" s="148"/>
      <c r="F227" s="148"/>
      <c r="G227" s="148"/>
      <c r="H227" s="149"/>
      <c r="I227" s="149"/>
      <c r="J227" s="149"/>
      <c r="K227" s="149"/>
      <c r="L227" s="149"/>
      <c r="M227" s="149"/>
      <c r="N227" s="149"/>
      <c r="O227" s="128"/>
      <c r="T227" s="46"/>
    </row>
    <row r="228" spans="1:20" s="47" customFormat="1" ht="15" customHeight="1">
      <c r="A228" s="143">
        <f t="shared" si="50"/>
        <v>4</v>
      </c>
      <c r="B228" s="146" t="s">
        <v>218</v>
      </c>
      <c r="C228" s="147"/>
      <c r="D228" s="148"/>
      <c r="E228" s="148"/>
      <c r="F228" s="148"/>
      <c r="G228" s="148"/>
      <c r="H228" s="149"/>
      <c r="I228" s="149"/>
      <c r="J228" s="149"/>
      <c r="K228" s="149"/>
      <c r="L228" s="149"/>
      <c r="M228" s="149"/>
      <c r="N228" s="149"/>
      <c r="O228" s="128"/>
      <c r="T228" s="46"/>
    </row>
    <row r="229" spans="1:20" s="47" customFormat="1" ht="15" customHeight="1">
      <c r="A229" s="143">
        <f t="shared" si="50"/>
        <v>5</v>
      </c>
      <c r="B229" s="146" t="s">
        <v>219</v>
      </c>
      <c r="C229" s="147"/>
      <c r="D229" s="148"/>
      <c r="E229" s="148"/>
      <c r="F229" s="148"/>
      <c r="G229" s="148"/>
      <c r="H229" s="149"/>
      <c r="I229" s="149"/>
      <c r="J229" s="149"/>
      <c r="K229" s="149"/>
      <c r="L229" s="149"/>
      <c r="M229" s="149"/>
      <c r="N229" s="149"/>
      <c r="O229" s="128"/>
      <c r="T229" s="46"/>
    </row>
    <row r="230" spans="1:20" s="47" customFormat="1" ht="15" customHeight="1">
      <c r="A230" s="143">
        <f t="shared" si="50"/>
        <v>6</v>
      </c>
      <c r="B230" s="146" t="s">
        <v>220</v>
      </c>
      <c r="C230" s="147"/>
      <c r="D230" s="148"/>
      <c r="E230" s="148"/>
      <c r="F230" s="148"/>
      <c r="G230" s="148"/>
      <c r="H230" s="149"/>
      <c r="I230" s="149"/>
      <c r="J230" s="149"/>
      <c r="K230" s="149"/>
      <c r="L230" s="149"/>
      <c r="M230" s="149"/>
      <c r="N230" s="149"/>
      <c r="O230" s="128"/>
      <c r="T230" s="46"/>
    </row>
    <row r="231" spans="1:20" s="47" customFormat="1" ht="15" customHeight="1">
      <c r="A231" s="143">
        <f t="shared" si="50"/>
        <v>7</v>
      </c>
      <c r="B231" s="146" t="s">
        <v>221</v>
      </c>
      <c r="C231" s="147"/>
      <c r="D231" s="148"/>
      <c r="E231" s="148"/>
      <c r="F231" s="148"/>
      <c r="G231" s="148"/>
      <c r="H231" s="149"/>
      <c r="I231" s="149"/>
      <c r="J231" s="149"/>
      <c r="K231" s="149"/>
      <c r="L231" s="149"/>
      <c r="M231" s="149"/>
      <c r="N231" s="149"/>
      <c r="O231" s="128"/>
      <c r="T231" s="46"/>
    </row>
    <row r="232" spans="1:20" s="47" customFormat="1" ht="15" customHeight="1">
      <c r="A232" s="143">
        <f t="shared" si="50"/>
        <v>8</v>
      </c>
      <c r="B232" s="146" t="s">
        <v>222</v>
      </c>
      <c r="C232" s="147"/>
      <c r="D232" s="148"/>
      <c r="E232" s="148"/>
      <c r="F232" s="148"/>
      <c r="G232" s="148"/>
      <c r="H232" s="149"/>
      <c r="I232" s="149"/>
      <c r="J232" s="149"/>
      <c r="K232" s="149"/>
      <c r="L232" s="149"/>
      <c r="M232" s="149"/>
      <c r="N232" s="149"/>
      <c r="O232" s="128"/>
      <c r="T232" s="46"/>
    </row>
    <row r="233" spans="1:20" s="47" customFormat="1" ht="15" customHeight="1">
      <c r="A233" s="143">
        <f t="shared" si="50"/>
        <v>9</v>
      </c>
      <c r="B233" s="146" t="s">
        <v>223</v>
      </c>
      <c r="C233" s="147"/>
      <c r="D233" s="148"/>
      <c r="E233" s="148"/>
      <c r="F233" s="148"/>
      <c r="G233" s="148"/>
      <c r="H233" s="149"/>
      <c r="I233" s="149"/>
      <c r="J233" s="149"/>
      <c r="K233" s="149"/>
      <c r="L233" s="149"/>
      <c r="M233" s="149"/>
      <c r="N233" s="149"/>
      <c r="O233" s="128"/>
      <c r="T233" s="46"/>
    </row>
    <row r="234" spans="1:20" s="47" customFormat="1" ht="15" customHeight="1">
      <c r="A234" s="143">
        <f t="shared" si="50"/>
        <v>10</v>
      </c>
      <c r="B234" s="146" t="s">
        <v>224</v>
      </c>
      <c r="C234" s="147"/>
      <c r="D234" s="148"/>
      <c r="E234" s="148"/>
      <c r="F234" s="148"/>
      <c r="G234" s="148"/>
      <c r="H234" s="149"/>
      <c r="I234" s="149"/>
      <c r="J234" s="149"/>
      <c r="K234" s="149"/>
      <c r="L234" s="149"/>
      <c r="M234" s="149"/>
      <c r="N234" s="149"/>
      <c r="O234" s="128"/>
      <c r="T234" s="46"/>
    </row>
    <row r="235" spans="1:20" s="47" customFormat="1" ht="15" customHeight="1">
      <c r="A235" s="143">
        <f t="shared" si="50"/>
        <v>11</v>
      </c>
      <c r="B235" s="146" t="s">
        <v>225</v>
      </c>
      <c r="C235" s="147"/>
      <c r="D235" s="148"/>
      <c r="E235" s="148"/>
      <c r="F235" s="148"/>
      <c r="G235" s="148"/>
      <c r="H235" s="149"/>
      <c r="I235" s="149"/>
      <c r="J235" s="149"/>
      <c r="K235" s="149"/>
      <c r="L235" s="149"/>
      <c r="M235" s="149"/>
      <c r="N235" s="149"/>
      <c r="O235" s="128"/>
      <c r="T235" s="46"/>
    </row>
    <row r="236" spans="1:20" s="47" customFormat="1" ht="15" customHeight="1">
      <c r="A236" s="143">
        <f t="shared" si="50"/>
        <v>12</v>
      </c>
      <c r="B236" s="146" t="s">
        <v>226</v>
      </c>
      <c r="C236" s="147"/>
      <c r="D236" s="148"/>
      <c r="E236" s="148"/>
      <c r="F236" s="148"/>
      <c r="G236" s="148"/>
      <c r="H236" s="149"/>
      <c r="I236" s="149"/>
      <c r="J236" s="149"/>
      <c r="K236" s="149"/>
      <c r="L236" s="149"/>
      <c r="M236" s="149"/>
      <c r="N236" s="149"/>
      <c r="O236" s="128"/>
      <c r="T236" s="46"/>
    </row>
    <row r="237" spans="1:20" s="47" customFormat="1" ht="15" customHeight="1">
      <c r="A237" s="143">
        <f t="shared" si="50"/>
        <v>13</v>
      </c>
      <c r="B237" s="146" t="s">
        <v>227</v>
      </c>
      <c r="C237" s="147"/>
      <c r="D237" s="148"/>
      <c r="E237" s="148"/>
      <c r="F237" s="148"/>
      <c r="G237" s="148"/>
      <c r="H237" s="149"/>
      <c r="I237" s="149"/>
      <c r="J237" s="149"/>
      <c r="K237" s="149"/>
      <c r="L237" s="149"/>
      <c r="M237" s="149"/>
      <c r="N237" s="149"/>
      <c r="O237" s="128"/>
      <c r="T237" s="46"/>
    </row>
    <row r="238" spans="1:20" s="47" customFormat="1" ht="15" customHeight="1">
      <c r="A238" s="143">
        <f t="shared" si="50"/>
        <v>14</v>
      </c>
      <c r="B238" s="146" t="s">
        <v>228</v>
      </c>
      <c r="C238" s="147"/>
      <c r="D238" s="148"/>
      <c r="E238" s="148"/>
      <c r="F238" s="148"/>
      <c r="G238" s="148"/>
      <c r="H238" s="149"/>
      <c r="I238" s="149"/>
      <c r="J238" s="149"/>
      <c r="K238" s="149"/>
      <c r="L238" s="149"/>
      <c r="M238" s="149"/>
      <c r="N238" s="149"/>
      <c r="O238" s="128"/>
      <c r="T238" s="46"/>
    </row>
    <row r="239" spans="1:20" s="47" customFormat="1" ht="15" customHeight="1">
      <c r="A239" s="143">
        <f t="shared" si="50"/>
        <v>15</v>
      </c>
      <c r="B239" s="146" t="s">
        <v>229</v>
      </c>
      <c r="C239" s="147"/>
      <c r="D239" s="148"/>
      <c r="E239" s="148"/>
      <c r="F239" s="148"/>
      <c r="G239" s="148"/>
      <c r="H239" s="149"/>
      <c r="I239" s="149"/>
      <c r="J239" s="149"/>
      <c r="K239" s="149"/>
      <c r="L239" s="149"/>
      <c r="M239" s="149"/>
      <c r="N239" s="149"/>
      <c r="O239" s="128"/>
      <c r="T239" s="46"/>
    </row>
    <row r="240" spans="1:20" s="47" customFormat="1" ht="15" customHeight="1">
      <c r="A240" s="143">
        <f t="shared" si="50"/>
        <v>16</v>
      </c>
      <c r="B240" s="146" t="s">
        <v>230</v>
      </c>
      <c r="C240" s="147"/>
      <c r="D240" s="148"/>
      <c r="E240" s="148"/>
      <c r="F240" s="148"/>
      <c r="G240" s="148"/>
      <c r="H240" s="149"/>
      <c r="I240" s="149"/>
      <c r="J240" s="149"/>
      <c r="K240" s="149"/>
      <c r="L240" s="149"/>
      <c r="M240" s="149"/>
      <c r="N240" s="149"/>
      <c r="O240" s="128"/>
      <c r="T240" s="46"/>
    </row>
    <row r="241" spans="1:20" s="47" customFormat="1" ht="15" customHeight="1">
      <c r="A241" s="126"/>
      <c r="B241" s="99"/>
      <c r="C241" s="100"/>
      <c r="D241" s="101"/>
      <c r="E241" s="101"/>
      <c r="F241" s="101"/>
      <c r="G241" s="101"/>
      <c r="H241" s="101"/>
      <c r="I241" s="101"/>
      <c r="J241" s="101"/>
      <c r="K241" s="149"/>
      <c r="L241" s="149"/>
      <c r="M241" s="101"/>
      <c r="N241" s="101"/>
      <c r="O241" s="128"/>
      <c r="T241" s="46"/>
    </row>
    <row r="242" spans="1:20" s="47" customFormat="1" ht="15" customHeight="1">
      <c r="A242" s="151"/>
      <c r="B242" s="152"/>
      <c r="C242" s="153"/>
      <c r="D242" s="154"/>
      <c r="E242" s="154"/>
      <c r="F242" s="154"/>
      <c r="G242" s="154"/>
      <c r="H242" s="154"/>
      <c r="I242" s="154"/>
      <c r="J242" s="154"/>
      <c r="K242" s="149"/>
      <c r="L242" s="149"/>
      <c r="M242" s="154"/>
      <c r="N242" s="154"/>
      <c r="O242" s="155"/>
      <c r="T242" s="46"/>
    </row>
    <row r="243" spans="1:20" s="47" customFormat="1" ht="15" customHeight="1">
      <c r="A243" s="126"/>
      <c r="B243" s="99"/>
      <c r="C243" s="100"/>
      <c r="D243" s="101"/>
      <c r="E243" s="101"/>
      <c r="F243" s="101"/>
      <c r="G243" s="101"/>
      <c r="H243" s="101"/>
      <c r="I243" s="101"/>
      <c r="J243" s="101"/>
      <c r="K243" s="149"/>
      <c r="L243" s="149"/>
      <c r="M243" s="101"/>
      <c r="N243" s="101"/>
      <c r="O243" s="128"/>
      <c r="T243" s="46"/>
    </row>
    <row r="244" spans="1:20" s="47" customFormat="1" ht="15" customHeight="1">
      <c r="A244" s="156" t="s">
        <v>231</v>
      </c>
      <c r="B244" s="44"/>
      <c r="C244" s="146"/>
      <c r="D244" s="157"/>
      <c r="E244" s="157"/>
      <c r="F244" s="157"/>
      <c r="G244" s="157"/>
      <c r="H244" s="158"/>
      <c r="I244" s="158"/>
      <c r="J244" s="158"/>
      <c r="K244" s="101"/>
      <c r="L244" s="101"/>
      <c r="M244" s="158"/>
      <c r="N244" s="158"/>
      <c r="O244" s="128"/>
      <c r="T244" s="46"/>
    </row>
    <row r="245" spans="1:20" s="47" customFormat="1" ht="15" customHeight="1">
      <c r="A245" s="156"/>
      <c r="B245" s="44"/>
      <c r="C245" s="146"/>
      <c r="D245" s="159"/>
      <c r="E245" s="159"/>
      <c r="F245" s="159"/>
      <c r="G245" s="159"/>
      <c r="H245" s="160"/>
      <c r="I245" s="160"/>
      <c r="J245" s="160"/>
      <c r="K245" s="154"/>
      <c r="L245" s="101"/>
      <c r="M245" s="160"/>
      <c r="N245" s="160"/>
      <c r="O245" s="128"/>
      <c r="T245" s="46"/>
    </row>
    <row r="246" spans="1:20" s="47" customFormat="1" ht="15" customHeight="1">
      <c r="A246" s="156"/>
      <c r="B246" s="44"/>
      <c r="C246" s="146"/>
      <c r="D246" s="159"/>
      <c r="E246" s="159"/>
      <c r="F246" s="159"/>
      <c r="G246" s="159"/>
      <c r="H246" s="160"/>
      <c r="I246" s="160"/>
      <c r="J246" s="160"/>
      <c r="K246" s="101"/>
      <c r="L246" s="101"/>
      <c r="M246" s="160"/>
      <c r="N246" s="160"/>
      <c r="O246" s="128"/>
      <c r="T246" s="46"/>
    </row>
    <row r="247" spans="1:20" s="47" customFormat="1" ht="15" customHeight="1">
      <c r="A247" s="156"/>
      <c r="B247" s="161"/>
      <c r="C247" s="147"/>
      <c r="D247" s="162"/>
      <c r="E247" s="162"/>
      <c r="F247" s="162"/>
      <c r="G247" s="162"/>
      <c r="H247" s="163"/>
      <c r="I247" s="163"/>
      <c r="J247" s="457"/>
      <c r="K247" s="158"/>
      <c r="L247" s="158"/>
      <c r="M247" s="457"/>
      <c r="N247" s="457"/>
      <c r="O247" s="128"/>
      <c r="T247" s="46"/>
    </row>
    <row r="248" spans="1:20" s="47" customFormat="1" ht="15" customHeight="1">
      <c r="A248" s="156"/>
      <c r="B248" s="164" t="s">
        <v>232</v>
      </c>
      <c r="C248" s="146"/>
      <c r="D248" s="159"/>
      <c r="E248" s="159"/>
      <c r="F248" s="159"/>
      <c r="G248" s="159"/>
      <c r="H248" s="589" t="s">
        <v>233</v>
      </c>
      <c r="I248" s="589"/>
      <c r="J248" s="165"/>
      <c r="K248" s="160"/>
      <c r="L248" s="160"/>
      <c r="M248" s="165"/>
      <c r="N248" s="165"/>
      <c r="O248" s="128"/>
      <c r="T248" s="46"/>
    </row>
    <row r="249" spans="1:20" s="47" customFormat="1" ht="15" customHeight="1">
      <c r="A249" s="166"/>
      <c r="B249" s="164" t="s">
        <v>234</v>
      </c>
      <c r="C249" s="146"/>
      <c r="D249" s="157"/>
      <c r="E249" s="157"/>
      <c r="F249" s="157"/>
      <c r="G249" s="157"/>
      <c r="H249" s="589" t="s">
        <v>235</v>
      </c>
      <c r="I249" s="589"/>
      <c r="J249" s="165"/>
      <c r="K249" s="160"/>
      <c r="L249" s="160"/>
      <c r="M249" s="165"/>
      <c r="N249" s="165"/>
      <c r="O249" s="128"/>
      <c r="T249" s="46"/>
    </row>
    <row r="250" spans="1:20" s="47" customFormat="1" ht="15" customHeight="1">
      <c r="A250" s="166"/>
      <c r="B250" s="164" t="s">
        <v>236</v>
      </c>
      <c r="C250" s="161"/>
      <c r="D250" s="167"/>
      <c r="E250" s="167"/>
      <c r="F250" s="167"/>
      <c r="G250" s="167"/>
      <c r="H250" s="168"/>
      <c r="I250" s="168"/>
      <c r="J250" s="168"/>
      <c r="K250" s="457"/>
      <c r="L250" s="457"/>
      <c r="M250" s="168"/>
      <c r="N250" s="168"/>
      <c r="O250" s="128"/>
      <c r="T250" s="46"/>
    </row>
    <row r="251" spans="1:20" s="47" customFormat="1" ht="15" customHeight="1">
      <c r="A251" s="133"/>
      <c r="B251" s="134"/>
      <c r="C251" s="135"/>
      <c r="D251" s="136"/>
      <c r="E251" s="136"/>
      <c r="F251" s="136"/>
      <c r="G251" s="136"/>
      <c r="H251" s="136"/>
      <c r="I251" s="136"/>
      <c r="J251" s="136"/>
      <c r="K251" s="165"/>
      <c r="L251" s="165"/>
      <c r="M251" s="136"/>
      <c r="N251" s="136"/>
      <c r="O251" s="137"/>
      <c r="P251" s="99"/>
      <c r="T251" s="46"/>
    </row>
    <row r="252" spans="1:20">
      <c r="K252" s="165"/>
      <c r="L252" s="165"/>
    </row>
    <row r="253" spans="1:20" ht="15.75">
      <c r="K253" s="168"/>
      <c r="L253" s="168"/>
    </row>
    <row r="254" spans="1:20">
      <c r="K254" s="136"/>
      <c r="L254" s="101"/>
    </row>
  </sheetData>
  <sheetProtection selectLockedCells="1" selectUnlockedCells="1"/>
  <mergeCells count="9">
    <mergeCell ref="B222:I222"/>
    <mergeCell ref="H248:I248"/>
    <mergeCell ref="H249:I249"/>
    <mergeCell ref="B216:I216"/>
    <mergeCell ref="B217:I217"/>
    <mergeCell ref="B218:I218"/>
    <mergeCell ref="B219:I219"/>
    <mergeCell ref="B220:I220"/>
    <mergeCell ref="B221:I221"/>
  </mergeCells>
  <hyperlinks>
    <hyperlink ref="I10" r:id="rId1"/>
  </hyperlinks>
  <printOptions horizontalCentered="1" verticalCentered="1"/>
  <pageMargins left="0.19685039370078741" right="0.19685039370078741" top="0.19685039370078741" bottom="0.27559055118110237" header="0.78740157480314965" footer="0.78740157480314965"/>
  <pageSetup paperSize="9" scale="55" firstPageNumber="0" orientation="portrait" horizontalDpi="300" verticalDpi="300" r:id="rId2"/>
  <headerFooter alignWithMargins="0">
    <oddHeader>&amp;C&amp;"Times New Roman,Normal"&amp;12&amp;A</oddHeader>
    <oddFooter>&amp;C&amp;"Times New Roman,Normal"&amp;12Página &amp;P</oddFooter>
  </headerFooter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0"/>
  <sheetViews>
    <sheetView view="pageBreakPreview" topLeftCell="B8" zoomScale="90" zoomScaleNormal="90" zoomScaleSheetLayoutView="90" workbookViewId="0">
      <pane xSplit="4" ySplit="5" topLeftCell="G17" activePane="bottomRight" state="frozen"/>
      <selection activeCell="B8" sqref="B8"/>
      <selection pane="topRight" activeCell="F8" sqref="F8"/>
      <selection pane="bottomLeft" activeCell="B13" sqref="B13"/>
      <selection pane="bottomRight" activeCell="H19" sqref="H19"/>
    </sheetView>
  </sheetViews>
  <sheetFormatPr baseColWidth="10" defaultColWidth="11.85546875" defaultRowHeight="14.25"/>
  <cols>
    <col min="1" max="1" width="20.28515625" style="382" customWidth="1"/>
    <col min="2" max="2" width="9.5703125" style="382" customWidth="1"/>
    <col min="3" max="3" width="42.42578125" style="382" customWidth="1"/>
    <col min="4" max="4" width="7.5703125" style="471" customWidth="1"/>
    <col min="5" max="5" width="11.28515625" style="382" customWidth="1"/>
    <col min="6" max="6" width="14.28515625" style="382" customWidth="1"/>
    <col min="7" max="7" width="18.42578125" style="382" customWidth="1"/>
    <col min="8" max="248" width="11.85546875" style="382"/>
    <col min="249" max="249" width="39.140625" style="382" customWidth="1"/>
    <col min="250" max="250" width="42.42578125" style="382" customWidth="1"/>
    <col min="251" max="251" width="7.5703125" style="382" customWidth="1"/>
    <col min="252" max="252" width="11.28515625" style="382" customWidth="1"/>
    <col min="253" max="253" width="14.28515625" style="382" customWidth="1"/>
    <col min="254" max="254" width="18.42578125" style="382" customWidth="1"/>
    <col min="255" max="504" width="11.85546875" style="382"/>
    <col min="505" max="505" width="39.140625" style="382" customWidth="1"/>
    <col min="506" max="506" width="42.42578125" style="382" customWidth="1"/>
    <col min="507" max="507" width="7.5703125" style="382" customWidth="1"/>
    <col min="508" max="508" width="11.28515625" style="382" customWidth="1"/>
    <col min="509" max="509" width="14.28515625" style="382" customWidth="1"/>
    <col min="510" max="510" width="18.42578125" style="382" customWidth="1"/>
    <col min="511" max="760" width="11.85546875" style="382"/>
    <col min="761" max="761" width="39.140625" style="382" customWidth="1"/>
    <col min="762" max="762" width="42.42578125" style="382" customWidth="1"/>
    <col min="763" max="763" width="7.5703125" style="382" customWidth="1"/>
    <col min="764" max="764" width="11.28515625" style="382" customWidth="1"/>
    <col min="765" max="765" width="14.28515625" style="382" customWidth="1"/>
    <col min="766" max="766" width="18.42578125" style="382" customWidth="1"/>
    <col min="767" max="1016" width="11.85546875" style="382"/>
    <col min="1017" max="1017" width="39.140625" style="382" customWidth="1"/>
    <col min="1018" max="1018" width="42.42578125" style="382" customWidth="1"/>
    <col min="1019" max="1019" width="7.5703125" style="382" customWidth="1"/>
    <col min="1020" max="1020" width="11.28515625" style="382" customWidth="1"/>
    <col min="1021" max="1021" width="14.28515625" style="382" customWidth="1"/>
    <col min="1022" max="1022" width="18.42578125" style="382" customWidth="1"/>
    <col min="1023" max="1272" width="11.85546875" style="382"/>
    <col min="1273" max="1273" width="39.140625" style="382" customWidth="1"/>
    <col min="1274" max="1274" width="42.42578125" style="382" customWidth="1"/>
    <col min="1275" max="1275" width="7.5703125" style="382" customWidth="1"/>
    <col min="1276" max="1276" width="11.28515625" style="382" customWidth="1"/>
    <col min="1277" max="1277" width="14.28515625" style="382" customWidth="1"/>
    <col min="1278" max="1278" width="18.42578125" style="382" customWidth="1"/>
    <col min="1279" max="1528" width="11.85546875" style="382"/>
    <col min="1529" max="1529" width="39.140625" style="382" customWidth="1"/>
    <col min="1530" max="1530" width="42.42578125" style="382" customWidth="1"/>
    <col min="1531" max="1531" width="7.5703125" style="382" customWidth="1"/>
    <col min="1532" max="1532" width="11.28515625" style="382" customWidth="1"/>
    <col min="1533" max="1533" width="14.28515625" style="382" customWidth="1"/>
    <col min="1534" max="1534" width="18.42578125" style="382" customWidth="1"/>
    <col min="1535" max="1784" width="11.85546875" style="382"/>
    <col min="1785" max="1785" width="39.140625" style="382" customWidth="1"/>
    <col min="1786" max="1786" width="42.42578125" style="382" customWidth="1"/>
    <col min="1787" max="1787" width="7.5703125" style="382" customWidth="1"/>
    <col min="1788" max="1788" width="11.28515625" style="382" customWidth="1"/>
    <col min="1789" max="1789" width="14.28515625" style="382" customWidth="1"/>
    <col min="1790" max="1790" width="18.42578125" style="382" customWidth="1"/>
    <col min="1791" max="2040" width="11.85546875" style="382"/>
    <col min="2041" max="2041" width="39.140625" style="382" customWidth="1"/>
    <col min="2042" max="2042" width="42.42578125" style="382" customWidth="1"/>
    <col min="2043" max="2043" width="7.5703125" style="382" customWidth="1"/>
    <col min="2044" max="2044" width="11.28515625" style="382" customWidth="1"/>
    <col min="2045" max="2045" width="14.28515625" style="382" customWidth="1"/>
    <col min="2046" max="2046" width="18.42578125" style="382" customWidth="1"/>
    <col min="2047" max="2296" width="11.85546875" style="382"/>
    <col min="2297" max="2297" width="39.140625" style="382" customWidth="1"/>
    <col min="2298" max="2298" width="42.42578125" style="382" customWidth="1"/>
    <col min="2299" max="2299" width="7.5703125" style="382" customWidth="1"/>
    <col min="2300" max="2300" width="11.28515625" style="382" customWidth="1"/>
    <col min="2301" max="2301" width="14.28515625" style="382" customWidth="1"/>
    <col min="2302" max="2302" width="18.42578125" style="382" customWidth="1"/>
    <col min="2303" max="2552" width="11.85546875" style="382"/>
    <col min="2553" max="2553" width="39.140625" style="382" customWidth="1"/>
    <col min="2554" max="2554" width="42.42578125" style="382" customWidth="1"/>
    <col min="2555" max="2555" width="7.5703125" style="382" customWidth="1"/>
    <col min="2556" max="2556" width="11.28515625" style="382" customWidth="1"/>
    <col min="2557" max="2557" width="14.28515625" style="382" customWidth="1"/>
    <col min="2558" max="2558" width="18.42578125" style="382" customWidth="1"/>
    <col min="2559" max="2808" width="11.85546875" style="382"/>
    <col min="2809" max="2809" width="39.140625" style="382" customWidth="1"/>
    <col min="2810" max="2810" width="42.42578125" style="382" customWidth="1"/>
    <col min="2811" max="2811" width="7.5703125" style="382" customWidth="1"/>
    <col min="2812" max="2812" width="11.28515625" style="382" customWidth="1"/>
    <col min="2813" max="2813" width="14.28515625" style="382" customWidth="1"/>
    <col min="2814" max="2814" width="18.42578125" style="382" customWidth="1"/>
    <col min="2815" max="3064" width="11.85546875" style="382"/>
    <col min="3065" max="3065" width="39.140625" style="382" customWidth="1"/>
    <col min="3066" max="3066" width="42.42578125" style="382" customWidth="1"/>
    <col min="3067" max="3067" width="7.5703125" style="382" customWidth="1"/>
    <col min="3068" max="3068" width="11.28515625" style="382" customWidth="1"/>
    <col min="3069" max="3069" width="14.28515625" style="382" customWidth="1"/>
    <col min="3070" max="3070" width="18.42578125" style="382" customWidth="1"/>
    <col min="3071" max="3320" width="11.85546875" style="382"/>
    <col min="3321" max="3321" width="39.140625" style="382" customWidth="1"/>
    <col min="3322" max="3322" width="42.42578125" style="382" customWidth="1"/>
    <col min="3323" max="3323" width="7.5703125" style="382" customWidth="1"/>
    <col min="3324" max="3324" width="11.28515625" style="382" customWidth="1"/>
    <col min="3325" max="3325" width="14.28515625" style="382" customWidth="1"/>
    <col min="3326" max="3326" width="18.42578125" style="382" customWidth="1"/>
    <col min="3327" max="3576" width="11.85546875" style="382"/>
    <col min="3577" max="3577" width="39.140625" style="382" customWidth="1"/>
    <col min="3578" max="3578" width="42.42578125" style="382" customWidth="1"/>
    <col min="3579" max="3579" width="7.5703125" style="382" customWidth="1"/>
    <col min="3580" max="3580" width="11.28515625" style="382" customWidth="1"/>
    <col min="3581" max="3581" width="14.28515625" style="382" customWidth="1"/>
    <col min="3582" max="3582" width="18.42578125" style="382" customWidth="1"/>
    <col min="3583" max="3832" width="11.85546875" style="382"/>
    <col min="3833" max="3833" width="39.140625" style="382" customWidth="1"/>
    <col min="3834" max="3834" width="42.42578125" style="382" customWidth="1"/>
    <col min="3835" max="3835" width="7.5703125" style="382" customWidth="1"/>
    <col min="3836" max="3836" width="11.28515625" style="382" customWidth="1"/>
    <col min="3837" max="3837" width="14.28515625" style="382" customWidth="1"/>
    <col min="3838" max="3838" width="18.42578125" style="382" customWidth="1"/>
    <col min="3839" max="4088" width="11.85546875" style="382"/>
    <col min="4089" max="4089" width="39.140625" style="382" customWidth="1"/>
    <col min="4090" max="4090" width="42.42578125" style="382" customWidth="1"/>
    <col min="4091" max="4091" width="7.5703125" style="382" customWidth="1"/>
    <col min="4092" max="4092" width="11.28515625" style="382" customWidth="1"/>
    <col min="4093" max="4093" width="14.28515625" style="382" customWidth="1"/>
    <col min="4094" max="4094" width="18.42578125" style="382" customWidth="1"/>
    <col min="4095" max="4344" width="11.85546875" style="382"/>
    <col min="4345" max="4345" width="39.140625" style="382" customWidth="1"/>
    <col min="4346" max="4346" width="42.42578125" style="382" customWidth="1"/>
    <col min="4347" max="4347" width="7.5703125" style="382" customWidth="1"/>
    <col min="4348" max="4348" width="11.28515625" style="382" customWidth="1"/>
    <col min="4349" max="4349" width="14.28515625" style="382" customWidth="1"/>
    <col min="4350" max="4350" width="18.42578125" style="382" customWidth="1"/>
    <col min="4351" max="4600" width="11.85546875" style="382"/>
    <col min="4601" max="4601" width="39.140625" style="382" customWidth="1"/>
    <col min="4602" max="4602" width="42.42578125" style="382" customWidth="1"/>
    <col min="4603" max="4603" width="7.5703125" style="382" customWidth="1"/>
    <col min="4604" max="4604" width="11.28515625" style="382" customWidth="1"/>
    <col min="4605" max="4605" width="14.28515625" style="382" customWidth="1"/>
    <col min="4606" max="4606" width="18.42578125" style="382" customWidth="1"/>
    <col min="4607" max="4856" width="11.85546875" style="382"/>
    <col min="4857" max="4857" width="39.140625" style="382" customWidth="1"/>
    <col min="4858" max="4858" width="42.42578125" style="382" customWidth="1"/>
    <col min="4859" max="4859" width="7.5703125" style="382" customWidth="1"/>
    <col min="4860" max="4860" width="11.28515625" style="382" customWidth="1"/>
    <col min="4861" max="4861" width="14.28515625" style="382" customWidth="1"/>
    <col min="4862" max="4862" width="18.42578125" style="382" customWidth="1"/>
    <col min="4863" max="5112" width="11.85546875" style="382"/>
    <col min="5113" max="5113" width="39.140625" style="382" customWidth="1"/>
    <col min="5114" max="5114" width="42.42578125" style="382" customWidth="1"/>
    <col min="5115" max="5115" width="7.5703125" style="382" customWidth="1"/>
    <col min="5116" max="5116" width="11.28515625" style="382" customWidth="1"/>
    <col min="5117" max="5117" width="14.28515625" style="382" customWidth="1"/>
    <col min="5118" max="5118" width="18.42578125" style="382" customWidth="1"/>
    <col min="5119" max="5368" width="11.85546875" style="382"/>
    <col min="5369" max="5369" width="39.140625" style="382" customWidth="1"/>
    <col min="5370" max="5370" width="42.42578125" style="382" customWidth="1"/>
    <col min="5371" max="5371" width="7.5703125" style="382" customWidth="1"/>
    <col min="5372" max="5372" width="11.28515625" style="382" customWidth="1"/>
    <col min="5373" max="5373" width="14.28515625" style="382" customWidth="1"/>
    <col min="5374" max="5374" width="18.42578125" style="382" customWidth="1"/>
    <col min="5375" max="5624" width="11.85546875" style="382"/>
    <col min="5625" max="5625" width="39.140625" style="382" customWidth="1"/>
    <col min="5626" max="5626" width="42.42578125" style="382" customWidth="1"/>
    <col min="5627" max="5627" width="7.5703125" style="382" customWidth="1"/>
    <col min="5628" max="5628" width="11.28515625" style="382" customWidth="1"/>
    <col min="5629" max="5629" width="14.28515625" style="382" customWidth="1"/>
    <col min="5630" max="5630" width="18.42578125" style="382" customWidth="1"/>
    <col min="5631" max="5880" width="11.85546875" style="382"/>
    <col min="5881" max="5881" width="39.140625" style="382" customWidth="1"/>
    <col min="5882" max="5882" width="42.42578125" style="382" customWidth="1"/>
    <col min="5883" max="5883" width="7.5703125" style="382" customWidth="1"/>
    <col min="5884" max="5884" width="11.28515625" style="382" customWidth="1"/>
    <col min="5885" max="5885" width="14.28515625" style="382" customWidth="1"/>
    <col min="5886" max="5886" width="18.42578125" style="382" customWidth="1"/>
    <col min="5887" max="6136" width="11.85546875" style="382"/>
    <col min="6137" max="6137" width="39.140625" style="382" customWidth="1"/>
    <col min="6138" max="6138" width="42.42578125" style="382" customWidth="1"/>
    <col min="6139" max="6139" width="7.5703125" style="382" customWidth="1"/>
    <col min="6140" max="6140" width="11.28515625" style="382" customWidth="1"/>
    <col min="6141" max="6141" width="14.28515625" style="382" customWidth="1"/>
    <col min="6142" max="6142" width="18.42578125" style="382" customWidth="1"/>
    <col min="6143" max="6392" width="11.85546875" style="382"/>
    <col min="6393" max="6393" width="39.140625" style="382" customWidth="1"/>
    <col min="6394" max="6394" width="42.42578125" style="382" customWidth="1"/>
    <col min="6395" max="6395" width="7.5703125" style="382" customWidth="1"/>
    <col min="6396" max="6396" width="11.28515625" style="382" customWidth="1"/>
    <col min="6397" max="6397" width="14.28515625" style="382" customWidth="1"/>
    <col min="6398" max="6398" width="18.42578125" style="382" customWidth="1"/>
    <col min="6399" max="6648" width="11.85546875" style="382"/>
    <col min="6649" max="6649" width="39.140625" style="382" customWidth="1"/>
    <col min="6650" max="6650" width="42.42578125" style="382" customWidth="1"/>
    <col min="6651" max="6651" width="7.5703125" style="382" customWidth="1"/>
    <col min="6652" max="6652" width="11.28515625" style="382" customWidth="1"/>
    <col min="6653" max="6653" width="14.28515625" style="382" customWidth="1"/>
    <col min="6654" max="6654" width="18.42578125" style="382" customWidth="1"/>
    <col min="6655" max="6904" width="11.85546875" style="382"/>
    <col min="6905" max="6905" width="39.140625" style="382" customWidth="1"/>
    <col min="6906" max="6906" width="42.42578125" style="382" customWidth="1"/>
    <col min="6907" max="6907" width="7.5703125" style="382" customWidth="1"/>
    <col min="6908" max="6908" width="11.28515625" style="382" customWidth="1"/>
    <col min="6909" max="6909" width="14.28515625" style="382" customWidth="1"/>
    <col min="6910" max="6910" width="18.42578125" style="382" customWidth="1"/>
    <col min="6911" max="7160" width="11.85546875" style="382"/>
    <col min="7161" max="7161" width="39.140625" style="382" customWidth="1"/>
    <col min="7162" max="7162" width="42.42578125" style="382" customWidth="1"/>
    <col min="7163" max="7163" width="7.5703125" style="382" customWidth="1"/>
    <col min="7164" max="7164" width="11.28515625" style="382" customWidth="1"/>
    <col min="7165" max="7165" width="14.28515625" style="382" customWidth="1"/>
    <col min="7166" max="7166" width="18.42578125" style="382" customWidth="1"/>
    <col min="7167" max="7416" width="11.85546875" style="382"/>
    <col min="7417" max="7417" width="39.140625" style="382" customWidth="1"/>
    <col min="7418" max="7418" width="42.42578125" style="382" customWidth="1"/>
    <col min="7419" max="7419" width="7.5703125" style="382" customWidth="1"/>
    <col min="7420" max="7420" width="11.28515625" style="382" customWidth="1"/>
    <col min="7421" max="7421" width="14.28515625" style="382" customWidth="1"/>
    <col min="7422" max="7422" width="18.42578125" style="382" customWidth="1"/>
    <col min="7423" max="7672" width="11.85546875" style="382"/>
    <col min="7673" max="7673" width="39.140625" style="382" customWidth="1"/>
    <col min="7674" max="7674" width="42.42578125" style="382" customWidth="1"/>
    <col min="7675" max="7675" width="7.5703125" style="382" customWidth="1"/>
    <col min="7676" max="7676" width="11.28515625" style="382" customWidth="1"/>
    <col min="7677" max="7677" width="14.28515625" style="382" customWidth="1"/>
    <col min="7678" max="7678" width="18.42578125" style="382" customWidth="1"/>
    <col min="7679" max="7928" width="11.85546875" style="382"/>
    <col min="7929" max="7929" width="39.140625" style="382" customWidth="1"/>
    <col min="7930" max="7930" width="42.42578125" style="382" customWidth="1"/>
    <col min="7931" max="7931" width="7.5703125" style="382" customWidth="1"/>
    <col min="7932" max="7932" width="11.28515625" style="382" customWidth="1"/>
    <col min="7933" max="7933" width="14.28515625" style="382" customWidth="1"/>
    <col min="7934" max="7934" width="18.42578125" style="382" customWidth="1"/>
    <col min="7935" max="8184" width="11.85546875" style="382"/>
    <col min="8185" max="8185" width="39.140625" style="382" customWidth="1"/>
    <col min="8186" max="8186" width="42.42578125" style="382" customWidth="1"/>
    <col min="8187" max="8187" width="7.5703125" style="382" customWidth="1"/>
    <col min="8188" max="8188" width="11.28515625" style="382" customWidth="1"/>
    <col min="8189" max="8189" width="14.28515625" style="382" customWidth="1"/>
    <col min="8190" max="8190" width="18.42578125" style="382" customWidth="1"/>
    <col min="8191" max="8440" width="11.85546875" style="382"/>
    <col min="8441" max="8441" width="39.140625" style="382" customWidth="1"/>
    <col min="8442" max="8442" width="42.42578125" style="382" customWidth="1"/>
    <col min="8443" max="8443" width="7.5703125" style="382" customWidth="1"/>
    <col min="8444" max="8444" width="11.28515625" style="382" customWidth="1"/>
    <col min="8445" max="8445" width="14.28515625" style="382" customWidth="1"/>
    <col min="8446" max="8446" width="18.42578125" style="382" customWidth="1"/>
    <col min="8447" max="8696" width="11.85546875" style="382"/>
    <col min="8697" max="8697" width="39.140625" style="382" customWidth="1"/>
    <col min="8698" max="8698" width="42.42578125" style="382" customWidth="1"/>
    <col min="8699" max="8699" width="7.5703125" style="382" customWidth="1"/>
    <col min="8700" max="8700" width="11.28515625" style="382" customWidth="1"/>
    <col min="8701" max="8701" width="14.28515625" style="382" customWidth="1"/>
    <col min="8702" max="8702" width="18.42578125" style="382" customWidth="1"/>
    <col min="8703" max="8952" width="11.85546875" style="382"/>
    <col min="8953" max="8953" width="39.140625" style="382" customWidth="1"/>
    <col min="8954" max="8954" width="42.42578125" style="382" customWidth="1"/>
    <col min="8955" max="8955" width="7.5703125" style="382" customWidth="1"/>
    <col min="8956" max="8956" width="11.28515625" style="382" customWidth="1"/>
    <col min="8957" max="8957" width="14.28515625" style="382" customWidth="1"/>
    <col min="8958" max="8958" width="18.42578125" style="382" customWidth="1"/>
    <col min="8959" max="9208" width="11.85546875" style="382"/>
    <col min="9209" max="9209" width="39.140625" style="382" customWidth="1"/>
    <col min="9210" max="9210" width="42.42578125" style="382" customWidth="1"/>
    <col min="9211" max="9211" width="7.5703125" style="382" customWidth="1"/>
    <col min="9212" max="9212" width="11.28515625" style="382" customWidth="1"/>
    <col min="9213" max="9213" width="14.28515625" style="382" customWidth="1"/>
    <col min="9214" max="9214" width="18.42578125" style="382" customWidth="1"/>
    <col min="9215" max="9464" width="11.85546875" style="382"/>
    <col min="9465" max="9465" width="39.140625" style="382" customWidth="1"/>
    <col min="9466" max="9466" width="42.42578125" style="382" customWidth="1"/>
    <col min="9467" max="9467" width="7.5703125" style="382" customWidth="1"/>
    <col min="9468" max="9468" width="11.28515625" style="382" customWidth="1"/>
    <col min="9469" max="9469" width="14.28515625" style="382" customWidth="1"/>
    <col min="9470" max="9470" width="18.42578125" style="382" customWidth="1"/>
    <col min="9471" max="9720" width="11.85546875" style="382"/>
    <col min="9721" max="9721" width="39.140625" style="382" customWidth="1"/>
    <col min="9722" max="9722" width="42.42578125" style="382" customWidth="1"/>
    <col min="9723" max="9723" width="7.5703125" style="382" customWidth="1"/>
    <col min="9724" max="9724" width="11.28515625" style="382" customWidth="1"/>
    <col min="9725" max="9725" width="14.28515625" style="382" customWidth="1"/>
    <col min="9726" max="9726" width="18.42578125" style="382" customWidth="1"/>
    <col min="9727" max="9976" width="11.85546875" style="382"/>
    <col min="9977" max="9977" width="39.140625" style="382" customWidth="1"/>
    <col min="9978" max="9978" width="42.42578125" style="382" customWidth="1"/>
    <col min="9979" max="9979" width="7.5703125" style="382" customWidth="1"/>
    <col min="9980" max="9980" width="11.28515625" style="382" customWidth="1"/>
    <col min="9981" max="9981" width="14.28515625" style="382" customWidth="1"/>
    <col min="9982" max="9982" width="18.42578125" style="382" customWidth="1"/>
    <col min="9983" max="10232" width="11.85546875" style="382"/>
    <col min="10233" max="10233" width="39.140625" style="382" customWidth="1"/>
    <col min="10234" max="10234" width="42.42578125" style="382" customWidth="1"/>
    <col min="10235" max="10235" width="7.5703125" style="382" customWidth="1"/>
    <col min="10236" max="10236" width="11.28515625" style="382" customWidth="1"/>
    <col min="10237" max="10237" width="14.28515625" style="382" customWidth="1"/>
    <col min="10238" max="10238" width="18.42578125" style="382" customWidth="1"/>
    <col min="10239" max="10488" width="11.85546875" style="382"/>
    <col min="10489" max="10489" width="39.140625" style="382" customWidth="1"/>
    <col min="10490" max="10490" width="42.42578125" style="382" customWidth="1"/>
    <col min="10491" max="10491" width="7.5703125" style="382" customWidth="1"/>
    <col min="10492" max="10492" width="11.28515625" style="382" customWidth="1"/>
    <col min="10493" max="10493" width="14.28515625" style="382" customWidth="1"/>
    <col min="10494" max="10494" width="18.42578125" style="382" customWidth="1"/>
    <col min="10495" max="10744" width="11.85546875" style="382"/>
    <col min="10745" max="10745" width="39.140625" style="382" customWidth="1"/>
    <col min="10746" max="10746" width="42.42578125" style="382" customWidth="1"/>
    <col min="10747" max="10747" width="7.5703125" style="382" customWidth="1"/>
    <col min="10748" max="10748" width="11.28515625" style="382" customWidth="1"/>
    <col min="10749" max="10749" width="14.28515625" style="382" customWidth="1"/>
    <col min="10750" max="10750" width="18.42578125" style="382" customWidth="1"/>
    <col min="10751" max="11000" width="11.85546875" style="382"/>
    <col min="11001" max="11001" width="39.140625" style="382" customWidth="1"/>
    <col min="11002" max="11002" width="42.42578125" style="382" customWidth="1"/>
    <col min="11003" max="11003" width="7.5703125" style="382" customWidth="1"/>
    <col min="11004" max="11004" width="11.28515625" style="382" customWidth="1"/>
    <col min="11005" max="11005" width="14.28515625" style="382" customWidth="1"/>
    <col min="11006" max="11006" width="18.42578125" style="382" customWidth="1"/>
    <col min="11007" max="11256" width="11.85546875" style="382"/>
    <col min="11257" max="11257" width="39.140625" style="382" customWidth="1"/>
    <col min="11258" max="11258" width="42.42578125" style="382" customWidth="1"/>
    <col min="11259" max="11259" width="7.5703125" style="382" customWidth="1"/>
    <col min="11260" max="11260" width="11.28515625" style="382" customWidth="1"/>
    <col min="11261" max="11261" width="14.28515625" style="382" customWidth="1"/>
    <col min="11262" max="11262" width="18.42578125" style="382" customWidth="1"/>
    <col min="11263" max="11512" width="11.85546875" style="382"/>
    <col min="11513" max="11513" width="39.140625" style="382" customWidth="1"/>
    <col min="11514" max="11514" width="42.42578125" style="382" customWidth="1"/>
    <col min="11515" max="11515" width="7.5703125" style="382" customWidth="1"/>
    <col min="11516" max="11516" width="11.28515625" style="382" customWidth="1"/>
    <col min="11517" max="11517" width="14.28515625" style="382" customWidth="1"/>
    <col min="11518" max="11518" width="18.42578125" style="382" customWidth="1"/>
    <col min="11519" max="11768" width="11.85546875" style="382"/>
    <col min="11769" max="11769" width="39.140625" style="382" customWidth="1"/>
    <col min="11770" max="11770" width="42.42578125" style="382" customWidth="1"/>
    <col min="11771" max="11771" width="7.5703125" style="382" customWidth="1"/>
    <col min="11772" max="11772" width="11.28515625" style="382" customWidth="1"/>
    <col min="11773" max="11773" width="14.28515625" style="382" customWidth="1"/>
    <col min="11774" max="11774" width="18.42578125" style="382" customWidth="1"/>
    <col min="11775" max="12024" width="11.85546875" style="382"/>
    <col min="12025" max="12025" width="39.140625" style="382" customWidth="1"/>
    <col min="12026" max="12026" width="42.42578125" style="382" customWidth="1"/>
    <col min="12027" max="12027" width="7.5703125" style="382" customWidth="1"/>
    <col min="12028" max="12028" width="11.28515625" style="382" customWidth="1"/>
    <col min="12029" max="12029" width="14.28515625" style="382" customWidth="1"/>
    <col min="12030" max="12030" width="18.42578125" style="382" customWidth="1"/>
    <col min="12031" max="12280" width="11.85546875" style="382"/>
    <col min="12281" max="12281" width="39.140625" style="382" customWidth="1"/>
    <col min="12282" max="12282" width="42.42578125" style="382" customWidth="1"/>
    <col min="12283" max="12283" width="7.5703125" style="382" customWidth="1"/>
    <col min="12284" max="12284" width="11.28515625" style="382" customWidth="1"/>
    <col min="12285" max="12285" width="14.28515625" style="382" customWidth="1"/>
    <col min="12286" max="12286" width="18.42578125" style="382" customWidth="1"/>
    <col min="12287" max="12536" width="11.85546875" style="382"/>
    <col min="12537" max="12537" width="39.140625" style="382" customWidth="1"/>
    <col min="12538" max="12538" width="42.42578125" style="382" customWidth="1"/>
    <col min="12539" max="12539" width="7.5703125" style="382" customWidth="1"/>
    <col min="12540" max="12540" width="11.28515625" style="382" customWidth="1"/>
    <col min="12541" max="12541" width="14.28515625" style="382" customWidth="1"/>
    <col min="12542" max="12542" width="18.42578125" style="382" customWidth="1"/>
    <col min="12543" max="12792" width="11.85546875" style="382"/>
    <col min="12793" max="12793" width="39.140625" style="382" customWidth="1"/>
    <col min="12794" max="12794" width="42.42578125" style="382" customWidth="1"/>
    <col min="12795" max="12795" width="7.5703125" style="382" customWidth="1"/>
    <col min="12796" max="12796" width="11.28515625" style="382" customWidth="1"/>
    <col min="12797" max="12797" width="14.28515625" style="382" customWidth="1"/>
    <col min="12798" max="12798" width="18.42578125" style="382" customWidth="1"/>
    <col min="12799" max="13048" width="11.85546875" style="382"/>
    <col min="13049" max="13049" width="39.140625" style="382" customWidth="1"/>
    <col min="13050" max="13050" width="42.42578125" style="382" customWidth="1"/>
    <col min="13051" max="13051" width="7.5703125" style="382" customWidth="1"/>
    <col min="13052" max="13052" width="11.28515625" style="382" customWidth="1"/>
    <col min="13053" max="13053" width="14.28515625" style="382" customWidth="1"/>
    <col min="13054" max="13054" width="18.42578125" style="382" customWidth="1"/>
    <col min="13055" max="13304" width="11.85546875" style="382"/>
    <col min="13305" max="13305" width="39.140625" style="382" customWidth="1"/>
    <col min="13306" max="13306" width="42.42578125" style="382" customWidth="1"/>
    <col min="13307" max="13307" width="7.5703125" style="382" customWidth="1"/>
    <col min="13308" max="13308" width="11.28515625" style="382" customWidth="1"/>
    <col min="13309" max="13309" width="14.28515625" style="382" customWidth="1"/>
    <col min="13310" max="13310" width="18.42578125" style="382" customWidth="1"/>
    <col min="13311" max="13560" width="11.85546875" style="382"/>
    <col min="13561" max="13561" width="39.140625" style="382" customWidth="1"/>
    <col min="13562" max="13562" width="42.42578125" style="382" customWidth="1"/>
    <col min="13563" max="13563" width="7.5703125" style="382" customWidth="1"/>
    <col min="13564" max="13564" width="11.28515625" style="382" customWidth="1"/>
    <col min="13565" max="13565" width="14.28515625" style="382" customWidth="1"/>
    <col min="13566" max="13566" width="18.42578125" style="382" customWidth="1"/>
    <col min="13567" max="13816" width="11.85546875" style="382"/>
    <col min="13817" max="13817" width="39.140625" style="382" customWidth="1"/>
    <col min="13818" max="13818" width="42.42578125" style="382" customWidth="1"/>
    <col min="13819" max="13819" width="7.5703125" style="382" customWidth="1"/>
    <col min="13820" max="13820" width="11.28515625" style="382" customWidth="1"/>
    <col min="13821" max="13821" width="14.28515625" style="382" customWidth="1"/>
    <col min="13822" max="13822" width="18.42578125" style="382" customWidth="1"/>
    <col min="13823" max="14072" width="11.85546875" style="382"/>
    <col min="14073" max="14073" width="39.140625" style="382" customWidth="1"/>
    <col min="14074" max="14074" width="42.42578125" style="382" customWidth="1"/>
    <col min="14075" max="14075" width="7.5703125" style="382" customWidth="1"/>
    <col min="14076" max="14076" width="11.28515625" style="382" customWidth="1"/>
    <col min="14077" max="14077" width="14.28515625" style="382" customWidth="1"/>
    <col min="14078" max="14078" width="18.42578125" style="382" customWidth="1"/>
    <col min="14079" max="14328" width="11.85546875" style="382"/>
    <col min="14329" max="14329" width="39.140625" style="382" customWidth="1"/>
    <col min="14330" max="14330" width="42.42578125" style="382" customWidth="1"/>
    <col min="14331" max="14331" width="7.5703125" style="382" customWidth="1"/>
    <col min="14332" max="14332" width="11.28515625" style="382" customWidth="1"/>
    <col min="14333" max="14333" width="14.28515625" style="382" customWidth="1"/>
    <col min="14334" max="14334" width="18.42578125" style="382" customWidth="1"/>
    <col min="14335" max="14584" width="11.85546875" style="382"/>
    <col min="14585" max="14585" width="39.140625" style="382" customWidth="1"/>
    <col min="14586" max="14586" width="42.42578125" style="382" customWidth="1"/>
    <col min="14587" max="14587" width="7.5703125" style="382" customWidth="1"/>
    <col min="14588" max="14588" width="11.28515625" style="382" customWidth="1"/>
    <col min="14589" max="14589" width="14.28515625" style="382" customWidth="1"/>
    <col min="14590" max="14590" width="18.42578125" style="382" customWidth="1"/>
    <col min="14591" max="14840" width="11.85546875" style="382"/>
    <col min="14841" max="14841" width="39.140625" style="382" customWidth="1"/>
    <col min="14842" max="14842" width="42.42578125" style="382" customWidth="1"/>
    <col min="14843" max="14843" width="7.5703125" style="382" customWidth="1"/>
    <col min="14844" max="14844" width="11.28515625" style="382" customWidth="1"/>
    <col min="14845" max="14845" width="14.28515625" style="382" customWidth="1"/>
    <col min="14846" max="14846" width="18.42578125" style="382" customWidth="1"/>
    <col min="14847" max="15096" width="11.85546875" style="382"/>
    <col min="15097" max="15097" width="39.140625" style="382" customWidth="1"/>
    <col min="15098" max="15098" width="42.42578125" style="382" customWidth="1"/>
    <col min="15099" max="15099" width="7.5703125" style="382" customWidth="1"/>
    <col min="15100" max="15100" width="11.28515625" style="382" customWidth="1"/>
    <col min="15101" max="15101" width="14.28515625" style="382" customWidth="1"/>
    <col min="15102" max="15102" width="18.42578125" style="382" customWidth="1"/>
    <col min="15103" max="15352" width="11.85546875" style="382"/>
    <col min="15353" max="15353" width="39.140625" style="382" customWidth="1"/>
    <col min="15354" max="15354" width="42.42578125" style="382" customWidth="1"/>
    <col min="15355" max="15355" width="7.5703125" style="382" customWidth="1"/>
    <col min="15356" max="15356" width="11.28515625" style="382" customWidth="1"/>
    <col min="15357" max="15357" width="14.28515625" style="382" customWidth="1"/>
    <col min="15358" max="15358" width="18.42578125" style="382" customWidth="1"/>
    <col min="15359" max="15608" width="11.85546875" style="382"/>
    <col min="15609" max="15609" width="39.140625" style="382" customWidth="1"/>
    <col min="15610" max="15610" width="42.42578125" style="382" customWidth="1"/>
    <col min="15611" max="15611" width="7.5703125" style="382" customWidth="1"/>
    <col min="15612" max="15612" width="11.28515625" style="382" customWidth="1"/>
    <col min="15613" max="15613" width="14.28515625" style="382" customWidth="1"/>
    <col min="15614" max="15614" width="18.42578125" style="382" customWidth="1"/>
    <col min="15615" max="15864" width="11.85546875" style="382"/>
    <col min="15865" max="15865" width="39.140625" style="382" customWidth="1"/>
    <col min="15866" max="15866" width="42.42578125" style="382" customWidth="1"/>
    <col min="15867" max="15867" width="7.5703125" style="382" customWidth="1"/>
    <col min="15868" max="15868" width="11.28515625" style="382" customWidth="1"/>
    <col min="15869" max="15869" width="14.28515625" style="382" customWidth="1"/>
    <col min="15870" max="15870" width="18.42578125" style="382" customWidth="1"/>
    <col min="15871" max="16120" width="11.85546875" style="382"/>
    <col min="16121" max="16121" width="39.140625" style="382" customWidth="1"/>
    <col min="16122" max="16122" width="42.42578125" style="382" customWidth="1"/>
    <col min="16123" max="16123" width="7.5703125" style="382" customWidth="1"/>
    <col min="16124" max="16124" width="11.28515625" style="382" customWidth="1"/>
    <col min="16125" max="16125" width="14.28515625" style="382" customWidth="1"/>
    <col min="16126" max="16126" width="18.42578125" style="382" customWidth="1"/>
    <col min="16127" max="16384" width="11.85546875" style="382"/>
  </cols>
  <sheetData>
    <row r="1" spans="1:15" ht="15">
      <c r="A1" s="376"/>
      <c r="B1" s="377"/>
      <c r="C1" s="377"/>
      <c r="D1" s="378"/>
      <c r="E1" s="379"/>
      <c r="F1" s="380"/>
      <c r="G1" s="381"/>
    </row>
    <row r="2" spans="1:15" ht="15">
      <c r="A2" s="300"/>
      <c r="B2" s="301"/>
      <c r="C2" s="301"/>
      <c r="D2" s="39"/>
      <c r="E2" s="383"/>
      <c r="F2" s="41"/>
      <c r="G2" s="384"/>
    </row>
    <row r="3" spans="1:15" ht="25.5">
      <c r="A3" s="385"/>
      <c r="B3" s="131"/>
      <c r="C3" s="386" t="s">
        <v>318</v>
      </c>
      <c r="D3" s="39"/>
      <c r="E3" s="40"/>
      <c r="F3" s="41"/>
      <c r="G3" s="387"/>
    </row>
    <row r="4" spans="1:15" ht="15.75">
      <c r="A4" s="385"/>
      <c r="B4" s="131"/>
      <c r="C4" s="131"/>
      <c r="D4" s="39"/>
      <c r="E4" s="383"/>
      <c r="F4" s="41"/>
      <c r="G4" s="384"/>
    </row>
    <row r="5" spans="1:15" ht="15.75">
      <c r="A5" s="300" t="s">
        <v>5</v>
      </c>
      <c r="B5" s="301"/>
      <c r="C5" s="131" t="s">
        <v>297</v>
      </c>
      <c r="D5" s="39"/>
      <c r="E5" s="383"/>
      <c r="F5" s="41"/>
      <c r="G5" s="384"/>
    </row>
    <row r="6" spans="1:15" ht="15.75">
      <c r="A6" s="300" t="s">
        <v>7</v>
      </c>
      <c r="B6" s="301"/>
      <c r="C6" s="131" t="s">
        <v>8</v>
      </c>
      <c r="D6" s="39"/>
      <c r="E6" s="383"/>
      <c r="F6" s="41"/>
      <c r="G6" s="384"/>
    </row>
    <row r="7" spans="1:15" ht="15.75">
      <c r="A7" s="300" t="s">
        <v>9</v>
      </c>
      <c r="B7" s="301"/>
      <c r="C7" s="131" t="s">
        <v>298</v>
      </c>
      <c r="D7" s="39"/>
      <c r="E7" s="383"/>
      <c r="F7" s="388" t="s">
        <v>11</v>
      </c>
      <c r="G7" s="389"/>
    </row>
    <row r="8" spans="1:15" ht="15.75">
      <c r="A8" s="300" t="s">
        <v>12</v>
      </c>
      <c r="B8" s="301"/>
      <c r="C8" s="131" t="s">
        <v>299</v>
      </c>
      <c r="D8" s="39"/>
      <c r="E8" s="383"/>
      <c r="F8" s="388" t="s">
        <v>14</v>
      </c>
      <c r="G8" s="389"/>
    </row>
    <row r="9" spans="1:15" ht="20.25">
      <c r="A9" s="300" t="s">
        <v>15</v>
      </c>
      <c r="B9" s="301"/>
      <c r="C9" s="390">
        <v>41061</v>
      </c>
      <c r="D9" s="39"/>
      <c r="E9" s="383"/>
      <c r="F9" s="388" t="s">
        <v>16</v>
      </c>
      <c r="G9" s="389"/>
    </row>
    <row r="10" spans="1:15" ht="16.5" thickBot="1">
      <c r="A10" s="391" t="s">
        <v>319</v>
      </c>
      <c r="B10" s="392"/>
      <c r="C10" s="510" t="s">
        <v>320</v>
      </c>
      <c r="D10" s="393"/>
      <c r="E10" s="394"/>
      <c r="F10" s="395" t="s">
        <v>17</v>
      </c>
      <c r="G10" s="396"/>
    </row>
    <row r="11" spans="1:15" ht="16.5" thickBot="1">
      <c r="A11" s="300"/>
      <c r="B11" s="301"/>
      <c r="C11" s="301"/>
      <c r="D11" s="39"/>
      <c r="E11" s="383"/>
      <c r="F11" s="388"/>
      <c r="G11" s="384"/>
      <c r="H11" s="596" t="s">
        <v>293</v>
      </c>
      <c r="I11" s="597"/>
      <c r="J11" s="598" t="s">
        <v>239</v>
      </c>
      <c r="K11" s="599"/>
      <c r="L11" s="592" t="s">
        <v>240</v>
      </c>
      <c r="M11" s="593"/>
      <c r="N11" s="594" t="s">
        <v>241</v>
      </c>
      <c r="O11" s="595"/>
    </row>
    <row r="12" spans="1:15" ht="24.95" customHeight="1" thickBot="1">
      <c r="A12" s="397"/>
      <c r="B12" s="500"/>
      <c r="C12" s="398" t="s">
        <v>21</v>
      </c>
      <c r="D12" s="398"/>
      <c r="E12" s="399"/>
      <c r="F12" s="399"/>
      <c r="G12" s="400" t="s">
        <v>25</v>
      </c>
      <c r="H12" s="186" t="s">
        <v>23</v>
      </c>
      <c r="I12" s="186" t="s">
        <v>242</v>
      </c>
      <c r="J12" s="186" t="s">
        <v>23</v>
      </c>
      <c r="K12" s="186" t="s">
        <v>242</v>
      </c>
      <c r="L12" s="186" t="s">
        <v>23</v>
      </c>
      <c r="M12" s="186" t="s">
        <v>242</v>
      </c>
      <c r="N12" s="186" t="s">
        <v>23</v>
      </c>
      <c r="O12" s="186" t="s">
        <v>242</v>
      </c>
    </row>
    <row r="13" spans="1:15" s="404" customFormat="1" ht="15" customHeight="1">
      <c r="A13" s="540"/>
      <c r="B13" s="541"/>
      <c r="C13" s="541"/>
      <c r="D13" s="542"/>
      <c r="E13" s="543"/>
      <c r="F13" s="544"/>
      <c r="G13" s="545"/>
    </row>
    <row r="14" spans="1:15" s="409" customFormat="1" ht="15" customHeight="1">
      <c r="A14" s="405"/>
      <c r="B14" s="517">
        <v>1</v>
      </c>
      <c r="C14" s="518" t="s">
        <v>3</v>
      </c>
      <c r="D14" s="519"/>
      <c r="E14" s="520"/>
      <c r="F14" s="521"/>
      <c r="G14" s="522">
        <f>+G15</f>
        <v>11316.727968200001</v>
      </c>
    </row>
    <row r="15" spans="1:15" s="409" customFormat="1" ht="15" customHeight="1">
      <c r="A15" s="546"/>
      <c r="B15" s="535">
        <v>4</v>
      </c>
      <c r="C15" s="513" t="s">
        <v>92</v>
      </c>
      <c r="D15" s="514"/>
      <c r="E15" s="515"/>
      <c r="F15" s="516"/>
      <c r="G15" s="547">
        <f>SUM(G16:G20)</f>
        <v>11316.727968200001</v>
      </c>
    </row>
    <row r="16" spans="1:15" s="409" customFormat="1" ht="15" customHeight="1">
      <c r="A16" s="548"/>
      <c r="B16" s="502">
        <v>4.01</v>
      </c>
      <c r="C16" s="66" t="s">
        <v>93</v>
      </c>
      <c r="D16" s="74" t="s">
        <v>36</v>
      </c>
      <c r="E16" s="71">
        <f>+'RC-1 VTA'!E19</f>
        <v>-3.67</v>
      </c>
      <c r="F16" s="64">
        <v>21.356999999999999</v>
      </c>
      <c r="G16" s="549">
        <f>F16*E16</f>
        <v>-78.380189999999999</v>
      </c>
      <c r="H16" s="578">
        <v>0</v>
      </c>
      <c r="I16" s="578">
        <f>+H16*$F16</f>
        <v>0</v>
      </c>
      <c r="J16" s="578">
        <v>0</v>
      </c>
      <c r="K16" s="578">
        <f>+J16*$F16</f>
        <v>0</v>
      </c>
      <c r="L16" s="578">
        <f>+H16+J16</f>
        <v>0</v>
      </c>
      <c r="M16" s="578">
        <f>+L16*$F16</f>
        <v>0</v>
      </c>
      <c r="N16" s="578">
        <f>+E16-L16</f>
        <v>-3.67</v>
      </c>
      <c r="O16" s="578">
        <f>+N16*$F16</f>
        <v>-78.380189999999999</v>
      </c>
    </row>
    <row r="17" spans="1:15" s="409" customFormat="1" ht="15" customHeight="1">
      <c r="A17" s="548"/>
      <c r="B17" s="502">
        <v>4.0199999999999996</v>
      </c>
      <c r="C17" s="66" t="s">
        <v>94</v>
      </c>
      <c r="D17" s="74" t="s">
        <v>85</v>
      </c>
      <c r="E17" s="71">
        <f>+'RC-1 VTA'!E20</f>
        <v>44.88</v>
      </c>
      <c r="F17" s="64">
        <v>192.40200000000002</v>
      </c>
      <c r="G17" s="549">
        <f>F17*E17</f>
        <v>8635.001760000001</v>
      </c>
      <c r="H17" s="578">
        <v>0</v>
      </c>
      <c r="I17" s="578">
        <f t="shared" ref="I17:K24" si="0">+H17*$F17</f>
        <v>0</v>
      </c>
      <c r="J17" s="578">
        <v>20</v>
      </c>
      <c r="K17" s="578">
        <f t="shared" si="0"/>
        <v>3848.0400000000004</v>
      </c>
      <c r="L17" s="578">
        <f t="shared" ref="L17:L24" si="1">+H17+J17</f>
        <v>20</v>
      </c>
      <c r="M17" s="578">
        <f t="shared" ref="M17" si="2">+L17*$F17</f>
        <v>3848.0400000000004</v>
      </c>
      <c r="N17" s="578">
        <f t="shared" ref="N17:N24" si="3">+E17-L17</f>
        <v>24.880000000000003</v>
      </c>
      <c r="O17" s="578">
        <f t="shared" ref="O17" si="4">+N17*$F17</f>
        <v>4786.961760000001</v>
      </c>
    </row>
    <row r="18" spans="1:15" s="528" customFormat="1" ht="15" customHeight="1">
      <c r="A18" s="550"/>
      <c r="B18" s="502">
        <v>4.03</v>
      </c>
      <c r="C18" s="78" t="s">
        <v>289</v>
      </c>
      <c r="D18" s="62" t="s">
        <v>36</v>
      </c>
      <c r="E18" s="64">
        <f>+'RC-1 VTA'!E21+'RC-2'!E17</f>
        <v>0</v>
      </c>
      <c r="F18" s="64">
        <v>30.901500000000002</v>
      </c>
      <c r="G18" s="549">
        <f>F18*E18</f>
        <v>0</v>
      </c>
      <c r="H18" s="579">
        <v>0</v>
      </c>
      <c r="I18" s="578">
        <f t="shared" si="0"/>
        <v>0</v>
      </c>
      <c r="J18" s="579">
        <v>0</v>
      </c>
      <c r="K18" s="578">
        <f t="shared" si="0"/>
        <v>0</v>
      </c>
      <c r="L18" s="578">
        <f t="shared" si="1"/>
        <v>0</v>
      </c>
      <c r="M18" s="578">
        <f t="shared" ref="M18" si="5">+L18*$F18</f>
        <v>0</v>
      </c>
      <c r="N18" s="578">
        <f t="shared" si="3"/>
        <v>0</v>
      </c>
      <c r="O18" s="578">
        <f t="shared" ref="O18" si="6">+N18*$F18</f>
        <v>0</v>
      </c>
    </row>
    <row r="19" spans="1:15" s="528" customFormat="1" ht="15" customHeight="1">
      <c r="A19" s="550"/>
      <c r="B19" s="502">
        <v>4.05</v>
      </c>
      <c r="C19" s="213" t="s">
        <v>274</v>
      </c>
      <c r="D19" s="480" t="s">
        <v>85</v>
      </c>
      <c r="E19" s="199">
        <v>3.6654</v>
      </c>
      <c r="F19" s="307">
        <v>268.43299999999999</v>
      </c>
      <c r="G19" s="549">
        <f t="shared" ref="G19:G20" si="7">F19*E19</f>
        <v>983.91431820000003</v>
      </c>
      <c r="H19" s="579">
        <v>0</v>
      </c>
      <c r="I19" s="578">
        <f t="shared" si="0"/>
        <v>0</v>
      </c>
      <c r="J19" s="579">
        <v>1</v>
      </c>
      <c r="K19" s="578">
        <f t="shared" si="0"/>
        <v>268.43299999999999</v>
      </c>
      <c r="L19" s="578">
        <f t="shared" si="1"/>
        <v>1</v>
      </c>
      <c r="M19" s="578">
        <f t="shared" ref="M19" si="8">+L19*$F19</f>
        <v>268.43299999999999</v>
      </c>
      <c r="N19" s="578">
        <f t="shared" si="3"/>
        <v>2.6654</v>
      </c>
      <c r="O19" s="578">
        <f t="shared" ref="O19" si="9">+N19*$F19</f>
        <v>715.48131820000003</v>
      </c>
    </row>
    <row r="20" spans="1:15" s="528" customFormat="1" ht="15" customHeight="1">
      <c r="A20" s="550"/>
      <c r="B20" s="502">
        <v>4.0599999999999996</v>
      </c>
      <c r="C20" s="483" t="s">
        <v>275</v>
      </c>
      <c r="D20" s="480" t="s">
        <v>36</v>
      </c>
      <c r="E20" s="199">
        <v>44.875999999999998</v>
      </c>
      <c r="F20" s="307">
        <v>39.58</v>
      </c>
      <c r="G20" s="549">
        <f t="shared" si="7"/>
        <v>1776.1920799999998</v>
      </c>
      <c r="H20" s="579">
        <v>0</v>
      </c>
      <c r="I20" s="578">
        <f t="shared" si="0"/>
        <v>0</v>
      </c>
      <c r="J20" s="579">
        <v>20</v>
      </c>
      <c r="K20" s="578">
        <f t="shared" si="0"/>
        <v>791.59999999999991</v>
      </c>
      <c r="L20" s="578">
        <f t="shared" si="1"/>
        <v>20</v>
      </c>
      <c r="M20" s="578">
        <f t="shared" ref="M20" si="10">+L20*$F20</f>
        <v>791.59999999999991</v>
      </c>
      <c r="N20" s="578">
        <f t="shared" si="3"/>
        <v>24.875999999999998</v>
      </c>
      <c r="O20" s="578">
        <f t="shared" ref="O20" si="11">+N20*$F20</f>
        <v>984.5920799999999</v>
      </c>
    </row>
    <row r="21" spans="1:15" s="528" customFormat="1" ht="15" customHeight="1">
      <c r="A21" s="405"/>
      <c r="B21" s="529">
        <v>2</v>
      </c>
      <c r="C21" s="530" t="s">
        <v>316</v>
      </c>
      <c r="D21" s="531"/>
      <c r="E21" s="532"/>
      <c r="F21" s="533"/>
      <c r="G21" s="551">
        <f>+G22</f>
        <v>25305.239999999998</v>
      </c>
      <c r="H21" s="579">
        <v>0</v>
      </c>
      <c r="I21" s="578">
        <f t="shared" si="0"/>
        <v>0</v>
      </c>
      <c r="J21" s="579"/>
      <c r="K21" s="578">
        <f t="shared" si="0"/>
        <v>0</v>
      </c>
      <c r="L21" s="578">
        <f t="shared" si="1"/>
        <v>0</v>
      </c>
      <c r="M21" s="578">
        <f t="shared" ref="M21" si="12">+L21*$F21</f>
        <v>0</v>
      </c>
      <c r="N21" s="578">
        <f t="shared" si="3"/>
        <v>0</v>
      </c>
      <c r="O21" s="578">
        <f t="shared" ref="O21" si="13">+N21*$F21</f>
        <v>0</v>
      </c>
    </row>
    <row r="22" spans="1:15" s="528" customFormat="1" ht="15" customHeight="1">
      <c r="A22" s="405"/>
      <c r="B22" s="536">
        <v>1</v>
      </c>
      <c r="C22" s="537" t="s">
        <v>276</v>
      </c>
      <c r="D22" s="480"/>
      <c r="E22" s="213"/>
      <c r="F22" s="307"/>
      <c r="G22" s="552">
        <f>SUM(G23:G25)</f>
        <v>25305.239999999998</v>
      </c>
      <c r="H22" s="579">
        <v>0</v>
      </c>
      <c r="I22" s="578">
        <f t="shared" si="0"/>
        <v>0</v>
      </c>
      <c r="J22" s="579"/>
      <c r="K22" s="578">
        <f t="shared" si="0"/>
        <v>0</v>
      </c>
      <c r="L22" s="578">
        <f t="shared" si="1"/>
        <v>0</v>
      </c>
      <c r="M22" s="578">
        <f t="shared" ref="M22" si="14">+L22*$F22</f>
        <v>0</v>
      </c>
      <c r="N22" s="578">
        <f t="shared" si="3"/>
        <v>0</v>
      </c>
      <c r="O22" s="578">
        <f t="shared" ref="O22" si="15">+N22*$F22</f>
        <v>0</v>
      </c>
    </row>
    <row r="23" spans="1:15" s="528" customFormat="1" ht="15" customHeight="1">
      <c r="A23" s="405"/>
      <c r="B23" s="534">
        <f>+B22+0.01</f>
        <v>1.01</v>
      </c>
      <c r="C23" s="314" t="s">
        <v>277</v>
      </c>
      <c r="D23" s="480" t="s">
        <v>278</v>
      </c>
      <c r="E23" s="315">
        <v>165.92500000000001</v>
      </c>
      <c r="F23" s="307">
        <v>59.02</v>
      </c>
      <c r="G23" s="552">
        <f>ROUND(E23*F23,2)</f>
        <v>9792.89</v>
      </c>
      <c r="H23" s="579">
        <v>0</v>
      </c>
      <c r="I23" s="578">
        <f t="shared" si="0"/>
        <v>0</v>
      </c>
      <c r="J23" s="579"/>
      <c r="K23" s="578">
        <f t="shared" si="0"/>
        <v>0</v>
      </c>
      <c r="L23" s="578">
        <f t="shared" si="1"/>
        <v>0</v>
      </c>
      <c r="M23" s="578">
        <f t="shared" ref="M23" si="16">+L23*$F23</f>
        <v>0</v>
      </c>
      <c r="N23" s="578">
        <f t="shared" si="3"/>
        <v>165.92500000000001</v>
      </c>
      <c r="O23" s="578">
        <f t="shared" ref="O23" si="17">+N23*$F23</f>
        <v>9792.8935000000019</v>
      </c>
    </row>
    <row r="24" spans="1:15" s="528" customFormat="1" ht="15" customHeight="1">
      <c r="A24" s="405"/>
      <c r="B24" s="534">
        <f>+B23+0.01</f>
        <v>1.02</v>
      </c>
      <c r="C24" s="314" t="s">
        <v>279</v>
      </c>
      <c r="D24" s="480" t="s">
        <v>278</v>
      </c>
      <c r="E24" s="315">
        <v>16.95</v>
      </c>
      <c r="F24" s="307">
        <v>89</v>
      </c>
      <c r="G24" s="552">
        <f>ROUND(E24*F24,2)</f>
        <v>1508.55</v>
      </c>
      <c r="H24" s="579">
        <v>0</v>
      </c>
      <c r="I24" s="578">
        <f t="shared" si="0"/>
        <v>0</v>
      </c>
      <c r="J24" s="579"/>
      <c r="K24" s="578">
        <f t="shared" si="0"/>
        <v>0</v>
      </c>
      <c r="L24" s="578">
        <f t="shared" si="1"/>
        <v>0</v>
      </c>
      <c r="M24" s="578">
        <f t="shared" ref="M24" si="18">+L24*$F24</f>
        <v>0</v>
      </c>
      <c r="N24" s="578">
        <f t="shared" si="3"/>
        <v>16.95</v>
      </c>
      <c r="O24" s="578">
        <f t="shared" ref="O24" si="19">+N24*$F24</f>
        <v>1508.55</v>
      </c>
    </row>
    <row r="25" spans="1:15" s="528" customFormat="1" ht="15" customHeight="1" thickBot="1">
      <c r="A25" s="553"/>
      <c r="B25" s="554">
        <f>+B24+0.01</f>
        <v>1.03</v>
      </c>
      <c r="C25" s="555" t="s">
        <v>280</v>
      </c>
      <c r="D25" s="556" t="s">
        <v>278</v>
      </c>
      <c r="E25" s="557">
        <v>350.0950000000002</v>
      </c>
      <c r="F25" s="558">
        <v>40</v>
      </c>
      <c r="G25" s="559">
        <f>ROUND(E25*F25,2)</f>
        <v>14003.8</v>
      </c>
      <c r="H25" s="585"/>
      <c r="I25" s="583"/>
      <c r="J25" s="583"/>
      <c r="K25" s="583"/>
      <c r="L25" s="584"/>
      <c r="M25" s="583"/>
      <c r="N25" s="583"/>
      <c r="O25" s="583"/>
    </row>
    <row r="26" spans="1:15" s="409" customFormat="1" ht="15" customHeight="1">
      <c r="A26" s="405"/>
      <c r="B26" s="501"/>
      <c r="C26" s="406"/>
      <c r="D26" s="407"/>
      <c r="E26" s="102" t="s">
        <v>324</v>
      </c>
      <c r="F26" s="103"/>
      <c r="G26" s="560">
        <f>+G14+G21</f>
        <v>36621.967968199999</v>
      </c>
      <c r="K26" s="578">
        <f>SUM(K16:K25)</f>
        <v>4908.0730000000003</v>
      </c>
    </row>
    <row r="27" spans="1:15" s="409" customFormat="1" ht="18" customHeight="1">
      <c r="A27" s="410"/>
      <c r="B27" s="504"/>
      <c r="C27" s="411"/>
      <c r="D27" s="412"/>
      <c r="E27" s="102" t="s">
        <v>191</v>
      </c>
      <c r="F27" s="103" t="s">
        <v>189</v>
      </c>
      <c r="G27" s="413">
        <f>+'RC-1 VTA'!H26+'RC-2'!H26</f>
        <v>709.25092560000007</v>
      </c>
    </row>
    <row r="28" spans="1:15" s="409" customFormat="1" ht="44.25" customHeight="1">
      <c r="A28" s="410"/>
      <c r="B28" s="504"/>
      <c r="C28" s="411"/>
      <c r="D28" s="412"/>
      <c r="E28" s="102" t="s">
        <v>192</v>
      </c>
      <c r="F28" s="103"/>
      <c r="G28" s="408">
        <f>+G26+G27</f>
        <v>37331.218893799996</v>
      </c>
    </row>
    <row r="29" spans="1:15" s="409" customFormat="1" ht="15" customHeight="1">
      <c r="A29" s="410"/>
      <c r="B29" s="504"/>
      <c r="C29" s="411"/>
      <c r="D29" s="412"/>
      <c r="E29" s="102" t="s">
        <v>193</v>
      </c>
      <c r="F29" s="103" t="s">
        <v>189</v>
      </c>
      <c r="G29" s="413">
        <f>+'RC-1 VTA'!H28+'RC-2'!H28</f>
        <v>2613.1853225659997</v>
      </c>
    </row>
    <row r="30" spans="1:15" s="409" customFormat="1" ht="15" customHeight="1">
      <c r="A30" s="410"/>
      <c r="B30" s="504"/>
      <c r="C30" s="411"/>
      <c r="D30" s="412"/>
      <c r="E30" s="102" t="s">
        <v>194</v>
      </c>
      <c r="F30" s="103" t="s">
        <v>189</v>
      </c>
      <c r="G30" s="408">
        <f>+G28+G29</f>
        <v>39944.404216365998</v>
      </c>
    </row>
    <row r="31" spans="1:15" s="417" customFormat="1" ht="15" customHeight="1">
      <c r="A31" s="410"/>
      <c r="B31" s="504"/>
      <c r="C31" s="414"/>
      <c r="D31" s="415"/>
      <c r="E31" s="103" t="s">
        <v>195</v>
      </c>
      <c r="F31" s="103" t="s">
        <v>189</v>
      </c>
      <c r="G31" s="416">
        <f>+G30*0.18</f>
        <v>7189.9927589458794</v>
      </c>
    </row>
    <row r="32" spans="1:15" s="404" customFormat="1" ht="15" customHeight="1">
      <c r="A32" s="401"/>
      <c r="B32" s="402"/>
      <c r="C32" s="402"/>
      <c r="D32" s="403"/>
      <c r="E32" s="103" t="s">
        <v>197</v>
      </c>
      <c r="F32" s="103" t="s">
        <v>189</v>
      </c>
      <c r="G32" s="418">
        <f>+G30+G31</f>
        <v>47134.39697531188</v>
      </c>
    </row>
    <row r="33" spans="1:7" s="421" customFormat="1" ht="15" customHeight="1">
      <c r="A33" s="310"/>
      <c r="B33" s="505"/>
      <c r="C33" s="311"/>
      <c r="D33" s="407"/>
      <c r="E33" s="419" t="s">
        <v>300</v>
      </c>
      <c r="F33" s="419" t="s">
        <v>189</v>
      </c>
      <c r="G33" s="420">
        <f>+G32*0.3</f>
        <v>14140.319092593563</v>
      </c>
    </row>
    <row r="34" spans="1:7" s="427" customFormat="1" ht="15" customHeight="1" thickBot="1">
      <c r="A34" s="422"/>
      <c r="B34" s="423"/>
      <c r="C34" s="423"/>
      <c r="D34" s="424"/>
      <c r="E34" s="425"/>
      <c r="F34" s="425"/>
      <c r="G34" s="426"/>
    </row>
    <row r="35" spans="1:7" s="433" customFormat="1" ht="14.1" customHeight="1">
      <c r="A35" s="428"/>
      <c r="B35" s="429"/>
      <c r="C35" s="429"/>
      <c r="D35" s="430"/>
      <c r="E35" s="431"/>
      <c r="F35" s="429"/>
      <c r="G35" s="561"/>
    </row>
    <row r="36" spans="1:7" s="433" customFormat="1" ht="14.1" customHeight="1">
      <c r="A36" s="428"/>
      <c r="B36" s="429"/>
      <c r="C36" s="429"/>
      <c r="D36" s="430"/>
      <c r="E36" s="419" t="s">
        <v>325</v>
      </c>
      <c r="F36" s="429"/>
      <c r="G36" s="434">
        <f>+'venta COSTO CONTR'!G191</f>
        <v>397497.16669460852</v>
      </c>
    </row>
    <row r="37" spans="1:7" s="433" customFormat="1" ht="14.1" customHeight="1">
      <c r="A37" s="428"/>
      <c r="B37" s="429"/>
      <c r="C37" s="429"/>
      <c r="D37" s="430"/>
      <c r="E37" s="419" t="s">
        <v>301</v>
      </c>
      <c r="F37" s="429"/>
      <c r="G37" s="434">
        <v>0</v>
      </c>
    </row>
    <row r="38" spans="1:7" s="433" customFormat="1" ht="14.1" customHeight="1" thickBot="1">
      <c r="A38" s="428"/>
      <c r="B38" s="429"/>
      <c r="C38" s="429"/>
      <c r="D38" s="430"/>
      <c r="E38" s="419" t="s">
        <v>302</v>
      </c>
      <c r="F38" s="429"/>
      <c r="G38" s="563">
        <f>+G30</f>
        <v>39944.404216365998</v>
      </c>
    </row>
    <row r="39" spans="1:7" s="433" customFormat="1" ht="14.1" customHeight="1">
      <c r="A39" s="428"/>
      <c r="B39" s="429"/>
      <c r="C39" s="429"/>
      <c r="D39" s="430"/>
      <c r="E39" s="435" t="s">
        <v>303</v>
      </c>
      <c r="F39" s="436"/>
      <c r="G39" s="562">
        <f>SUM(G36:G38)</f>
        <v>437441.57091097452</v>
      </c>
    </row>
    <row r="40" spans="1:7" s="433" customFormat="1" ht="14.1" customHeight="1">
      <c r="A40" s="428"/>
      <c r="B40" s="429"/>
      <c r="C40" s="429"/>
      <c r="D40" s="430"/>
      <c r="E40" s="431"/>
      <c r="F40" s="429"/>
      <c r="G40" s="429"/>
    </row>
    <row r="41" spans="1:7" s="433" customFormat="1" ht="14.1" customHeight="1">
      <c r="A41" s="437" t="s">
        <v>304</v>
      </c>
      <c r="B41" s="506"/>
      <c r="C41" s="438" t="s">
        <v>305</v>
      </c>
      <c r="D41" s="430"/>
      <c r="E41" s="431"/>
      <c r="F41" s="429"/>
      <c r="G41" s="432"/>
    </row>
    <row r="42" spans="1:7" s="433" customFormat="1" ht="14.1" customHeight="1">
      <c r="A42" s="428"/>
      <c r="B42" s="429"/>
      <c r="C42" s="429"/>
      <c r="D42" s="430"/>
      <c r="E42" s="431"/>
      <c r="F42" s="429"/>
      <c r="G42" s="432"/>
    </row>
    <row r="43" spans="1:7" s="433" customFormat="1" ht="14.1" customHeight="1" thickBot="1">
      <c r="A43" s="439"/>
      <c r="B43" s="440"/>
      <c r="C43" s="440"/>
      <c r="D43" s="441"/>
      <c r="E43" s="442"/>
      <c r="F43" s="442"/>
      <c r="G43" s="443"/>
    </row>
    <row r="44" spans="1:7" s="433" customFormat="1" ht="14.1" customHeight="1">
      <c r="A44" s="444" t="s">
        <v>306</v>
      </c>
      <c r="B44" s="507"/>
      <c r="C44" s="445">
        <v>41045</v>
      </c>
      <c r="D44" s="446"/>
      <c r="E44" s="447"/>
      <c r="F44" s="447"/>
      <c r="G44" s="448"/>
    </row>
    <row r="45" spans="1:7" s="433" customFormat="1" ht="14.1" customHeight="1">
      <c r="A45" s="444" t="s">
        <v>307</v>
      </c>
      <c r="B45" s="507"/>
      <c r="C45" s="449">
        <v>60</v>
      </c>
      <c r="D45" s="446"/>
      <c r="E45" s="447"/>
      <c r="F45" s="447"/>
      <c r="G45" s="448"/>
    </row>
    <row r="46" spans="1:7" s="433" customFormat="1" ht="14.1" customHeight="1">
      <c r="A46" s="444" t="s">
        <v>308</v>
      </c>
      <c r="B46" s="507"/>
      <c r="C46" s="438">
        <v>94</v>
      </c>
      <c r="D46" s="446"/>
      <c r="E46" s="447"/>
      <c r="F46" s="447"/>
      <c r="G46" s="448"/>
    </row>
    <row r="47" spans="1:7" s="433" customFormat="1" ht="14.1" customHeight="1">
      <c r="A47" s="444" t="s">
        <v>309</v>
      </c>
      <c r="B47" s="507"/>
      <c r="C47" s="450">
        <f>+C44+C45+C46</f>
        <v>41199</v>
      </c>
      <c r="D47" s="446"/>
      <c r="E47" s="447"/>
      <c r="F47" s="447"/>
      <c r="G47" s="448"/>
    </row>
    <row r="48" spans="1:7" s="433" customFormat="1" ht="14.1" customHeight="1" thickBot="1">
      <c r="A48" s="451"/>
      <c r="B48" s="452"/>
      <c r="C48" s="452"/>
      <c r="D48" s="453"/>
      <c r="E48" s="454"/>
      <c r="F48" s="454"/>
      <c r="G48" s="455"/>
    </row>
    <row r="49" spans="1:7" s="433" customFormat="1" ht="14.25" customHeight="1">
      <c r="A49" s="456" t="s">
        <v>231</v>
      </c>
      <c r="B49" s="508"/>
      <c r="C49" s="44"/>
      <c r="D49" s="146"/>
      <c r="E49" s="157"/>
      <c r="F49" s="457"/>
      <c r="G49" s="458"/>
    </row>
    <row r="50" spans="1:7" s="433" customFormat="1" ht="14.25" customHeight="1">
      <c r="A50" s="456"/>
      <c r="B50" s="508"/>
      <c r="C50" s="44"/>
      <c r="D50" s="146"/>
      <c r="E50" s="157"/>
      <c r="F50" s="459"/>
      <c r="G50" s="460"/>
    </row>
    <row r="51" spans="1:7" s="433" customFormat="1" ht="14.1" customHeight="1">
      <c r="A51" s="335"/>
      <c r="B51" s="263"/>
      <c r="C51" s="44"/>
      <c r="D51" s="146"/>
      <c r="E51" s="159"/>
      <c r="F51" s="589" t="s">
        <v>233</v>
      </c>
      <c r="G51" s="591"/>
    </row>
    <row r="52" spans="1:7" s="433" customFormat="1" ht="14.1" customHeight="1">
      <c r="A52" s="335"/>
      <c r="B52" s="263"/>
      <c r="C52" s="44"/>
      <c r="D52" s="146"/>
      <c r="E52" s="159"/>
      <c r="F52" s="589" t="s">
        <v>235</v>
      </c>
      <c r="G52" s="591"/>
    </row>
    <row r="53" spans="1:7" s="433" customFormat="1" ht="14.1" customHeight="1">
      <c r="A53" s="335"/>
      <c r="B53" s="263"/>
      <c r="C53" s="44"/>
      <c r="D53" s="146"/>
      <c r="E53" s="159"/>
      <c r="F53" s="165"/>
      <c r="G53" s="461"/>
    </row>
    <row r="54" spans="1:7" s="433" customFormat="1" ht="14.1" customHeight="1">
      <c r="A54" s="335"/>
      <c r="B54" s="263"/>
      <c r="C54" s="462"/>
      <c r="D54" s="147"/>
      <c r="E54" s="162"/>
      <c r="F54" s="459"/>
      <c r="G54" s="460"/>
    </row>
    <row r="55" spans="1:7" s="433" customFormat="1" ht="14.1" customHeight="1">
      <c r="A55" s="335"/>
      <c r="B55" s="263"/>
      <c r="C55" s="164" t="s">
        <v>232</v>
      </c>
      <c r="D55" s="146"/>
      <c r="E55" s="159"/>
      <c r="F55" s="589" t="s">
        <v>233</v>
      </c>
      <c r="G55" s="591"/>
    </row>
    <row r="56" spans="1:7" s="433" customFormat="1" ht="14.1" customHeight="1">
      <c r="A56" s="336"/>
      <c r="B56" s="161"/>
      <c r="C56" s="164" t="s">
        <v>234</v>
      </c>
      <c r="D56" s="146"/>
      <c r="E56" s="157"/>
      <c r="F56" s="589" t="s">
        <v>235</v>
      </c>
      <c r="G56" s="591"/>
    </row>
    <row r="57" spans="1:7" s="433" customFormat="1" ht="14.1" customHeight="1">
      <c r="A57" s="336"/>
      <c r="B57" s="161"/>
      <c r="C57" s="164" t="s">
        <v>236</v>
      </c>
      <c r="D57" s="161"/>
      <c r="E57" s="167"/>
      <c r="F57" s="168"/>
      <c r="G57" s="463"/>
    </row>
    <row r="58" spans="1:7" s="433" customFormat="1" ht="14.1" customHeight="1" thickBot="1">
      <c r="A58" s="451"/>
      <c r="B58" s="452"/>
      <c r="C58" s="452"/>
      <c r="D58" s="453"/>
      <c r="E58" s="454"/>
      <c r="F58" s="454"/>
      <c r="G58" s="455"/>
    </row>
    <row r="59" spans="1:7" s="464" customFormat="1" ht="14.1" customHeight="1">
      <c r="A59" s="429"/>
      <c r="B59" s="429"/>
      <c r="C59" s="429"/>
      <c r="D59" s="430"/>
      <c r="E59" s="431"/>
      <c r="F59" s="431"/>
      <c r="G59" s="431"/>
    </row>
    <row r="60" spans="1:7" s="464" customFormat="1" ht="14.1" customHeight="1">
      <c r="A60" s="429"/>
      <c r="B60" s="429"/>
      <c r="C60" s="429"/>
      <c r="D60" s="430"/>
      <c r="E60" s="431"/>
      <c r="F60" s="431"/>
      <c r="G60" s="431"/>
    </row>
    <row r="61" spans="1:7" s="464" customFormat="1" ht="14.1" customHeight="1">
      <c r="A61" s="429"/>
      <c r="B61" s="429"/>
      <c r="C61" s="429"/>
      <c r="D61" s="430"/>
      <c r="E61" s="431"/>
      <c r="F61" s="431"/>
      <c r="G61" s="431"/>
    </row>
    <row r="62" spans="1:7" s="464" customFormat="1" ht="14.1" customHeight="1">
      <c r="A62" s="429"/>
      <c r="B62" s="429"/>
      <c r="C62" s="429"/>
      <c r="D62" s="430"/>
      <c r="E62" s="431"/>
      <c r="F62" s="431"/>
      <c r="G62" s="431"/>
    </row>
    <row r="63" spans="1:7" s="464" customFormat="1" ht="14.1" customHeight="1">
      <c r="A63" s="465"/>
      <c r="B63" s="465"/>
      <c r="C63" s="465"/>
      <c r="D63" s="466"/>
      <c r="E63" s="467"/>
      <c r="F63" s="467"/>
      <c r="G63" s="467"/>
    </row>
    <row r="64" spans="1:7" s="464" customFormat="1" ht="14.1" customHeight="1">
      <c r="A64" s="465"/>
      <c r="B64" s="465"/>
      <c r="C64" s="465"/>
      <c r="D64" s="466"/>
      <c r="E64" s="467"/>
      <c r="F64" s="467"/>
      <c r="G64" s="467"/>
    </row>
    <row r="65" spans="1:7" s="464" customFormat="1" ht="14.1" customHeight="1">
      <c r="A65" s="465"/>
      <c r="B65" s="465"/>
      <c r="C65" s="465"/>
      <c r="D65" s="466"/>
      <c r="E65" s="467"/>
      <c r="F65" s="467"/>
      <c r="G65" s="467"/>
    </row>
    <row r="66" spans="1:7" s="464" customFormat="1" ht="14.1" customHeight="1">
      <c r="A66" s="465"/>
      <c r="B66" s="465"/>
      <c r="C66" s="465"/>
      <c r="D66" s="466"/>
      <c r="E66" s="465"/>
      <c r="F66" s="465"/>
      <c r="G66" s="465"/>
    </row>
    <row r="67" spans="1:7" s="464" customFormat="1" ht="14.1" customHeight="1">
      <c r="A67" s="468"/>
      <c r="B67" s="468"/>
      <c r="C67" s="468"/>
      <c r="D67" s="469"/>
      <c r="E67" s="468"/>
      <c r="F67" s="468"/>
      <c r="G67" s="468"/>
    </row>
    <row r="68" spans="1:7" s="464" customFormat="1" ht="14.1" customHeight="1">
      <c r="A68" s="468"/>
      <c r="B68" s="468"/>
      <c r="C68" s="468"/>
      <c r="D68" s="469"/>
      <c r="E68" s="468"/>
      <c r="F68" s="468"/>
      <c r="G68" s="468"/>
    </row>
    <row r="69" spans="1:7" s="464" customFormat="1" ht="14.1" customHeight="1">
      <c r="D69" s="470"/>
    </row>
    <row r="70" spans="1:7" s="464" customFormat="1" ht="14.1" customHeight="1">
      <c r="D70" s="470"/>
    </row>
    <row r="71" spans="1:7" s="464" customFormat="1" ht="14.1" customHeight="1">
      <c r="D71" s="470"/>
    </row>
    <row r="72" spans="1:7" s="464" customFormat="1" ht="14.1" customHeight="1">
      <c r="D72" s="470"/>
    </row>
    <row r="73" spans="1:7" s="464" customFormat="1" ht="14.1" customHeight="1">
      <c r="D73" s="470"/>
    </row>
    <row r="74" spans="1:7" s="464" customFormat="1" ht="14.1" customHeight="1">
      <c r="D74" s="470"/>
    </row>
    <row r="75" spans="1:7" s="464" customFormat="1" ht="14.1" customHeight="1">
      <c r="D75" s="470"/>
    </row>
    <row r="76" spans="1:7" s="464" customFormat="1" ht="14.1" customHeight="1">
      <c r="D76" s="470"/>
    </row>
    <row r="77" spans="1:7" ht="14.1" customHeight="1"/>
    <row r="78" spans="1:7" ht="14.1" customHeight="1"/>
    <row r="79" spans="1:7" ht="14.1" customHeight="1"/>
    <row r="80" spans="1:7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</sheetData>
  <sheetProtection selectLockedCells="1" selectUnlockedCells="1"/>
  <mergeCells count="8">
    <mergeCell ref="F56:G56"/>
    <mergeCell ref="H11:I11"/>
    <mergeCell ref="J11:K11"/>
    <mergeCell ref="L11:M11"/>
    <mergeCell ref="N11:O11"/>
    <mergeCell ref="F51:G51"/>
    <mergeCell ref="F52:G52"/>
    <mergeCell ref="F55:G55"/>
  </mergeCells>
  <hyperlinks>
    <hyperlink ref="F10" r:id="rId1"/>
  </hyperlinks>
  <printOptions horizontalCentered="1"/>
  <pageMargins left="0" right="0" top="0.74803149606299213" bottom="0.74803149606299213" header="0.51181102362204722" footer="0.51181102362204722"/>
  <pageSetup paperSize="9" scale="44" firstPageNumber="0" orientation="portrait" horizontalDpi="300" verticalDpi="300" r:id="rId2"/>
  <headerFooter alignWithMargins="0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view="pageBreakPreview" topLeftCell="A8" zoomScale="90" zoomScaleNormal="90" zoomScaleSheetLayoutView="90" workbookViewId="0">
      <selection activeCell="C18" sqref="C18"/>
    </sheetView>
  </sheetViews>
  <sheetFormatPr baseColWidth="10" defaultColWidth="11.85546875" defaultRowHeight="14.25"/>
  <cols>
    <col min="1" max="1" width="20.28515625" style="382" customWidth="1"/>
    <col min="2" max="2" width="9.5703125" style="382" customWidth="1"/>
    <col min="3" max="3" width="42.42578125" style="382" customWidth="1"/>
    <col min="4" max="4" width="7.5703125" style="471" customWidth="1"/>
    <col min="5" max="5" width="11.28515625" style="382" customWidth="1"/>
    <col min="6" max="6" width="14.28515625" style="382" customWidth="1"/>
    <col min="7" max="7" width="18.42578125" style="382" customWidth="1"/>
    <col min="8" max="251" width="11.85546875" style="382"/>
    <col min="252" max="252" width="39.140625" style="382" customWidth="1"/>
    <col min="253" max="253" width="42.42578125" style="382" customWidth="1"/>
    <col min="254" max="254" width="7.5703125" style="382" customWidth="1"/>
    <col min="255" max="255" width="11.28515625" style="382" customWidth="1"/>
    <col min="256" max="256" width="14.28515625" style="382" customWidth="1"/>
    <col min="257" max="257" width="18.42578125" style="382" customWidth="1"/>
    <col min="258" max="507" width="11.85546875" style="382"/>
    <col min="508" max="508" width="39.140625" style="382" customWidth="1"/>
    <col min="509" max="509" width="42.42578125" style="382" customWidth="1"/>
    <col min="510" max="510" width="7.5703125" style="382" customWidth="1"/>
    <col min="511" max="511" width="11.28515625" style="382" customWidth="1"/>
    <col min="512" max="512" width="14.28515625" style="382" customWidth="1"/>
    <col min="513" max="513" width="18.42578125" style="382" customWidth="1"/>
    <col min="514" max="763" width="11.85546875" style="382"/>
    <col min="764" max="764" width="39.140625" style="382" customWidth="1"/>
    <col min="765" max="765" width="42.42578125" style="382" customWidth="1"/>
    <col min="766" max="766" width="7.5703125" style="382" customWidth="1"/>
    <col min="767" max="767" width="11.28515625" style="382" customWidth="1"/>
    <col min="768" max="768" width="14.28515625" style="382" customWidth="1"/>
    <col min="769" max="769" width="18.42578125" style="382" customWidth="1"/>
    <col min="770" max="1019" width="11.85546875" style="382"/>
    <col min="1020" max="1020" width="39.140625" style="382" customWidth="1"/>
    <col min="1021" max="1021" width="42.42578125" style="382" customWidth="1"/>
    <col min="1022" max="1022" width="7.5703125" style="382" customWidth="1"/>
    <col min="1023" max="1023" width="11.28515625" style="382" customWidth="1"/>
    <col min="1024" max="1024" width="14.28515625" style="382" customWidth="1"/>
    <col min="1025" max="1025" width="18.42578125" style="382" customWidth="1"/>
    <col min="1026" max="1275" width="11.85546875" style="382"/>
    <col min="1276" max="1276" width="39.140625" style="382" customWidth="1"/>
    <col min="1277" max="1277" width="42.42578125" style="382" customWidth="1"/>
    <col min="1278" max="1278" width="7.5703125" style="382" customWidth="1"/>
    <col min="1279" max="1279" width="11.28515625" style="382" customWidth="1"/>
    <col min="1280" max="1280" width="14.28515625" style="382" customWidth="1"/>
    <col min="1281" max="1281" width="18.42578125" style="382" customWidth="1"/>
    <col min="1282" max="1531" width="11.85546875" style="382"/>
    <col min="1532" max="1532" width="39.140625" style="382" customWidth="1"/>
    <col min="1533" max="1533" width="42.42578125" style="382" customWidth="1"/>
    <col min="1534" max="1534" width="7.5703125" style="382" customWidth="1"/>
    <col min="1535" max="1535" width="11.28515625" style="382" customWidth="1"/>
    <col min="1536" max="1536" width="14.28515625" style="382" customWidth="1"/>
    <col min="1537" max="1537" width="18.42578125" style="382" customWidth="1"/>
    <col min="1538" max="1787" width="11.85546875" style="382"/>
    <col min="1788" max="1788" width="39.140625" style="382" customWidth="1"/>
    <col min="1789" max="1789" width="42.42578125" style="382" customWidth="1"/>
    <col min="1790" max="1790" width="7.5703125" style="382" customWidth="1"/>
    <col min="1791" max="1791" width="11.28515625" style="382" customWidth="1"/>
    <col min="1792" max="1792" width="14.28515625" style="382" customWidth="1"/>
    <col min="1793" max="1793" width="18.42578125" style="382" customWidth="1"/>
    <col min="1794" max="2043" width="11.85546875" style="382"/>
    <col min="2044" max="2044" width="39.140625" style="382" customWidth="1"/>
    <col min="2045" max="2045" width="42.42578125" style="382" customWidth="1"/>
    <col min="2046" max="2046" width="7.5703125" style="382" customWidth="1"/>
    <col min="2047" max="2047" width="11.28515625" style="382" customWidth="1"/>
    <col min="2048" max="2048" width="14.28515625" style="382" customWidth="1"/>
    <col min="2049" max="2049" width="18.42578125" style="382" customWidth="1"/>
    <col min="2050" max="2299" width="11.85546875" style="382"/>
    <col min="2300" max="2300" width="39.140625" style="382" customWidth="1"/>
    <col min="2301" max="2301" width="42.42578125" style="382" customWidth="1"/>
    <col min="2302" max="2302" width="7.5703125" style="382" customWidth="1"/>
    <col min="2303" max="2303" width="11.28515625" style="382" customWidth="1"/>
    <col min="2304" max="2304" width="14.28515625" style="382" customWidth="1"/>
    <col min="2305" max="2305" width="18.42578125" style="382" customWidth="1"/>
    <col min="2306" max="2555" width="11.85546875" style="382"/>
    <col min="2556" max="2556" width="39.140625" style="382" customWidth="1"/>
    <col min="2557" max="2557" width="42.42578125" style="382" customWidth="1"/>
    <col min="2558" max="2558" width="7.5703125" style="382" customWidth="1"/>
    <col min="2559" max="2559" width="11.28515625" style="382" customWidth="1"/>
    <col min="2560" max="2560" width="14.28515625" style="382" customWidth="1"/>
    <col min="2561" max="2561" width="18.42578125" style="382" customWidth="1"/>
    <col min="2562" max="2811" width="11.85546875" style="382"/>
    <col min="2812" max="2812" width="39.140625" style="382" customWidth="1"/>
    <col min="2813" max="2813" width="42.42578125" style="382" customWidth="1"/>
    <col min="2814" max="2814" width="7.5703125" style="382" customWidth="1"/>
    <col min="2815" max="2815" width="11.28515625" style="382" customWidth="1"/>
    <col min="2816" max="2816" width="14.28515625" style="382" customWidth="1"/>
    <col min="2817" max="2817" width="18.42578125" style="382" customWidth="1"/>
    <col min="2818" max="3067" width="11.85546875" style="382"/>
    <col min="3068" max="3068" width="39.140625" style="382" customWidth="1"/>
    <col min="3069" max="3069" width="42.42578125" style="382" customWidth="1"/>
    <col min="3070" max="3070" width="7.5703125" style="382" customWidth="1"/>
    <col min="3071" max="3071" width="11.28515625" style="382" customWidth="1"/>
    <col min="3072" max="3072" width="14.28515625" style="382" customWidth="1"/>
    <col min="3073" max="3073" width="18.42578125" style="382" customWidth="1"/>
    <col min="3074" max="3323" width="11.85546875" style="382"/>
    <col min="3324" max="3324" width="39.140625" style="382" customWidth="1"/>
    <col min="3325" max="3325" width="42.42578125" style="382" customWidth="1"/>
    <col min="3326" max="3326" width="7.5703125" style="382" customWidth="1"/>
    <col min="3327" max="3327" width="11.28515625" style="382" customWidth="1"/>
    <col min="3328" max="3328" width="14.28515625" style="382" customWidth="1"/>
    <col min="3329" max="3329" width="18.42578125" style="382" customWidth="1"/>
    <col min="3330" max="3579" width="11.85546875" style="382"/>
    <col min="3580" max="3580" width="39.140625" style="382" customWidth="1"/>
    <col min="3581" max="3581" width="42.42578125" style="382" customWidth="1"/>
    <col min="3582" max="3582" width="7.5703125" style="382" customWidth="1"/>
    <col min="3583" max="3583" width="11.28515625" style="382" customWidth="1"/>
    <col min="3584" max="3584" width="14.28515625" style="382" customWidth="1"/>
    <col min="3585" max="3585" width="18.42578125" style="382" customWidth="1"/>
    <col min="3586" max="3835" width="11.85546875" style="382"/>
    <col min="3836" max="3836" width="39.140625" style="382" customWidth="1"/>
    <col min="3837" max="3837" width="42.42578125" style="382" customWidth="1"/>
    <col min="3838" max="3838" width="7.5703125" style="382" customWidth="1"/>
    <col min="3839" max="3839" width="11.28515625" style="382" customWidth="1"/>
    <col min="3840" max="3840" width="14.28515625" style="382" customWidth="1"/>
    <col min="3841" max="3841" width="18.42578125" style="382" customWidth="1"/>
    <col min="3842" max="4091" width="11.85546875" style="382"/>
    <col min="4092" max="4092" width="39.140625" style="382" customWidth="1"/>
    <col min="4093" max="4093" width="42.42578125" style="382" customWidth="1"/>
    <col min="4094" max="4094" width="7.5703125" style="382" customWidth="1"/>
    <col min="4095" max="4095" width="11.28515625" style="382" customWidth="1"/>
    <col min="4096" max="4096" width="14.28515625" style="382" customWidth="1"/>
    <col min="4097" max="4097" width="18.42578125" style="382" customWidth="1"/>
    <col min="4098" max="4347" width="11.85546875" style="382"/>
    <col min="4348" max="4348" width="39.140625" style="382" customWidth="1"/>
    <col min="4349" max="4349" width="42.42578125" style="382" customWidth="1"/>
    <col min="4350" max="4350" width="7.5703125" style="382" customWidth="1"/>
    <col min="4351" max="4351" width="11.28515625" style="382" customWidth="1"/>
    <col min="4352" max="4352" width="14.28515625" style="382" customWidth="1"/>
    <col min="4353" max="4353" width="18.42578125" style="382" customWidth="1"/>
    <col min="4354" max="4603" width="11.85546875" style="382"/>
    <col min="4604" max="4604" width="39.140625" style="382" customWidth="1"/>
    <col min="4605" max="4605" width="42.42578125" style="382" customWidth="1"/>
    <col min="4606" max="4606" width="7.5703125" style="382" customWidth="1"/>
    <col min="4607" max="4607" width="11.28515625" style="382" customWidth="1"/>
    <col min="4608" max="4608" width="14.28515625" style="382" customWidth="1"/>
    <col min="4609" max="4609" width="18.42578125" style="382" customWidth="1"/>
    <col min="4610" max="4859" width="11.85546875" style="382"/>
    <col min="4860" max="4860" width="39.140625" style="382" customWidth="1"/>
    <col min="4861" max="4861" width="42.42578125" style="382" customWidth="1"/>
    <col min="4862" max="4862" width="7.5703125" style="382" customWidth="1"/>
    <col min="4863" max="4863" width="11.28515625" style="382" customWidth="1"/>
    <col min="4864" max="4864" width="14.28515625" style="382" customWidth="1"/>
    <col min="4865" max="4865" width="18.42578125" style="382" customWidth="1"/>
    <col min="4866" max="5115" width="11.85546875" style="382"/>
    <col min="5116" max="5116" width="39.140625" style="382" customWidth="1"/>
    <col min="5117" max="5117" width="42.42578125" style="382" customWidth="1"/>
    <col min="5118" max="5118" width="7.5703125" style="382" customWidth="1"/>
    <col min="5119" max="5119" width="11.28515625" style="382" customWidth="1"/>
    <col min="5120" max="5120" width="14.28515625" style="382" customWidth="1"/>
    <col min="5121" max="5121" width="18.42578125" style="382" customWidth="1"/>
    <col min="5122" max="5371" width="11.85546875" style="382"/>
    <col min="5372" max="5372" width="39.140625" style="382" customWidth="1"/>
    <col min="5373" max="5373" width="42.42578125" style="382" customWidth="1"/>
    <col min="5374" max="5374" width="7.5703125" style="382" customWidth="1"/>
    <col min="5375" max="5375" width="11.28515625" style="382" customWidth="1"/>
    <col min="5376" max="5376" width="14.28515625" style="382" customWidth="1"/>
    <col min="5377" max="5377" width="18.42578125" style="382" customWidth="1"/>
    <col min="5378" max="5627" width="11.85546875" style="382"/>
    <col min="5628" max="5628" width="39.140625" style="382" customWidth="1"/>
    <col min="5629" max="5629" width="42.42578125" style="382" customWidth="1"/>
    <col min="5630" max="5630" width="7.5703125" style="382" customWidth="1"/>
    <col min="5631" max="5631" width="11.28515625" style="382" customWidth="1"/>
    <col min="5632" max="5632" width="14.28515625" style="382" customWidth="1"/>
    <col min="5633" max="5633" width="18.42578125" style="382" customWidth="1"/>
    <col min="5634" max="5883" width="11.85546875" style="382"/>
    <col min="5884" max="5884" width="39.140625" style="382" customWidth="1"/>
    <col min="5885" max="5885" width="42.42578125" style="382" customWidth="1"/>
    <col min="5886" max="5886" width="7.5703125" style="382" customWidth="1"/>
    <col min="5887" max="5887" width="11.28515625" style="382" customWidth="1"/>
    <col min="5888" max="5888" width="14.28515625" style="382" customWidth="1"/>
    <col min="5889" max="5889" width="18.42578125" style="382" customWidth="1"/>
    <col min="5890" max="6139" width="11.85546875" style="382"/>
    <col min="6140" max="6140" width="39.140625" style="382" customWidth="1"/>
    <col min="6141" max="6141" width="42.42578125" style="382" customWidth="1"/>
    <col min="6142" max="6142" width="7.5703125" style="382" customWidth="1"/>
    <col min="6143" max="6143" width="11.28515625" style="382" customWidth="1"/>
    <col min="6144" max="6144" width="14.28515625" style="382" customWidth="1"/>
    <col min="6145" max="6145" width="18.42578125" style="382" customWidth="1"/>
    <col min="6146" max="6395" width="11.85546875" style="382"/>
    <col min="6396" max="6396" width="39.140625" style="382" customWidth="1"/>
    <col min="6397" max="6397" width="42.42578125" style="382" customWidth="1"/>
    <col min="6398" max="6398" width="7.5703125" style="382" customWidth="1"/>
    <col min="6399" max="6399" width="11.28515625" style="382" customWidth="1"/>
    <col min="6400" max="6400" width="14.28515625" style="382" customWidth="1"/>
    <col min="6401" max="6401" width="18.42578125" style="382" customWidth="1"/>
    <col min="6402" max="6651" width="11.85546875" style="382"/>
    <col min="6652" max="6652" width="39.140625" style="382" customWidth="1"/>
    <col min="6653" max="6653" width="42.42578125" style="382" customWidth="1"/>
    <col min="6654" max="6654" width="7.5703125" style="382" customWidth="1"/>
    <col min="6655" max="6655" width="11.28515625" style="382" customWidth="1"/>
    <col min="6656" max="6656" width="14.28515625" style="382" customWidth="1"/>
    <col min="6657" max="6657" width="18.42578125" style="382" customWidth="1"/>
    <col min="6658" max="6907" width="11.85546875" style="382"/>
    <col min="6908" max="6908" width="39.140625" style="382" customWidth="1"/>
    <col min="6909" max="6909" width="42.42578125" style="382" customWidth="1"/>
    <col min="6910" max="6910" width="7.5703125" style="382" customWidth="1"/>
    <col min="6911" max="6911" width="11.28515625" style="382" customWidth="1"/>
    <col min="6912" max="6912" width="14.28515625" style="382" customWidth="1"/>
    <col min="6913" max="6913" width="18.42578125" style="382" customWidth="1"/>
    <col min="6914" max="7163" width="11.85546875" style="382"/>
    <col min="7164" max="7164" width="39.140625" style="382" customWidth="1"/>
    <col min="7165" max="7165" width="42.42578125" style="382" customWidth="1"/>
    <col min="7166" max="7166" width="7.5703125" style="382" customWidth="1"/>
    <col min="7167" max="7167" width="11.28515625" style="382" customWidth="1"/>
    <col min="7168" max="7168" width="14.28515625" style="382" customWidth="1"/>
    <col min="7169" max="7169" width="18.42578125" style="382" customWidth="1"/>
    <col min="7170" max="7419" width="11.85546875" style="382"/>
    <col min="7420" max="7420" width="39.140625" style="382" customWidth="1"/>
    <col min="7421" max="7421" width="42.42578125" style="382" customWidth="1"/>
    <col min="7422" max="7422" width="7.5703125" style="382" customWidth="1"/>
    <col min="7423" max="7423" width="11.28515625" style="382" customWidth="1"/>
    <col min="7424" max="7424" width="14.28515625" style="382" customWidth="1"/>
    <col min="7425" max="7425" width="18.42578125" style="382" customWidth="1"/>
    <col min="7426" max="7675" width="11.85546875" style="382"/>
    <col min="7676" max="7676" width="39.140625" style="382" customWidth="1"/>
    <col min="7677" max="7677" width="42.42578125" style="382" customWidth="1"/>
    <col min="7678" max="7678" width="7.5703125" style="382" customWidth="1"/>
    <col min="7679" max="7679" width="11.28515625" style="382" customWidth="1"/>
    <col min="7680" max="7680" width="14.28515625" style="382" customWidth="1"/>
    <col min="7681" max="7681" width="18.42578125" style="382" customWidth="1"/>
    <col min="7682" max="7931" width="11.85546875" style="382"/>
    <col min="7932" max="7932" width="39.140625" style="382" customWidth="1"/>
    <col min="7933" max="7933" width="42.42578125" style="382" customWidth="1"/>
    <col min="7934" max="7934" width="7.5703125" style="382" customWidth="1"/>
    <col min="7935" max="7935" width="11.28515625" style="382" customWidth="1"/>
    <col min="7936" max="7936" width="14.28515625" style="382" customWidth="1"/>
    <col min="7937" max="7937" width="18.42578125" style="382" customWidth="1"/>
    <col min="7938" max="8187" width="11.85546875" style="382"/>
    <col min="8188" max="8188" width="39.140625" style="382" customWidth="1"/>
    <col min="8189" max="8189" width="42.42578125" style="382" customWidth="1"/>
    <col min="8190" max="8190" width="7.5703125" style="382" customWidth="1"/>
    <col min="8191" max="8191" width="11.28515625" style="382" customWidth="1"/>
    <col min="8192" max="8192" width="14.28515625" style="382" customWidth="1"/>
    <col min="8193" max="8193" width="18.42578125" style="382" customWidth="1"/>
    <col min="8194" max="8443" width="11.85546875" style="382"/>
    <col min="8444" max="8444" width="39.140625" style="382" customWidth="1"/>
    <col min="8445" max="8445" width="42.42578125" style="382" customWidth="1"/>
    <col min="8446" max="8446" width="7.5703125" style="382" customWidth="1"/>
    <col min="8447" max="8447" width="11.28515625" style="382" customWidth="1"/>
    <col min="8448" max="8448" width="14.28515625" style="382" customWidth="1"/>
    <col min="8449" max="8449" width="18.42578125" style="382" customWidth="1"/>
    <col min="8450" max="8699" width="11.85546875" style="382"/>
    <col min="8700" max="8700" width="39.140625" style="382" customWidth="1"/>
    <col min="8701" max="8701" width="42.42578125" style="382" customWidth="1"/>
    <col min="8702" max="8702" width="7.5703125" style="382" customWidth="1"/>
    <col min="8703" max="8703" width="11.28515625" style="382" customWidth="1"/>
    <col min="8704" max="8704" width="14.28515625" style="382" customWidth="1"/>
    <col min="8705" max="8705" width="18.42578125" style="382" customWidth="1"/>
    <col min="8706" max="8955" width="11.85546875" style="382"/>
    <col min="8956" max="8956" width="39.140625" style="382" customWidth="1"/>
    <col min="8957" max="8957" width="42.42578125" style="382" customWidth="1"/>
    <col min="8958" max="8958" width="7.5703125" style="382" customWidth="1"/>
    <col min="8959" max="8959" width="11.28515625" style="382" customWidth="1"/>
    <col min="8960" max="8960" width="14.28515625" style="382" customWidth="1"/>
    <col min="8961" max="8961" width="18.42578125" style="382" customWidth="1"/>
    <col min="8962" max="9211" width="11.85546875" style="382"/>
    <col min="9212" max="9212" width="39.140625" style="382" customWidth="1"/>
    <col min="9213" max="9213" width="42.42578125" style="382" customWidth="1"/>
    <col min="9214" max="9214" width="7.5703125" style="382" customWidth="1"/>
    <col min="9215" max="9215" width="11.28515625" style="382" customWidth="1"/>
    <col min="9216" max="9216" width="14.28515625" style="382" customWidth="1"/>
    <col min="9217" max="9217" width="18.42578125" style="382" customWidth="1"/>
    <col min="9218" max="9467" width="11.85546875" style="382"/>
    <col min="9468" max="9468" width="39.140625" style="382" customWidth="1"/>
    <col min="9469" max="9469" width="42.42578125" style="382" customWidth="1"/>
    <col min="9470" max="9470" width="7.5703125" style="382" customWidth="1"/>
    <col min="9471" max="9471" width="11.28515625" style="382" customWidth="1"/>
    <col min="9472" max="9472" width="14.28515625" style="382" customWidth="1"/>
    <col min="9473" max="9473" width="18.42578125" style="382" customWidth="1"/>
    <col min="9474" max="9723" width="11.85546875" style="382"/>
    <col min="9724" max="9724" width="39.140625" style="382" customWidth="1"/>
    <col min="9725" max="9725" width="42.42578125" style="382" customWidth="1"/>
    <col min="9726" max="9726" width="7.5703125" style="382" customWidth="1"/>
    <col min="9727" max="9727" width="11.28515625" style="382" customWidth="1"/>
    <col min="9728" max="9728" width="14.28515625" style="382" customWidth="1"/>
    <col min="9729" max="9729" width="18.42578125" style="382" customWidth="1"/>
    <col min="9730" max="9979" width="11.85546875" style="382"/>
    <col min="9980" max="9980" width="39.140625" style="382" customWidth="1"/>
    <col min="9981" max="9981" width="42.42578125" style="382" customWidth="1"/>
    <col min="9982" max="9982" width="7.5703125" style="382" customWidth="1"/>
    <col min="9983" max="9983" width="11.28515625" style="382" customWidth="1"/>
    <col min="9984" max="9984" width="14.28515625" style="382" customWidth="1"/>
    <col min="9985" max="9985" width="18.42578125" style="382" customWidth="1"/>
    <col min="9986" max="10235" width="11.85546875" style="382"/>
    <col min="10236" max="10236" width="39.140625" style="382" customWidth="1"/>
    <col min="10237" max="10237" width="42.42578125" style="382" customWidth="1"/>
    <col min="10238" max="10238" width="7.5703125" style="382" customWidth="1"/>
    <col min="10239" max="10239" width="11.28515625" style="382" customWidth="1"/>
    <col min="10240" max="10240" width="14.28515625" style="382" customWidth="1"/>
    <col min="10241" max="10241" width="18.42578125" style="382" customWidth="1"/>
    <col min="10242" max="10491" width="11.85546875" style="382"/>
    <col min="10492" max="10492" width="39.140625" style="382" customWidth="1"/>
    <col min="10493" max="10493" width="42.42578125" style="382" customWidth="1"/>
    <col min="10494" max="10494" width="7.5703125" style="382" customWidth="1"/>
    <col min="10495" max="10495" width="11.28515625" style="382" customWidth="1"/>
    <col min="10496" max="10496" width="14.28515625" style="382" customWidth="1"/>
    <col min="10497" max="10497" width="18.42578125" style="382" customWidth="1"/>
    <col min="10498" max="10747" width="11.85546875" style="382"/>
    <col min="10748" max="10748" width="39.140625" style="382" customWidth="1"/>
    <col min="10749" max="10749" width="42.42578125" style="382" customWidth="1"/>
    <col min="10750" max="10750" width="7.5703125" style="382" customWidth="1"/>
    <col min="10751" max="10751" width="11.28515625" style="382" customWidth="1"/>
    <col min="10752" max="10752" width="14.28515625" style="382" customWidth="1"/>
    <col min="10753" max="10753" width="18.42578125" style="382" customWidth="1"/>
    <col min="10754" max="11003" width="11.85546875" style="382"/>
    <col min="11004" max="11004" width="39.140625" style="382" customWidth="1"/>
    <col min="11005" max="11005" width="42.42578125" style="382" customWidth="1"/>
    <col min="11006" max="11006" width="7.5703125" style="382" customWidth="1"/>
    <col min="11007" max="11007" width="11.28515625" style="382" customWidth="1"/>
    <col min="11008" max="11008" width="14.28515625" style="382" customWidth="1"/>
    <col min="11009" max="11009" width="18.42578125" style="382" customWidth="1"/>
    <col min="11010" max="11259" width="11.85546875" style="382"/>
    <col min="11260" max="11260" width="39.140625" style="382" customWidth="1"/>
    <col min="11261" max="11261" width="42.42578125" style="382" customWidth="1"/>
    <col min="11262" max="11262" width="7.5703125" style="382" customWidth="1"/>
    <col min="11263" max="11263" width="11.28515625" style="382" customWidth="1"/>
    <col min="11264" max="11264" width="14.28515625" style="382" customWidth="1"/>
    <col min="11265" max="11265" width="18.42578125" style="382" customWidth="1"/>
    <col min="11266" max="11515" width="11.85546875" style="382"/>
    <col min="11516" max="11516" width="39.140625" style="382" customWidth="1"/>
    <col min="11517" max="11517" width="42.42578125" style="382" customWidth="1"/>
    <col min="11518" max="11518" width="7.5703125" style="382" customWidth="1"/>
    <col min="11519" max="11519" width="11.28515625" style="382" customWidth="1"/>
    <col min="11520" max="11520" width="14.28515625" style="382" customWidth="1"/>
    <col min="11521" max="11521" width="18.42578125" style="382" customWidth="1"/>
    <col min="11522" max="11771" width="11.85546875" style="382"/>
    <col min="11772" max="11772" width="39.140625" style="382" customWidth="1"/>
    <col min="11773" max="11773" width="42.42578125" style="382" customWidth="1"/>
    <col min="11774" max="11774" width="7.5703125" style="382" customWidth="1"/>
    <col min="11775" max="11775" width="11.28515625" style="382" customWidth="1"/>
    <col min="11776" max="11776" width="14.28515625" style="382" customWidth="1"/>
    <col min="11777" max="11777" width="18.42578125" style="382" customWidth="1"/>
    <col min="11778" max="12027" width="11.85546875" style="382"/>
    <col min="12028" max="12028" width="39.140625" style="382" customWidth="1"/>
    <col min="12029" max="12029" width="42.42578125" style="382" customWidth="1"/>
    <col min="12030" max="12030" width="7.5703125" style="382" customWidth="1"/>
    <col min="12031" max="12031" width="11.28515625" style="382" customWidth="1"/>
    <col min="12032" max="12032" width="14.28515625" style="382" customWidth="1"/>
    <col min="12033" max="12033" width="18.42578125" style="382" customWidth="1"/>
    <col min="12034" max="12283" width="11.85546875" style="382"/>
    <col min="12284" max="12284" width="39.140625" style="382" customWidth="1"/>
    <col min="12285" max="12285" width="42.42578125" style="382" customWidth="1"/>
    <col min="12286" max="12286" width="7.5703125" style="382" customWidth="1"/>
    <col min="12287" max="12287" width="11.28515625" style="382" customWidth="1"/>
    <col min="12288" max="12288" width="14.28515625" style="382" customWidth="1"/>
    <col min="12289" max="12289" width="18.42578125" style="382" customWidth="1"/>
    <col min="12290" max="12539" width="11.85546875" style="382"/>
    <col min="12540" max="12540" width="39.140625" style="382" customWidth="1"/>
    <col min="12541" max="12541" width="42.42578125" style="382" customWidth="1"/>
    <col min="12542" max="12542" width="7.5703125" style="382" customWidth="1"/>
    <col min="12543" max="12543" width="11.28515625" style="382" customWidth="1"/>
    <col min="12544" max="12544" width="14.28515625" style="382" customWidth="1"/>
    <col min="12545" max="12545" width="18.42578125" style="382" customWidth="1"/>
    <col min="12546" max="12795" width="11.85546875" style="382"/>
    <col min="12796" max="12796" width="39.140625" style="382" customWidth="1"/>
    <col min="12797" max="12797" width="42.42578125" style="382" customWidth="1"/>
    <col min="12798" max="12798" width="7.5703125" style="382" customWidth="1"/>
    <col min="12799" max="12799" width="11.28515625" style="382" customWidth="1"/>
    <col min="12800" max="12800" width="14.28515625" style="382" customWidth="1"/>
    <col min="12801" max="12801" width="18.42578125" style="382" customWidth="1"/>
    <col min="12802" max="13051" width="11.85546875" style="382"/>
    <col min="13052" max="13052" width="39.140625" style="382" customWidth="1"/>
    <col min="13053" max="13053" width="42.42578125" style="382" customWidth="1"/>
    <col min="13054" max="13054" width="7.5703125" style="382" customWidth="1"/>
    <col min="13055" max="13055" width="11.28515625" style="382" customWidth="1"/>
    <col min="13056" max="13056" width="14.28515625" style="382" customWidth="1"/>
    <col min="13057" max="13057" width="18.42578125" style="382" customWidth="1"/>
    <col min="13058" max="13307" width="11.85546875" style="382"/>
    <col min="13308" max="13308" width="39.140625" style="382" customWidth="1"/>
    <col min="13309" max="13309" width="42.42578125" style="382" customWidth="1"/>
    <col min="13310" max="13310" width="7.5703125" style="382" customWidth="1"/>
    <col min="13311" max="13311" width="11.28515625" style="382" customWidth="1"/>
    <col min="13312" max="13312" width="14.28515625" style="382" customWidth="1"/>
    <col min="13313" max="13313" width="18.42578125" style="382" customWidth="1"/>
    <col min="13314" max="13563" width="11.85546875" style="382"/>
    <col min="13564" max="13564" width="39.140625" style="382" customWidth="1"/>
    <col min="13565" max="13565" width="42.42578125" style="382" customWidth="1"/>
    <col min="13566" max="13566" width="7.5703125" style="382" customWidth="1"/>
    <col min="13567" max="13567" width="11.28515625" style="382" customWidth="1"/>
    <col min="13568" max="13568" width="14.28515625" style="382" customWidth="1"/>
    <col min="13569" max="13569" width="18.42578125" style="382" customWidth="1"/>
    <col min="13570" max="13819" width="11.85546875" style="382"/>
    <col min="13820" max="13820" width="39.140625" style="382" customWidth="1"/>
    <col min="13821" max="13821" width="42.42578125" style="382" customWidth="1"/>
    <col min="13822" max="13822" width="7.5703125" style="382" customWidth="1"/>
    <col min="13823" max="13823" width="11.28515625" style="382" customWidth="1"/>
    <col min="13824" max="13824" width="14.28515625" style="382" customWidth="1"/>
    <col min="13825" max="13825" width="18.42578125" style="382" customWidth="1"/>
    <col min="13826" max="14075" width="11.85546875" style="382"/>
    <col min="14076" max="14076" width="39.140625" style="382" customWidth="1"/>
    <col min="14077" max="14077" width="42.42578125" style="382" customWidth="1"/>
    <col min="14078" max="14078" width="7.5703125" style="382" customWidth="1"/>
    <col min="14079" max="14079" width="11.28515625" style="382" customWidth="1"/>
    <col min="14080" max="14080" width="14.28515625" style="382" customWidth="1"/>
    <col min="14081" max="14081" width="18.42578125" style="382" customWidth="1"/>
    <col min="14082" max="14331" width="11.85546875" style="382"/>
    <col min="14332" max="14332" width="39.140625" style="382" customWidth="1"/>
    <col min="14333" max="14333" width="42.42578125" style="382" customWidth="1"/>
    <col min="14334" max="14334" width="7.5703125" style="382" customWidth="1"/>
    <col min="14335" max="14335" width="11.28515625" style="382" customWidth="1"/>
    <col min="14336" max="14336" width="14.28515625" style="382" customWidth="1"/>
    <col min="14337" max="14337" width="18.42578125" style="382" customWidth="1"/>
    <col min="14338" max="14587" width="11.85546875" style="382"/>
    <col min="14588" max="14588" width="39.140625" style="382" customWidth="1"/>
    <col min="14589" max="14589" width="42.42578125" style="382" customWidth="1"/>
    <col min="14590" max="14590" width="7.5703125" style="382" customWidth="1"/>
    <col min="14591" max="14591" width="11.28515625" style="382" customWidth="1"/>
    <col min="14592" max="14592" width="14.28515625" style="382" customWidth="1"/>
    <col min="14593" max="14593" width="18.42578125" style="382" customWidth="1"/>
    <col min="14594" max="14843" width="11.85546875" style="382"/>
    <col min="14844" max="14844" width="39.140625" style="382" customWidth="1"/>
    <col min="14845" max="14845" width="42.42578125" style="382" customWidth="1"/>
    <col min="14846" max="14846" width="7.5703125" style="382" customWidth="1"/>
    <col min="14847" max="14847" width="11.28515625" style="382" customWidth="1"/>
    <col min="14848" max="14848" width="14.28515625" style="382" customWidth="1"/>
    <col min="14849" max="14849" width="18.42578125" style="382" customWidth="1"/>
    <col min="14850" max="15099" width="11.85546875" style="382"/>
    <col min="15100" max="15100" width="39.140625" style="382" customWidth="1"/>
    <col min="15101" max="15101" width="42.42578125" style="382" customWidth="1"/>
    <col min="15102" max="15102" width="7.5703125" style="382" customWidth="1"/>
    <col min="15103" max="15103" width="11.28515625" style="382" customWidth="1"/>
    <col min="15104" max="15104" width="14.28515625" style="382" customWidth="1"/>
    <col min="15105" max="15105" width="18.42578125" style="382" customWidth="1"/>
    <col min="15106" max="15355" width="11.85546875" style="382"/>
    <col min="15356" max="15356" width="39.140625" style="382" customWidth="1"/>
    <col min="15357" max="15357" width="42.42578125" style="382" customWidth="1"/>
    <col min="15358" max="15358" width="7.5703125" style="382" customWidth="1"/>
    <col min="15359" max="15359" width="11.28515625" style="382" customWidth="1"/>
    <col min="15360" max="15360" width="14.28515625" style="382" customWidth="1"/>
    <col min="15361" max="15361" width="18.42578125" style="382" customWidth="1"/>
    <col min="15362" max="15611" width="11.85546875" style="382"/>
    <col min="15612" max="15612" width="39.140625" style="382" customWidth="1"/>
    <col min="15613" max="15613" width="42.42578125" style="382" customWidth="1"/>
    <col min="15614" max="15614" width="7.5703125" style="382" customWidth="1"/>
    <col min="15615" max="15615" width="11.28515625" style="382" customWidth="1"/>
    <col min="15616" max="15616" width="14.28515625" style="382" customWidth="1"/>
    <col min="15617" max="15617" width="18.42578125" style="382" customWidth="1"/>
    <col min="15618" max="15867" width="11.85546875" style="382"/>
    <col min="15868" max="15868" width="39.140625" style="382" customWidth="1"/>
    <col min="15869" max="15869" width="42.42578125" style="382" customWidth="1"/>
    <col min="15870" max="15870" width="7.5703125" style="382" customWidth="1"/>
    <col min="15871" max="15871" width="11.28515625" style="382" customWidth="1"/>
    <col min="15872" max="15872" width="14.28515625" style="382" customWidth="1"/>
    <col min="15873" max="15873" width="18.42578125" style="382" customWidth="1"/>
    <col min="15874" max="16123" width="11.85546875" style="382"/>
    <col min="16124" max="16124" width="39.140625" style="382" customWidth="1"/>
    <col min="16125" max="16125" width="42.42578125" style="382" customWidth="1"/>
    <col min="16126" max="16126" width="7.5703125" style="382" customWidth="1"/>
    <col min="16127" max="16127" width="11.28515625" style="382" customWidth="1"/>
    <col min="16128" max="16128" width="14.28515625" style="382" customWidth="1"/>
    <col min="16129" max="16129" width="18.42578125" style="382" customWidth="1"/>
    <col min="16130" max="16384" width="11.85546875" style="382"/>
  </cols>
  <sheetData>
    <row r="1" spans="1:9" ht="15">
      <c r="A1" s="376"/>
      <c r="B1" s="377"/>
      <c r="C1" s="377"/>
      <c r="D1" s="378"/>
      <c r="E1" s="379"/>
      <c r="F1" s="380"/>
      <c r="G1" s="381"/>
    </row>
    <row r="2" spans="1:9" ht="15">
      <c r="A2" s="300"/>
      <c r="B2" s="301"/>
      <c r="C2" s="301"/>
      <c r="D2" s="39"/>
      <c r="E2" s="383"/>
      <c r="F2" s="41"/>
      <c r="G2" s="384"/>
    </row>
    <row r="3" spans="1:9" ht="25.5">
      <c r="A3" s="385"/>
      <c r="B3" s="131"/>
      <c r="C3" s="386" t="s">
        <v>330</v>
      </c>
      <c r="D3" s="39"/>
      <c r="E3" s="40"/>
      <c r="F3" s="41"/>
      <c r="G3" s="387"/>
    </row>
    <row r="4" spans="1:9" ht="15.75">
      <c r="A4" s="385"/>
      <c r="B4" s="131"/>
      <c r="C4" s="131"/>
      <c r="D4" s="39"/>
      <c r="E4" s="383"/>
      <c r="F4" s="41"/>
      <c r="G4" s="384"/>
    </row>
    <row r="5" spans="1:9" ht="15.75">
      <c r="A5" s="300" t="s">
        <v>5</v>
      </c>
      <c r="B5" s="301"/>
      <c r="C5" s="131" t="s">
        <v>297</v>
      </c>
      <c r="D5" s="39"/>
      <c r="E5" s="383"/>
      <c r="F5" s="41"/>
      <c r="G5" s="384"/>
    </row>
    <row r="6" spans="1:9" ht="15.75">
      <c r="A6" s="300" t="s">
        <v>7</v>
      </c>
      <c r="B6" s="301"/>
      <c r="C6" s="131" t="s">
        <v>8</v>
      </c>
      <c r="D6" s="39"/>
      <c r="E6" s="383"/>
      <c r="F6" s="41"/>
      <c r="G6" s="384"/>
    </row>
    <row r="7" spans="1:9" ht="15.75">
      <c r="A7" s="300" t="s">
        <v>9</v>
      </c>
      <c r="B7" s="301"/>
      <c r="C7" s="131" t="s">
        <v>298</v>
      </c>
      <c r="D7" s="39"/>
      <c r="E7" s="383"/>
      <c r="F7" s="388" t="s">
        <v>11</v>
      </c>
      <c r="G7" s="389"/>
    </row>
    <row r="8" spans="1:9" ht="15.75">
      <c r="A8" s="300" t="s">
        <v>12</v>
      </c>
      <c r="B8" s="301"/>
      <c r="C8" s="131" t="s">
        <v>299</v>
      </c>
      <c r="D8" s="39"/>
      <c r="E8" s="383"/>
      <c r="F8" s="388" t="s">
        <v>14</v>
      </c>
      <c r="G8" s="389"/>
    </row>
    <row r="9" spans="1:9" ht="20.25">
      <c r="A9" s="300" t="s">
        <v>15</v>
      </c>
      <c r="B9" s="301"/>
      <c r="C9" s="390">
        <v>41061</v>
      </c>
      <c r="D9" s="39"/>
      <c r="E9" s="383"/>
      <c r="F9" s="388" t="s">
        <v>16</v>
      </c>
      <c r="G9" s="389"/>
    </row>
    <row r="10" spans="1:9" ht="16.5" thickBot="1">
      <c r="A10" s="391" t="s">
        <v>319</v>
      </c>
      <c r="B10" s="392"/>
      <c r="C10" s="510">
        <v>1</v>
      </c>
      <c r="D10" s="393"/>
      <c r="E10" s="394"/>
      <c r="F10" s="395" t="s">
        <v>17</v>
      </c>
      <c r="G10" s="396"/>
    </row>
    <row r="11" spans="1:9" ht="15.75">
      <c r="A11" s="300"/>
      <c r="B11" s="301"/>
      <c r="C11" s="301"/>
      <c r="D11" s="39"/>
      <c r="E11" s="383"/>
      <c r="F11" s="388"/>
      <c r="G11" s="384"/>
    </row>
    <row r="12" spans="1:9" ht="24.95" customHeight="1" thickBot="1">
      <c r="A12" s="397"/>
      <c r="B12" s="500"/>
      <c r="C12" s="398" t="s">
        <v>21</v>
      </c>
      <c r="D12" s="398"/>
      <c r="E12" s="399"/>
      <c r="F12" s="399"/>
      <c r="G12" s="400" t="s">
        <v>25</v>
      </c>
    </row>
    <row r="13" spans="1:9" s="404" customFormat="1" ht="15" customHeight="1">
      <c r="A13" s="540"/>
      <c r="B13" s="541"/>
      <c r="C13" s="541"/>
      <c r="D13" s="542"/>
      <c r="E13" s="543"/>
      <c r="F13" s="544"/>
      <c r="G13" s="545"/>
      <c r="H13" s="539" t="s">
        <v>322</v>
      </c>
      <c r="I13" s="539" t="s">
        <v>323</v>
      </c>
    </row>
    <row r="14" spans="1:9" s="409" customFormat="1" ht="15" customHeight="1">
      <c r="A14" s="405"/>
      <c r="B14" s="517">
        <v>1</v>
      </c>
      <c r="C14" s="518" t="s">
        <v>3</v>
      </c>
      <c r="D14" s="519"/>
      <c r="E14" s="520"/>
      <c r="F14" s="521"/>
      <c r="G14" s="522">
        <f>+G15</f>
        <v>8865.6365700000006</v>
      </c>
    </row>
    <row r="15" spans="1:9" s="409" customFormat="1" ht="15" customHeight="1">
      <c r="A15" s="546"/>
      <c r="B15" s="535">
        <v>4</v>
      </c>
      <c r="C15" s="513" t="s">
        <v>92</v>
      </c>
      <c r="D15" s="514"/>
      <c r="E15" s="515"/>
      <c r="F15" s="516"/>
      <c r="G15" s="547">
        <f>SUM(G16:G19)</f>
        <v>8865.6365700000006</v>
      </c>
    </row>
    <row r="16" spans="1:9" s="409" customFormat="1" ht="15" customHeight="1">
      <c r="A16" s="548"/>
      <c r="B16" s="502">
        <v>4.01</v>
      </c>
      <c r="C16" s="66" t="s">
        <v>93</v>
      </c>
      <c r="D16" s="74" t="s">
        <v>36</v>
      </c>
      <c r="E16" s="71">
        <f>+'RC-1 VTA'!E19</f>
        <v>-3.67</v>
      </c>
      <c r="F16" s="64">
        <v>21.356999999999999</v>
      </c>
      <c r="G16" s="549">
        <f>F16*E16</f>
        <v>-78.380189999999999</v>
      </c>
      <c r="H16" s="578">
        <v>-78.380189999999999</v>
      </c>
      <c r="I16" s="578"/>
    </row>
    <row r="17" spans="1:9" s="409" customFormat="1" ht="15" customHeight="1">
      <c r="A17" s="548"/>
      <c r="B17" s="502">
        <v>4.0199999999999996</v>
      </c>
      <c r="C17" s="66" t="s">
        <v>94</v>
      </c>
      <c r="D17" s="74" t="s">
        <v>85</v>
      </c>
      <c r="E17" s="71">
        <f>+'RC-1 VTA'!E20</f>
        <v>44.88</v>
      </c>
      <c r="F17" s="64">
        <v>192.40200000000002</v>
      </c>
      <c r="G17" s="549">
        <f>F17*E17</f>
        <v>8635.001760000001</v>
      </c>
      <c r="H17" s="578">
        <v>8635.001760000001</v>
      </c>
      <c r="I17" s="578"/>
    </row>
    <row r="18" spans="1:9" s="528" customFormat="1" ht="15" customHeight="1">
      <c r="A18" s="550"/>
      <c r="B18" s="502">
        <v>4.03</v>
      </c>
      <c r="C18" s="78" t="s">
        <v>289</v>
      </c>
      <c r="D18" s="62" t="s">
        <v>36</v>
      </c>
      <c r="E18" s="64">
        <f>+'RC-1 VTA'!E21</f>
        <v>10</v>
      </c>
      <c r="F18" s="64">
        <v>30.901500000000002</v>
      </c>
      <c r="G18" s="549">
        <f>F18*E18</f>
        <v>309.01500000000004</v>
      </c>
      <c r="H18" s="579" t="e">
        <f>+'RC-1 VTA'!#REF!</f>
        <v>#REF!</v>
      </c>
      <c r="I18" s="579">
        <f>+'RC-2'!K17</f>
        <v>-294.3</v>
      </c>
    </row>
    <row r="19" spans="1:9" s="528" customFormat="1" ht="15" customHeight="1">
      <c r="A19" s="550"/>
      <c r="B19" s="502"/>
      <c r="C19" s="213"/>
      <c r="D19" s="480"/>
      <c r="E19" s="199"/>
      <c r="F19" s="307"/>
      <c r="G19" s="549"/>
      <c r="H19" s="579"/>
      <c r="I19" s="579"/>
    </row>
    <row r="20" spans="1:9" s="528" customFormat="1" ht="15" customHeight="1">
      <c r="A20" s="405"/>
      <c r="B20" s="534"/>
      <c r="C20" s="314"/>
      <c r="D20" s="480"/>
      <c r="E20" s="315"/>
      <c r="F20" s="307"/>
      <c r="G20" s="552"/>
      <c r="H20" s="579"/>
      <c r="I20" s="579"/>
    </row>
    <row r="21" spans="1:9" s="528" customFormat="1" ht="15" customHeight="1">
      <c r="A21" s="405"/>
      <c r="B21" s="534"/>
      <c r="C21" s="314"/>
      <c r="D21" s="480"/>
      <c r="E21" s="315"/>
      <c r="F21" s="307"/>
      <c r="G21" s="552"/>
      <c r="H21" s="579"/>
      <c r="I21" s="579"/>
    </row>
    <row r="22" spans="1:9" s="528" customFormat="1" ht="15" customHeight="1" thickBot="1">
      <c r="A22" s="553"/>
      <c r="B22" s="554"/>
      <c r="C22" s="555"/>
      <c r="D22" s="556"/>
      <c r="E22" s="557"/>
      <c r="F22" s="558"/>
      <c r="G22" s="559"/>
      <c r="H22" s="579"/>
      <c r="I22" s="579"/>
    </row>
    <row r="23" spans="1:9" s="409" customFormat="1" ht="15" customHeight="1">
      <c r="A23" s="405"/>
      <c r="B23" s="501"/>
      <c r="C23" s="406"/>
      <c r="D23" s="407"/>
      <c r="E23" s="102" t="s">
        <v>324</v>
      </c>
      <c r="F23" s="103"/>
      <c r="G23" s="560">
        <f>+G14</f>
        <v>8865.6365700000006</v>
      </c>
      <c r="H23" s="578">
        <f>+G23-'B DATOS DESPUES DE OC-1'!M192</f>
        <v>0</v>
      </c>
    </row>
    <row r="24" spans="1:9" s="409" customFormat="1" ht="18" customHeight="1">
      <c r="A24" s="410"/>
      <c r="B24" s="504"/>
      <c r="C24" s="411"/>
      <c r="D24" s="412"/>
      <c r="E24" s="102" t="s">
        <v>191</v>
      </c>
      <c r="F24" s="103" t="s">
        <v>189</v>
      </c>
      <c r="G24" s="413">
        <f>+G23*0.08</f>
        <v>709.25092560000007</v>
      </c>
    </row>
    <row r="25" spans="1:9" s="409" customFormat="1" ht="44.25" customHeight="1">
      <c r="A25" s="410"/>
      <c r="B25" s="504"/>
      <c r="C25" s="411"/>
      <c r="D25" s="412"/>
      <c r="E25" s="102" t="s">
        <v>192</v>
      </c>
      <c r="F25" s="103"/>
      <c r="G25" s="408">
        <f>+G23+G24</f>
        <v>9574.8874956</v>
      </c>
    </row>
    <row r="26" spans="1:9" s="409" customFormat="1" ht="15" customHeight="1">
      <c r="A26" s="410"/>
      <c r="B26" s="504"/>
      <c r="C26" s="411"/>
      <c r="D26" s="412"/>
      <c r="E26" s="102" t="s">
        <v>193</v>
      </c>
      <c r="F26" s="103" t="s">
        <v>189</v>
      </c>
      <c r="G26" s="413">
        <f>+G25*0.07</f>
        <v>670.24212469200006</v>
      </c>
    </row>
    <row r="27" spans="1:9" s="409" customFormat="1" ht="15" customHeight="1">
      <c r="A27" s="410"/>
      <c r="B27" s="504"/>
      <c r="C27" s="411"/>
      <c r="D27" s="412"/>
      <c r="E27" s="102" t="s">
        <v>194</v>
      </c>
      <c r="F27" s="103" t="s">
        <v>189</v>
      </c>
      <c r="G27" s="408">
        <f>+G25+G26</f>
        <v>10245.129620292</v>
      </c>
    </row>
    <row r="28" spans="1:9" s="417" customFormat="1" ht="15" customHeight="1">
      <c r="A28" s="410"/>
      <c r="B28" s="504"/>
      <c r="C28" s="414"/>
      <c r="D28" s="415"/>
      <c r="E28" s="103" t="s">
        <v>195</v>
      </c>
      <c r="F28" s="103" t="s">
        <v>189</v>
      </c>
      <c r="G28" s="416">
        <f>+G27*0.18</f>
        <v>1844.12333165256</v>
      </c>
    </row>
    <row r="29" spans="1:9" s="404" customFormat="1" ht="15" customHeight="1">
      <c r="A29" s="401"/>
      <c r="B29" s="402"/>
      <c r="C29" s="402"/>
      <c r="D29" s="403"/>
      <c r="E29" s="103" t="s">
        <v>197</v>
      </c>
      <c r="F29" s="103" t="s">
        <v>189</v>
      </c>
      <c r="G29" s="418">
        <f>+G27+G28</f>
        <v>12089.25295194456</v>
      </c>
    </row>
    <row r="30" spans="1:9" s="421" customFormat="1" ht="15" customHeight="1">
      <c r="A30" s="310"/>
      <c r="B30" s="505"/>
      <c r="C30" s="311"/>
      <c r="D30" s="407"/>
      <c r="E30" s="419" t="s">
        <v>300</v>
      </c>
      <c r="F30" s="419" t="s">
        <v>189</v>
      </c>
      <c r="G30" s="420">
        <f>+G29*0.3</f>
        <v>3626.7758855833677</v>
      </c>
    </row>
    <row r="31" spans="1:9" s="427" customFormat="1" ht="15" customHeight="1" thickBot="1">
      <c r="A31" s="422"/>
      <c r="B31" s="423"/>
      <c r="C31" s="423"/>
      <c r="D31" s="424"/>
      <c r="E31" s="425"/>
      <c r="F31" s="425"/>
      <c r="G31" s="426"/>
    </row>
    <row r="32" spans="1:9" s="433" customFormat="1" ht="14.1" customHeight="1">
      <c r="A32" s="428"/>
      <c r="B32" s="429"/>
      <c r="C32" s="429"/>
      <c r="D32" s="430"/>
      <c r="E32" s="431"/>
      <c r="F32" s="429"/>
      <c r="G32" s="561"/>
    </row>
    <row r="33" spans="1:7" s="433" customFormat="1" ht="14.1" customHeight="1">
      <c r="A33" s="428"/>
      <c r="B33" s="429"/>
      <c r="C33" s="429"/>
      <c r="D33" s="430"/>
      <c r="E33" s="419" t="s">
        <v>325</v>
      </c>
      <c r="F33" s="429"/>
      <c r="G33" s="434">
        <f>+'venta COSTO CONTR'!G191</f>
        <v>397497.16669460852</v>
      </c>
    </row>
    <row r="34" spans="1:7" s="433" customFormat="1" ht="14.1" customHeight="1">
      <c r="A34" s="428"/>
      <c r="B34" s="429"/>
      <c r="C34" s="429"/>
      <c r="D34" s="430"/>
      <c r="E34" s="419" t="s">
        <v>301</v>
      </c>
      <c r="F34" s="429"/>
      <c r="G34" s="434">
        <v>0</v>
      </c>
    </row>
    <row r="35" spans="1:7" s="433" customFormat="1" ht="14.1" customHeight="1" thickBot="1">
      <c r="A35" s="428"/>
      <c r="B35" s="429"/>
      <c r="C35" s="429"/>
      <c r="D35" s="430"/>
      <c r="E35" s="419" t="s">
        <v>302</v>
      </c>
      <c r="F35" s="429"/>
      <c r="G35" s="563">
        <f>+G27</f>
        <v>10245.129620292</v>
      </c>
    </row>
    <row r="36" spans="1:7" s="433" customFormat="1" ht="14.1" customHeight="1">
      <c r="A36" s="428"/>
      <c r="B36" s="429"/>
      <c r="C36" s="429"/>
      <c r="D36" s="430"/>
      <c r="E36" s="435" t="s">
        <v>303</v>
      </c>
      <c r="F36" s="436"/>
      <c r="G36" s="562">
        <f>SUM(G33:G35)</f>
        <v>407742.29631490051</v>
      </c>
    </row>
    <row r="37" spans="1:7" s="433" customFormat="1" ht="14.1" customHeight="1">
      <c r="A37" s="428"/>
      <c r="B37" s="429"/>
      <c r="C37" s="429"/>
      <c r="D37" s="430"/>
      <c r="E37" s="431"/>
      <c r="F37" s="429"/>
      <c r="G37" s="429"/>
    </row>
    <row r="38" spans="1:7" s="433" customFormat="1" ht="14.1" customHeight="1">
      <c r="A38" s="437" t="s">
        <v>304</v>
      </c>
      <c r="B38" s="506"/>
      <c r="C38" s="438" t="s">
        <v>305</v>
      </c>
      <c r="D38" s="430"/>
      <c r="E38" s="431"/>
      <c r="F38" s="429"/>
      <c r="G38" s="432"/>
    </row>
    <row r="39" spans="1:7" s="433" customFormat="1" ht="14.1" customHeight="1">
      <c r="A39" s="428"/>
      <c r="B39" s="429"/>
      <c r="C39" s="429"/>
      <c r="D39" s="430"/>
      <c r="E39" s="431"/>
      <c r="F39" s="429"/>
      <c r="G39" s="432"/>
    </row>
    <row r="40" spans="1:7" s="433" customFormat="1" ht="14.1" customHeight="1" thickBot="1">
      <c r="A40" s="439"/>
      <c r="B40" s="440"/>
      <c r="C40" s="440"/>
      <c r="D40" s="441"/>
      <c r="E40" s="442"/>
      <c r="F40" s="442"/>
      <c r="G40" s="443"/>
    </row>
    <row r="41" spans="1:7" s="433" customFormat="1" ht="14.1" customHeight="1">
      <c r="A41" s="444" t="s">
        <v>306</v>
      </c>
      <c r="B41" s="507"/>
      <c r="C41" s="445">
        <v>41045</v>
      </c>
      <c r="D41" s="446"/>
      <c r="E41" s="447"/>
      <c r="F41" s="447"/>
      <c r="G41" s="448"/>
    </row>
    <row r="42" spans="1:7" s="433" customFormat="1" ht="14.1" customHeight="1">
      <c r="A42" s="444" t="s">
        <v>307</v>
      </c>
      <c r="B42" s="507"/>
      <c r="C42" s="449">
        <v>60</v>
      </c>
      <c r="D42" s="446"/>
      <c r="E42" s="447"/>
      <c r="F42" s="447"/>
      <c r="G42" s="448"/>
    </row>
    <row r="43" spans="1:7" s="433" customFormat="1" ht="14.1" customHeight="1">
      <c r="A43" s="444" t="s">
        <v>308</v>
      </c>
      <c r="B43" s="507"/>
      <c r="C43" s="438">
        <v>94</v>
      </c>
      <c r="D43" s="446"/>
      <c r="E43" s="447"/>
      <c r="F43" s="447"/>
      <c r="G43" s="448"/>
    </row>
    <row r="44" spans="1:7" s="433" customFormat="1" ht="14.1" customHeight="1">
      <c r="A44" s="444" t="s">
        <v>309</v>
      </c>
      <c r="B44" s="507"/>
      <c r="C44" s="450">
        <f>+C41+C42+C43</f>
        <v>41199</v>
      </c>
      <c r="D44" s="446"/>
      <c r="E44" s="447"/>
      <c r="F44" s="447"/>
      <c r="G44" s="448"/>
    </row>
    <row r="45" spans="1:7" s="433" customFormat="1" ht="14.1" customHeight="1" thickBot="1">
      <c r="A45" s="451"/>
      <c r="B45" s="452"/>
      <c r="C45" s="452"/>
      <c r="D45" s="453"/>
      <c r="E45" s="454"/>
      <c r="F45" s="454"/>
      <c r="G45" s="455"/>
    </row>
    <row r="46" spans="1:7" s="433" customFormat="1" ht="14.25" customHeight="1">
      <c r="A46" s="456" t="s">
        <v>231</v>
      </c>
      <c r="B46" s="508"/>
      <c r="C46" s="44"/>
      <c r="D46" s="146"/>
      <c r="E46" s="157"/>
      <c r="F46" s="457"/>
      <c r="G46" s="458"/>
    </row>
    <row r="47" spans="1:7" s="433" customFormat="1" ht="14.25" customHeight="1">
      <c r="A47" s="456"/>
      <c r="B47" s="508"/>
      <c r="C47" s="44"/>
      <c r="D47" s="146"/>
      <c r="E47" s="157"/>
      <c r="F47" s="459"/>
      <c r="G47" s="460"/>
    </row>
    <row r="48" spans="1:7" s="433" customFormat="1" ht="14.1" customHeight="1">
      <c r="A48" s="335"/>
      <c r="B48" s="263"/>
      <c r="C48" s="44"/>
      <c r="D48" s="146"/>
      <c r="E48" s="159"/>
      <c r="F48" s="589" t="s">
        <v>233</v>
      </c>
      <c r="G48" s="591"/>
    </row>
    <row r="49" spans="1:7" s="433" customFormat="1" ht="14.1" customHeight="1">
      <c r="A49" s="335"/>
      <c r="B49" s="263"/>
      <c r="C49" s="44"/>
      <c r="D49" s="146"/>
      <c r="E49" s="159"/>
      <c r="F49" s="589" t="s">
        <v>235</v>
      </c>
      <c r="G49" s="591"/>
    </row>
    <row r="50" spans="1:7" s="433" customFormat="1" ht="14.1" customHeight="1">
      <c r="A50" s="335"/>
      <c r="B50" s="263"/>
      <c r="C50" s="44"/>
      <c r="D50" s="146"/>
      <c r="E50" s="159"/>
      <c r="F50" s="165"/>
      <c r="G50" s="461"/>
    </row>
    <row r="51" spans="1:7" s="433" customFormat="1" ht="14.1" customHeight="1">
      <c r="A51" s="335"/>
      <c r="B51" s="263"/>
      <c r="C51" s="462"/>
      <c r="D51" s="147"/>
      <c r="E51" s="162"/>
      <c r="F51" s="459"/>
      <c r="G51" s="460"/>
    </row>
    <row r="52" spans="1:7" s="433" customFormat="1" ht="14.1" customHeight="1">
      <c r="A52" s="335"/>
      <c r="B52" s="263"/>
      <c r="C52" s="164" t="s">
        <v>232</v>
      </c>
      <c r="D52" s="146"/>
      <c r="E52" s="159"/>
      <c r="F52" s="589" t="s">
        <v>233</v>
      </c>
      <c r="G52" s="591"/>
    </row>
    <row r="53" spans="1:7" s="433" customFormat="1" ht="14.1" customHeight="1">
      <c r="A53" s="336"/>
      <c r="B53" s="161"/>
      <c r="C53" s="164" t="s">
        <v>234</v>
      </c>
      <c r="D53" s="146"/>
      <c r="E53" s="157"/>
      <c r="F53" s="589" t="s">
        <v>235</v>
      </c>
      <c r="G53" s="591"/>
    </row>
    <row r="54" spans="1:7" s="433" customFormat="1" ht="14.1" customHeight="1">
      <c r="A54" s="336"/>
      <c r="B54" s="161"/>
      <c r="C54" s="164" t="s">
        <v>236</v>
      </c>
      <c r="D54" s="161"/>
      <c r="E54" s="167"/>
      <c r="F54" s="168"/>
      <c r="G54" s="463"/>
    </row>
    <row r="55" spans="1:7" s="433" customFormat="1" ht="14.1" customHeight="1" thickBot="1">
      <c r="A55" s="451"/>
      <c r="B55" s="452"/>
      <c r="C55" s="452"/>
      <c r="D55" s="453"/>
      <c r="E55" s="454"/>
      <c r="F55" s="454"/>
      <c r="G55" s="455"/>
    </row>
    <row r="56" spans="1:7" s="464" customFormat="1" ht="14.1" customHeight="1">
      <c r="A56" s="429"/>
      <c r="B56" s="429"/>
      <c r="C56" s="429"/>
      <c r="D56" s="430"/>
      <c r="E56" s="431"/>
      <c r="F56" s="431"/>
      <c r="G56" s="431"/>
    </row>
    <row r="57" spans="1:7" s="464" customFormat="1" ht="14.1" customHeight="1">
      <c r="A57" s="429"/>
      <c r="B57" s="429"/>
      <c r="C57" s="429"/>
      <c r="D57" s="430"/>
      <c r="E57" s="431"/>
      <c r="F57" s="431"/>
      <c r="G57" s="431"/>
    </row>
    <row r="58" spans="1:7" s="464" customFormat="1" ht="14.1" customHeight="1">
      <c r="A58" s="429"/>
      <c r="B58" s="429"/>
      <c r="C58" s="429"/>
      <c r="D58" s="430"/>
      <c r="E58" s="431"/>
      <c r="F58" s="431"/>
      <c r="G58" s="431"/>
    </row>
    <row r="59" spans="1:7" s="464" customFormat="1" ht="14.1" customHeight="1">
      <c r="A59" s="429"/>
      <c r="B59" s="429"/>
      <c r="C59" s="429"/>
      <c r="D59" s="430"/>
      <c r="E59" s="431"/>
      <c r="F59" s="431"/>
      <c r="G59" s="431"/>
    </row>
    <row r="60" spans="1:7" s="464" customFormat="1" ht="14.1" customHeight="1">
      <c r="A60" s="465"/>
      <c r="B60" s="465"/>
      <c r="C60" s="465"/>
      <c r="D60" s="466"/>
      <c r="E60" s="467"/>
      <c r="F60" s="467"/>
      <c r="G60" s="467"/>
    </row>
    <row r="61" spans="1:7" s="464" customFormat="1" ht="14.1" customHeight="1">
      <c r="A61" s="465"/>
      <c r="B61" s="465"/>
      <c r="C61" s="465"/>
      <c r="D61" s="466"/>
      <c r="E61" s="467"/>
      <c r="F61" s="467"/>
      <c r="G61" s="467"/>
    </row>
    <row r="62" spans="1:7" s="464" customFormat="1" ht="14.1" customHeight="1">
      <c r="A62" s="465"/>
      <c r="B62" s="465"/>
      <c r="C62" s="465"/>
      <c r="D62" s="466"/>
      <c r="E62" s="467"/>
      <c r="F62" s="467"/>
      <c r="G62" s="467"/>
    </row>
    <row r="63" spans="1:7" s="464" customFormat="1" ht="14.1" customHeight="1">
      <c r="A63" s="465"/>
      <c r="B63" s="465"/>
      <c r="C63" s="465"/>
      <c r="D63" s="466"/>
      <c r="E63" s="465"/>
      <c r="F63" s="465"/>
      <c r="G63" s="465"/>
    </row>
    <row r="64" spans="1:7" s="464" customFormat="1" ht="14.1" customHeight="1">
      <c r="A64" s="468"/>
      <c r="B64" s="468"/>
      <c r="C64" s="468"/>
      <c r="D64" s="469"/>
      <c r="E64" s="468"/>
      <c r="F64" s="468"/>
      <c r="G64" s="468"/>
    </row>
    <row r="65" spans="1:7" s="464" customFormat="1" ht="14.1" customHeight="1">
      <c r="A65" s="468"/>
      <c r="B65" s="468"/>
      <c r="C65" s="468"/>
      <c r="D65" s="469"/>
      <c r="E65" s="468"/>
      <c r="F65" s="468"/>
      <c r="G65" s="468"/>
    </row>
    <row r="66" spans="1:7" s="464" customFormat="1" ht="14.1" customHeight="1">
      <c r="D66" s="470"/>
    </row>
    <row r="67" spans="1:7" s="464" customFormat="1" ht="14.1" customHeight="1">
      <c r="D67" s="470"/>
    </row>
    <row r="68" spans="1:7" s="464" customFormat="1" ht="14.1" customHeight="1">
      <c r="D68" s="470"/>
    </row>
    <row r="69" spans="1:7" s="464" customFormat="1" ht="14.1" customHeight="1">
      <c r="D69" s="470"/>
    </row>
    <row r="70" spans="1:7" s="464" customFormat="1" ht="14.1" customHeight="1">
      <c r="D70" s="470"/>
    </row>
    <row r="71" spans="1:7" s="464" customFormat="1" ht="14.1" customHeight="1">
      <c r="D71" s="470"/>
    </row>
    <row r="72" spans="1:7" s="464" customFormat="1" ht="14.1" customHeight="1">
      <c r="D72" s="470"/>
    </row>
    <row r="73" spans="1:7" s="464" customFormat="1" ht="14.1" customHeight="1">
      <c r="D73" s="470"/>
    </row>
    <row r="74" spans="1:7" ht="14.1" customHeight="1"/>
    <row r="75" spans="1:7" ht="14.1" customHeight="1"/>
    <row r="76" spans="1:7" ht="14.1" customHeight="1"/>
    <row r="77" spans="1:7" ht="14.1" customHeight="1"/>
    <row r="78" spans="1:7" ht="14.1" customHeight="1"/>
    <row r="79" spans="1:7" ht="14.1" customHeight="1"/>
    <row r="80" spans="1:7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</sheetData>
  <sheetProtection selectLockedCells="1" selectUnlockedCells="1"/>
  <mergeCells count="4">
    <mergeCell ref="F48:G48"/>
    <mergeCell ref="F49:G49"/>
    <mergeCell ref="F52:G52"/>
    <mergeCell ref="F53:G53"/>
  </mergeCells>
  <hyperlinks>
    <hyperlink ref="F10" r:id="rId1"/>
  </hyperlinks>
  <printOptions horizontalCentered="1"/>
  <pageMargins left="0" right="0" top="0.74803149606299213" bottom="0.74803149606299213" header="0.51181102362204722" footer="0.51181102362204722"/>
  <pageSetup paperSize="9" scale="70" firstPageNumber="0" orientation="portrait" horizontalDpi="300" verticalDpi="300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55" zoomScaleNormal="55" workbookViewId="0">
      <pane ySplit="2" topLeftCell="A3" activePane="bottomLeft" state="frozen"/>
      <selection pane="bottomLeft" activeCell="G4" sqref="G4"/>
    </sheetView>
  </sheetViews>
  <sheetFormatPr baseColWidth="10" defaultRowHeight="12.75"/>
  <cols>
    <col min="1" max="1" width="11.42578125" style="175"/>
    <col min="2" max="2" width="9.5703125" style="175" customWidth="1"/>
    <col min="3" max="3" width="78.28515625" style="175" customWidth="1"/>
    <col min="4" max="4" width="8.28515625" style="271" customWidth="1"/>
    <col min="5" max="5" width="12.7109375" style="175" customWidth="1"/>
    <col min="6" max="6" width="12.140625" style="175" bestFit="1" customWidth="1"/>
    <col min="7" max="7" width="21.28515625" style="175" customWidth="1"/>
    <col min="8" max="8" width="19.42578125" style="175" customWidth="1"/>
    <col min="9" max="257" width="11.42578125" style="175"/>
    <col min="258" max="258" width="9.5703125" style="175" customWidth="1"/>
    <col min="259" max="259" width="78.28515625" style="175" customWidth="1"/>
    <col min="260" max="260" width="8.28515625" style="175" customWidth="1"/>
    <col min="261" max="261" width="12.7109375" style="175" customWidth="1"/>
    <col min="262" max="262" width="12.140625" style="175" bestFit="1" customWidth="1"/>
    <col min="263" max="263" width="21.28515625" style="175" customWidth="1"/>
    <col min="264" max="264" width="19.42578125" style="175" customWidth="1"/>
    <col min="265" max="513" width="11.42578125" style="175"/>
    <col min="514" max="514" width="9.5703125" style="175" customWidth="1"/>
    <col min="515" max="515" width="78.28515625" style="175" customWidth="1"/>
    <col min="516" max="516" width="8.28515625" style="175" customWidth="1"/>
    <col min="517" max="517" width="12.7109375" style="175" customWidth="1"/>
    <col min="518" max="518" width="12.140625" style="175" bestFit="1" customWidth="1"/>
    <col min="519" max="519" width="21.28515625" style="175" customWidth="1"/>
    <col min="520" max="520" width="19.42578125" style="175" customWidth="1"/>
    <col min="521" max="769" width="11.42578125" style="175"/>
    <col min="770" max="770" width="9.5703125" style="175" customWidth="1"/>
    <col min="771" max="771" width="78.28515625" style="175" customWidth="1"/>
    <col min="772" max="772" width="8.28515625" style="175" customWidth="1"/>
    <col min="773" max="773" width="12.7109375" style="175" customWidth="1"/>
    <col min="774" max="774" width="12.140625" style="175" bestFit="1" customWidth="1"/>
    <col min="775" max="775" width="21.28515625" style="175" customWidth="1"/>
    <col min="776" max="776" width="19.42578125" style="175" customWidth="1"/>
    <col min="777" max="1025" width="11.42578125" style="175"/>
    <col min="1026" max="1026" width="9.5703125" style="175" customWidth="1"/>
    <col min="1027" max="1027" width="78.28515625" style="175" customWidth="1"/>
    <col min="1028" max="1028" width="8.28515625" style="175" customWidth="1"/>
    <col min="1029" max="1029" width="12.7109375" style="175" customWidth="1"/>
    <col min="1030" max="1030" width="12.140625" style="175" bestFit="1" customWidth="1"/>
    <col min="1031" max="1031" width="21.28515625" style="175" customWidth="1"/>
    <col min="1032" max="1032" width="19.42578125" style="175" customWidth="1"/>
    <col min="1033" max="1281" width="11.42578125" style="175"/>
    <col min="1282" max="1282" width="9.5703125" style="175" customWidth="1"/>
    <col min="1283" max="1283" width="78.28515625" style="175" customWidth="1"/>
    <col min="1284" max="1284" width="8.28515625" style="175" customWidth="1"/>
    <col min="1285" max="1285" width="12.7109375" style="175" customWidth="1"/>
    <col min="1286" max="1286" width="12.140625" style="175" bestFit="1" customWidth="1"/>
    <col min="1287" max="1287" width="21.28515625" style="175" customWidth="1"/>
    <col min="1288" max="1288" width="19.42578125" style="175" customWidth="1"/>
    <col min="1289" max="1537" width="11.42578125" style="175"/>
    <col min="1538" max="1538" width="9.5703125" style="175" customWidth="1"/>
    <col min="1539" max="1539" width="78.28515625" style="175" customWidth="1"/>
    <col min="1540" max="1540" width="8.28515625" style="175" customWidth="1"/>
    <col min="1541" max="1541" width="12.7109375" style="175" customWidth="1"/>
    <col min="1542" max="1542" width="12.140625" style="175" bestFit="1" customWidth="1"/>
    <col min="1543" max="1543" width="21.28515625" style="175" customWidth="1"/>
    <col min="1544" max="1544" width="19.42578125" style="175" customWidth="1"/>
    <col min="1545" max="1793" width="11.42578125" style="175"/>
    <col min="1794" max="1794" width="9.5703125" style="175" customWidth="1"/>
    <col min="1795" max="1795" width="78.28515625" style="175" customWidth="1"/>
    <col min="1796" max="1796" width="8.28515625" style="175" customWidth="1"/>
    <col min="1797" max="1797" width="12.7109375" style="175" customWidth="1"/>
    <col min="1798" max="1798" width="12.140625" style="175" bestFit="1" customWidth="1"/>
    <col min="1799" max="1799" width="21.28515625" style="175" customWidth="1"/>
    <col min="1800" max="1800" width="19.42578125" style="175" customWidth="1"/>
    <col min="1801" max="2049" width="11.42578125" style="175"/>
    <col min="2050" max="2050" width="9.5703125" style="175" customWidth="1"/>
    <col min="2051" max="2051" width="78.28515625" style="175" customWidth="1"/>
    <col min="2052" max="2052" width="8.28515625" style="175" customWidth="1"/>
    <col min="2053" max="2053" width="12.7109375" style="175" customWidth="1"/>
    <col min="2054" max="2054" width="12.140625" style="175" bestFit="1" customWidth="1"/>
    <col min="2055" max="2055" width="21.28515625" style="175" customWidth="1"/>
    <col min="2056" max="2056" width="19.42578125" style="175" customWidth="1"/>
    <col min="2057" max="2305" width="11.42578125" style="175"/>
    <col min="2306" max="2306" width="9.5703125" style="175" customWidth="1"/>
    <col min="2307" max="2307" width="78.28515625" style="175" customWidth="1"/>
    <col min="2308" max="2308" width="8.28515625" style="175" customWidth="1"/>
    <col min="2309" max="2309" width="12.7109375" style="175" customWidth="1"/>
    <col min="2310" max="2310" width="12.140625" style="175" bestFit="1" customWidth="1"/>
    <col min="2311" max="2311" width="21.28515625" style="175" customWidth="1"/>
    <col min="2312" max="2312" width="19.42578125" style="175" customWidth="1"/>
    <col min="2313" max="2561" width="11.42578125" style="175"/>
    <col min="2562" max="2562" width="9.5703125" style="175" customWidth="1"/>
    <col min="2563" max="2563" width="78.28515625" style="175" customWidth="1"/>
    <col min="2564" max="2564" width="8.28515625" style="175" customWidth="1"/>
    <col min="2565" max="2565" width="12.7109375" style="175" customWidth="1"/>
    <col min="2566" max="2566" width="12.140625" style="175" bestFit="1" customWidth="1"/>
    <col min="2567" max="2567" width="21.28515625" style="175" customWidth="1"/>
    <col min="2568" max="2568" width="19.42578125" style="175" customWidth="1"/>
    <col min="2569" max="2817" width="11.42578125" style="175"/>
    <col min="2818" max="2818" width="9.5703125" style="175" customWidth="1"/>
    <col min="2819" max="2819" width="78.28515625" style="175" customWidth="1"/>
    <col min="2820" max="2820" width="8.28515625" style="175" customWidth="1"/>
    <col min="2821" max="2821" width="12.7109375" style="175" customWidth="1"/>
    <col min="2822" max="2822" width="12.140625" style="175" bestFit="1" customWidth="1"/>
    <col min="2823" max="2823" width="21.28515625" style="175" customWidth="1"/>
    <col min="2824" max="2824" width="19.42578125" style="175" customWidth="1"/>
    <col min="2825" max="3073" width="11.42578125" style="175"/>
    <col min="3074" max="3074" width="9.5703125" style="175" customWidth="1"/>
    <col min="3075" max="3075" width="78.28515625" style="175" customWidth="1"/>
    <col min="3076" max="3076" width="8.28515625" style="175" customWidth="1"/>
    <col min="3077" max="3077" width="12.7109375" style="175" customWidth="1"/>
    <col min="3078" max="3078" width="12.140625" style="175" bestFit="1" customWidth="1"/>
    <col min="3079" max="3079" width="21.28515625" style="175" customWidth="1"/>
    <col min="3080" max="3080" width="19.42578125" style="175" customWidth="1"/>
    <col min="3081" max="3329" width="11.42578125" style="175"/>
    <col min="3330" max="3330" width="9.5703125" style="175" customWidth="1"/>
    <col min="3331" max="3331" width="78.28515625" style="175" customWidth="1"/>
    <col min="3332" max="3332" width="8.28515625" style="175" customWidth="1"/>
    <col min="3333" max="3333" width="12.7109375" style="175" customWidth="1"/>
    <col min="3334" max="3334" width="12.140625" style="175" bestFit="1" customWidth="1"/>
    <col min="3335" max="3335" width="21.28515625" style="175" customWidth="1"/>
    <col min="3336" max="3336" width="19.42578125" style="175" customWidth="1"/>
    <col min="3337" max="3585" width="11.42578125" style="175"/>
    <col min="3586" max="3586" width="9.5703125" style="175" customWidth="1"/>
    <col min="3587" max="3587" width="78.28515625" style="175" customWidth="1"/>
    <col min="3588" max="3588" width="8.28515625" style="175" customWidth="1"/>
    <col min="3589" max="3589" width="12.7109375" style="175" customWidth="1"/>
    <col min="3590" max="3590" width="12.140625" style="175" bestFit="1" customWidth="1"/>
    <col min="3591" max="3591" width="21.28515625" style="175" customWidth="1"/>
    <col min="3592" max="3592" width="19.42578125" style="175" customWidth="1"/>
    <col min="3593" max="3841" width="11.42578125" style="175"/>
    <col min="3842" max="3842" width="9.5703125" style="175" customWidth="1"/>
    <col min="3843" max="3843" width="78.28515625" style="175" customWidth="1"/>
    <col min="3844" max="3844" width="8.28515625" style="175" customWidth="1"/>
    <col min="3845" max="3845" width="12.7109375" style="175" customWidth="1"/>
    <col min="3846" max="3846" width="12.140625" style="175" bestFit="1" customWidth="1"/>
    <col min="3847" max="3847" width="21.28515625" style="175" customWidth="1"/>
    <col min="3848" max="3848" width="19.42578125" style="175" customWidth="1"/>
    <col min="3849" max="4097" width="11.42578125" style="175"/>
    <col min="4098" max="4098" width="9.5703125" style="175" customWidth="1"/>
    <col min="4099" max="4099" width="78.28515625" style="175" customWidth="1"/>
    <col min="4100" max="4100" width="8.28515625" style="175" customWidth="1"/>
    <col min="4101" max="4101" width="12.7109375" style="175" customWidth="1"/>
    <col min="4102" max="4102" width="12.140625" style="175" bestFit="1" customWidth="1"/>
    <col min="4103" max="4103" width="21.28515625" style="175" customWidth="1"/>
    <col min="4104" max="4104" width="19.42578125" style="175" customWidth="1"/>
    <col min="4105" max="4353" width="11.42578125" style="175"/>
    <col min="4354" max="4354" width="9.5703125" style="175" customWidth="1"/>
    <col min="4355" max="4355" width="78.28515625" style="175" customWidth="1"/>
    <col min="4356" max="4356" width="8.28515625" style="175" customWidth="1"/>
    <col min="4357" max="4357" width="12.7109375" style="175" customWidth="1"/>
    <col min="4358" max="4358" width="12.140625" style="175" bestFit="1" customWidth="1"/>
    <col min="4359" max="4359" width="21.28515625" style="175" customWidth="1"/>
    <col min="4360" max="4360" width="19.42578125" style="175" customWidth="1"/>
    <col min="4361" max="4609" width="11.42578125" style="175"/>
    <col min="4610" max="4610" width="9.5703125" style="175" customWidth="1"/>
    <col min="4611" max="4611" width="78.28515625" style="175" customWidth="1"/>
    <col min="4612" max="4612" width="8.28515625" style="175" customWidth="1"/>
    <col min="4613" max="4613" width="12.7109375" style="175" customWidth="1"/>
    <col min="4614" max="4614" width="12.140625" style="175" bestFit="1" customWidth="1"/>
    <col min="4615" max="4615" width="21.28515625" style="175" customWidth="1"/>
    <col min="4616" max="4616" width="19.42578125" style="175" customWidth="1"/>
    <col min="4617" max="4865" width="11.42578125" style="175"/>
    <col min="4866" max="4866" width="9.5703125" style="175" customWidth="1"/>
    <col min="4867" max="4867" width="78.28515625" style="175" customWidth="1"/>
    <col min="4868" max="4868" width="8.28515625" style="175" customWidth="1"/>
    <col min="4869" max="4869" width="12.7109375" style="175" customWidth="1"/>
    <col min="4870" max="4870" width="12.140625" style="175" bestFit="1" customWidth="1"/>
    <col min="4871" max="4871" width="21.28515625" style="175" customWidth="1"/>
    <col min="4872" max="4872" width="19.42578125" style="175" customWidth="1"/>
    <col min="4873" max="5121" width="11.42578125" style="175"/>
    <col min="5122" max="5122" width="9.5703125" style="175" customWidth="1"/>
    <col min="5123" max="5123" width="78.28515625" style="175" customWidth="1"/>
    <col min="5124" max="5124" width="8.28515625" style="175" customWidth="1"/>
    <col min="5125" max="5125" width="12.7109375" style="175" customWidth="1"/>
    <col min="5126" max="5126" width="12.140625" style="175" bestFit="1" customWidth="1"/>
    <col min="5127" max="5127" width="21.28515625" style="175" customWidth="1"/>
    <col min="5128" max="5128" width="19.42578125" style="175" customWidth="1"/>
    <col min="5129" max="5377" width="11.42578125" style="175"/>
    <col min="5378" max="5378" width="9.5703125" style="175" customWidth="1"/>
    <col min="5379" max="5379" width="78.28515625" style="175" customWidth="1"/>
    <col min="5380" max="5380" width="8.28515625" style="175" customWidth="1"/>
    <col min="5381" max="5381" width="12.7109375" style="175" customWidth="1"/>
    <col min="5382" max="5382" width="12.140625" style="175" bestFit="1" customWidth="1"/>
    <col min="5383" max="5383" width="21.28515625" style="175" customWidth="1"/>
    <col min="5384" max="5384" width="19.42578125" style="175" customWidth="1"/>
    <col min="5385" max="5633" width="11.42578125" style="175"/>
    <col min="5634" max="5634" width="9.5703125" style="175" customWidth="1"/>
    <col min="5635" max="5635" width="78.28515625" style="175" customWidth="1"/>
    <col min="5636" max="5636" width="8.28515625" style="175" customWidth="1"/>
    <col min="5637" max="5637" width="12.7109375" style="175" customWidth="1"/>
    <col min="5638" max="5638" width="12.140625" style="175" bestFit="1" customWidth="1"/>
    <col min="5639" max="5639" width="21.28515625" style="175" customWidth="1"/>
    <col min="5640" max="5640" width="19.42578125" style="175" customWidth="1"/>
    <col min="5641" max="5889" width="11.42578125" style="175"/>
    <col min="5890" max="5890" width="9.5703125" style="175" customWidth="1"/>
    <col min="5891" max="5891" width="78.28515625" style="175" customWidth="1"/>
    <col min="5892" max="5892" width="8.28515625" style="175" customWidth="1"/>
    <col min="5893" max="5893" width="12.7109375" style="175" customWidth="1"/>
    <col min="5894" max="5894" width="12.140625" style="175" bestFit="1" customWidth="1"/>
    <col min="5895" max="5895" width="21.28515625" style="175" customWidth="1"/>
    <col min="5896" max="5896" width="19.42578125" style="175" customWidth="1"/>
    <col min="5897" max="6145" width="11.42578125" style="175"/>
    <col min="6146" max="6146" width="9.5703125" style="175" customWidth="1"/>
    <col min="6147" max="6147" width="78.28515625" style="175" customWidth="1"/>
    <col min="6148" max="6148" width="8.28515625" style="175" customWidth="1"/>
    <col min="6149" max="6149" width="12.7109375" style="175" customWidth="1"/>
    <col min="6150" max="6150" width="12.140625" style="175" bestFit="1" customWidth="1"/>
    <col min="6151" max="6151" width="21.28515625" style="175" customWidth="1"/>
    <col min="6152" max="6152" width="19.42578125" style="175" customWidth="1"/>
    <col min="6153" max="6401" width="11.42578125" style="175"/>
    <col min="6402" max="6402" width="9.5703125" style="175" customWidth="1"/>
    <col min="6403" max="6403" width="78.28515625" style="175" customWidth="1"/>
    <col min="6404" max="6404" width="8.28515625" style="175" customWidth="1"/>
    <col min="6405" max="6405" width="12.7109375" style="175" customWidth="1"/>
    <col min="6406" max="6406" width="12.140625" style="175" bestFit="1" customWidth="1"/>
    <col min="6407" max="6407" width="21.28515625" style="175" customWidth="1"/>
    <col min="6408" max="6408" width="19.42578125" style="175" customWidth="1"/>
    <col min="6409" max="6657" width="11.42578125" style="175"/>
    <col min="6658" max="6658" width="9.5703125" style="175" customWidth="1"/>
    <col min="6659" max="6659" width="78.28515625" style="175" customWidth="1"/>
    <col min="6660" max="6660" width="8.28515625" style="175" customWidth="1"/>
    <col min="6661" max="6661" width="12.7109375" style="175" customWidth="1"/>
    <col min="6662" max="6662" width="12.140625" style="175" bestFit="1" customWidth="1"/>
    <col min="6663" max="6663" width="21.28515625" style="175" customWidth="1"/>
    <col min="6664" max="6664" width="19.42578125" style="175" customWidth="1"/>
    <col min="6665" max="6913" width="11.42578125" style="175"/>
    <col min="6914" max="6914" width="9.5703125" style="175" customWidth="1"/>
    <col min="6915" max="6915" width="78.28515625" style="175" customWidth="1"/>
    <col min="6916" max="6916" width="8.28515625" style="175" customWidth="1"/>
    <col min="6917" max="6917" width="12.7109375" style="175" customWidth="1"/>
    <col min="6918" max="6918" width="12.140625" style="175" bestFit="1" customWidth="1"/>
    <col min="6919" max="6919" width="21.28515625" style="175" customWidth="1"/>
    <col min="6920" max="6920" width="19.42578125" style="175" customWidth="1"/>
    <col min="6921" max="7169" width="11.42578125" style="175"/>
    <col min="7170" max="7170" width="9.5703125" style="175" customWidth="1"/>
    <col min="7171" max="7171" width="78.28515625" style="175" customWidth="1"/>
    <col min="7172" max="7172" width="8.28515625" style="175" customWidth="1"/>
    <col min="7173" max="7173" width="12.7109375" style="175" customWidth="1"/>
    <col min="7174" max="7174" width="12.140625" style="175" bestFit="1" customWidth="1"/>
    <col min="7175" max="7175" width="21.28515625" style="175" customWidth="1"/>
    <col min="7176" max="7176" width="19.42578125" style="175" customWidth="1"/>
    <col min="7177" max="7425" width="11.42578125" style="175"/>
    <col min="7426" max="7426" width="9.5703125" style="175" customWidth="1"/>
    <col min="7427" max="7427" width="78.28515625" style="175" customWidth="1"/>
    <col min="7428" max="7428" width="8.28515625" style="175" customWidth="1"/>
    <col min="7429" max="7429" width="12.7109375" style="175" customWidth="1"/>
    <col min="7430" max="7430" width="12.140625" style="175" bestFit="1" customWidth="1"/>
    <col min="7431" max="7431" width="21.28515625" style="175" customWidth="1"/>
    <col min="7432" max="7432" width="19.42578125" style="175" customWidth="1"/>
    <col min="7433" max="7681" width="11.42578125" style="175"/>
    <col min="7682" max="7682" width="9.5703125" style="175" customWidth="1"/>
    <col min="7683" max="7683" width="78.28515625" style="175" customWidth="1"/>
    <col min="7684" max="7684" width="8.28515625" style="175" customWidth="1"/>
    <col min="7685" max="7685" width="12.7109375" style="175" customWidth="1"/>
    <col min="7686" max="7686" width="12.140625" style="175" bestFit="1" customWidth="1"/>
    <col min="7687" max="7687" width="21.28515625" style="175" customWidth="1"/>
    <col min="7688" max="7688" width="19.42578125" style="175" customWidth="1"/>
    <col min="7689" max="7937" width="11.42578125" style="175"/>
    <col min="7938" max="7938" width="9.5703125" style="175" customWidth="1"/>
    <col min="7939" max="7939" width="78.28515625" style="175" customWidth="1"/>
    <col min="7940" max="7940" width="8.28515625" style="175" customWidth="1"/>
    <col min="7941" max="7941" width="12.7109375" style="175" customWidth="1"/>
    <col min="7942" max="7942" width="12.140625" style="175" bestFit="1" customWidth="1"/>
    <col min="7943" max="7943" width="21.28515625" style="175" customWidth="1"/>
    <col min="7944" max="7944" width="19.42578125" style="175" customWidth="1"/>
    <col min="7945" max="8193" width="11.42578125" style="175"/>
    <col min="8194" max="8194" width="9.5703125" style="175" customWidth="1"/>
    <col min="8195" max="8195" width="78.28515625" style="175" customWidth="1"/>
    <col min="8196" max="8196" width="8.28515625" style="175" customWidth="1"/>
    <col min="8197" max="8197" width="12.7109375" style="175" customWidth="1"/>
    <col min="8198" max="8198" width="12.140625" style="175" bestFit="1" customWidth="1"/>
    <col min="8199" max="8199" width="21.28515625" style="175" customWidth="1"/>
    <col min="8200" max="8200" width="19.42578125" style="175" customWidth="1"/>
    <col min="8201" max="8449" width="11.42578125" style="175"/>
    <col min="8450" max="8450" width="9.5703125" style="175" customWidth="1"/>
    <col min="8451" max="8451" width="78.28515625" style="175" customWidth="1"/>
    <col min="8452" max="8452" width="8.28515625" style="175" customWidth="1"/>
    <col min="8453" max="8453" width="12.7109375" style="175" customWidth="1"/>
    <col min="8454" max="8454" width="12.140625" style="175" bestFit="1" customWidth="1"/>
    <col min="8455" max="8455" width="21.28515625" style="175" customWidth="1"/>
    <col min="8456" max="8456" width="19.42578125" style="175" customWidth="1"/>
    <col min="8457" max="8705" width="11.42578125" style="175"/>
    <col min="8706" max="8706" width="9.5703125" style="175" customWidth="1"/>
    <col min="8707" max="8707" width="78.28515625" style="175" customWidth="1"/>
    <col min="8708" max="8708" width="8.28515625" style="175" customWidth="1"/>
    <col min="8709" max="8709" width="12.7109375" style="175" customWidth="1"/>
    <col min="8710" max="8710" width="12.140625" style="175" bestFit="1" customWidth="1"/>
    <col min="8711" max="8711" width="21.28515625" style="175" customWidth="1"/>
    <col min="8712" max="8712" width="19.42578125" style="175" customWidth="1"/>
    <col min="8713" max="8961" width="11.42578125" style="175"/>
    <col min="8962" max="8962" width="9.5703125" style="175" customWidth="1"/>
    <col min="8963" max="8963" width="78.28515625" style="175" customWidth="1"/>
    <col min="8964" max="8964" width="8.28515625" style="175" customWidth="1"/>
    <col min="8965" max="8965" width="12.7109375" style="175" customWidth="1"/>
    <col min="8966" max="8966" width="12.140625" style="175" bestFit="1" customWidth="1"/>
    <col min="8967" max="8967" width="21.28515625" style="175" customWidth="1"/>
    <col min="8968" max="8968" width="19.42578125" style="175" customWidth="1"/>
    <col min="8969" max="9217" width="11.42578125" style="175"/>
    <col min="9218" max="9218" width="9.5703125" style="175" customWidth="1"/>
    <col min="9219" max="9219" width="78.28515625" style="175" customWidth="1"/>
    <col min="9220" max="9220" width="8.28515625" style="175" customWidth="1"/>
    <col min="9221" max="9221" width="12.7109375" style="175" customWidth="1"/>
    <col min="9222" max="9222" width="12.140625" style="175" bestFit="1" customWidth="1"/>
    <col min="9223" max="9223" width="21.28515625" style="175" customWidth="1"/>
    <col min="9224" max="9224" width="19.42578125" style="175" customWidth="1"/>
    <col min="9225" max="9473" width="11.42578125" style="175"/>
    <col min="9474" max="9474" width="9.5703125" style="175" customWidth="1"/>
    <col min="9475" max="9475" width="78.28515625" style="175" customWidth="1"/>
    <col min="9476" max="9476" width="8.28515625" style="175" customWidth="1"/>
    <col min="9477" max="9477" width="12.7109375" style="175" customWidth="1"/>
    <col min="9478" max="9478" width="12.140625" style="175" bestFit="1" customWidth="1"/>
    <col min="9479" max="9479" width="21.28515625" style="175" customWidth="1"/>
    <col min="9480" max="9480" width="19.42578125" style="175" customWidth="1"/>
    <col min="9481" max="9729" width="11.42578125" style="175"/>
    <col min="9730" max="9730" width="9.5703125" style="175" customWidth="1"/>
    <col min="9731" max="9731" width="78.28515625" style="175" customWidth="1"/>
    <col min="9732" max="9732" width="8.28515625" style="175" customWidth="1"/>
    <col min="9733" max="9733" width="12.7109375" style="175" customWidth="1"/>
    <col min="9734" max="9734" width="12.140625" style="175" bestFit="1" customWidth="1"/>
    <col min="9735" max="9735" width="21.28515625" style="175" customWidth="1"/>
    <col min="9736" max="9736" width="19.42578125" style="175" customWidth="1"/>
    <col min="9737" max="9985" width="11.42578125" style="175"/>
    <col min="9986" max="9986" width="9.5703125" style="175" customWidth="1"/>
    <col min="9987" max="9987" width="78.28515625" style="175" customWidth="1"/>
    <col min="9988" max="9988" width="8.28515625" style="175" customWidth="1"/>
    <col min="9989" max="9989" width="12.7109375" style="175" customWidth="1"/>
    <col min="9990" max="9990" width="12.140625" style="175" bestFit="1" customWidth="1"/>
    <col min="9991" max="9991" width="21.28515625" style="175" customWidth="1"/>
    <col min="9992" max="9992" width="19.42578125" style="175" customWidth="1"/>
    <col min="9993" max="10241" width="11.42578125" style="175"/>
    <col min="10242" max="10242" width="9.5703125" style="175" customWidth="1"/>
    <col min="10243" max="10243" width="78.28515625" style="175" customWidth="1"/>
    <col min="10244" max="10244" width="8.28515625" style="175" customWidth="1"/>
    <col min="10245" max="10245" width="12.7109375" style="175" customWidth="1"/>
    <col min="10246" max="10246" width="12.140625" style="175" bestFit="1" customWidth="1"/>
    <col min="10247" max="10247" width="21.28515625" style="175" customWidth="1"/>
    <col min="10248" max="10248" width="19.42578125" style="175" customWidth="1"/>
    <col min="10249" max="10497" width="11.42578125" style="175"/>
    <col min="10498" max="10498" width="9.5703125" style="175" customWidth="1"/>
    <col min="10499" max="10499" width="78.28515625" style="175" customWidth="1"/>
    <col min="10500" max="10500" width="8.28515625" style="175" customWidth="1"/>
    <col min="10501" max="10501" width="12.7109375" style="175" customWidth="1"/>
    <col min="10502" max="10502" width="12.140625" style="175" bestFit="1" customWidth="1"/>
    <col min="10503" max="10503" width="21.28515625" style="175" customWidth="1"/>
    <col min="10504" max="10504" width="19.42578125" style="175" customWidth="1"/>
    <col min="10505" max="10753" width="11.42578125" style="175"/>
    <col min="10754" max="10754" width="9.5703125" style="175" customWidth="1"/>
    <col min="10755" max="10755" width="78.28515625" style="175" customWidth="1"/>
    <col min="10756" max="10756" width="8.28515625" style="175" customWidth="1"/>
    <col min="10757" max="10757" width="12.7109375" style="175" customWidth="1"/>
    <col min="10758" max="10758" width="12.140625" style="175" bestFit="1" customWidth="1"/>
    <col min="10759" max="10759" width="21.28515625" style="175" customWidth="1"/>
    <col min="10760" max="10760" width="19.42578125" style="175" customWidth="1"/>
    <col min="10761" max="11009" width="11.42578125" style="175"/>
    <col min="11010" max="11010" width="9.5703125" style="175" customWidth="1"/>
    <col min="11011" max="11011" width="78.28515625" style="175" customWidth="1"/>
    <col min="11012" max="11012" width="8.28515625" style="175" customWidth="1"/>
    <col min="11013" max="11013" width="12.7109375" style="175" customWidth="1"/>
    <col min="11014" max="11014" width="12.140625" style="175" bestFit="1" customWidth="1"/>
    <col min="11015" max="11015" width="21.28515625" style="175" customWidth="1"/>
    <col min="11016" max="11016" width="19.42578125" style="175" customWidth="1"/>
    <col min="11017" max="11265" width="11.42578125" style="175"/>
    <col min="11266" max="11266" width="9.5703125" style="175" customWidth="1"/>
    <col min="11267" max="11267" width="78.28515625" style="175" customWidth="1"/>
    <col min="11268" max="11268" width="8.28515625" style="175" customWidth="1"/>
    <col min="11269" max="11269" width="12.7109375" style="175" customWidth="1"/>
    <col min="11270" max="11270" width="12.140625" style="175" bestFit="1" customWidth="1"/>
    <col min="11271" max="11271" width="21.28515625" style="175" customWidth="1"/>
    <col min="11272" max="11272" width="19.42578125" style="175" customWidth="1"/>
    <col min="11273" max="11521" width="11.42578125" style="175"/>
    <col min="11522" max="11522" width="9.5703125" style="175" customWidth="1"/>
    <col min="11523" max="11523" width="78.28515625" style="175" customWidth="1"/>
    <col min="11524" max="11524" width="8.28515625" style="175" customWidth="1"/>
    <col min="11525" max="11525" width="12.7109375" style="175" customWidth="1"/>
    <col min="11526" max="11526" width="12.140625" style="175" bestFit="1" customWidth="1"/>
    <col min="11527" max="11527" width="21.28515625" style="175" customWidth="1"/>
    <col min="11528" max="11528" width="19.42578125" style="175" customWidth="1"/>
    <col min="11529" max="11777" width="11.42578125" style="175"/>
    <col min="11778" max="11778" width="9.5703125" style="175" customWidth="1"/>
    <col min="11779" max="11779" width="78.28515625" style="175" customWidth="1"/>
    <col min="11780" max="11780" width="8.28515625" style="175" customWidth="1"/>
    <col min="11781" max="11781" width="12.7109375" style="175" customWidth="1"/>
    <col min="11782" max="11782" width="12.140625" style="175" bestFit="1" customWidth="1"/>
    <col min="11783" max="11783" width="21.28515625" style="175" customWidth="1"/>
    <col min="11784" max="11784" width="19.42578125" style="175" customWidth="1"/>
    <col min="11785" max="12033" width="11.42578125" style="175"/>
    <col min="12034" max="12034" width="9.5703125" style="175" customWidth="1"/>
    <col min="12035" max="12035" width="78.28515625" style="175" customWidth="1"/>
    <col min="12036" max="12036" width="8.28515625" style="175" customWidth="1"/>
    <col min="12037" max="12037" width="12.7109375" style="175" customWidth="1"/>
    <col min="12038" max="12038" width="12.140625" style="175" bestFit="1" customWidth="1"/>
    <col min="12039" max="12039" width="21.28515625" style="175" customWidth="1"/>
    <col min="12040" max="12040" width="19.42578125" style="175" customWidth="1"/>
    <col min="12041" max="12289" width="11.42578125" style="175"/>
    <col min="12290" max="12290" width="9.5703125" style="175" customWidth="1"/>
    <col min="12291" max="12291" width="78.28515625" style="175" customWidth="1"/>
    <col min="12292" max="12292" width="8.28515625" style="175" customWidth="1"/>
    <col min="12293" max="12293" width="12.7109375" style="175" customWidth="1"/>
    <col min="12294" max="12294" width="12.140625" style="175" bestFit="1" customWidth="1"/>
    <col min="12295" max="12295" width="21.28515625" style="175" customWidth="1"/>
    <col min="12296" max="12296" width="19.42578125" style="175" customWidth="1"/>
    <col min="12297" max="12545" width="11.42578125" style="175"/>
    <col min="12546" max="12546" width="9.5703125" style="175" customWidth="1"/>
    <col min="12547" max="12547" width="78.28515625" style="175" customWidth="1"/>
    <col min="12548" max="12548" width="8.28515625" style="175" customWidth="1"/>
    <col min="12549" max="12549" width="12.7109375" style="175" customWidth="1"/>
    <col min="12550" max="12550" width="12.140625" style="175" bestFit="1" customWidth="1"/>
    <col min="12551" max="12551" width="21.28515625" style="175" customWidth="1"/>
    <col min="12552" max="12552" width="19.42578125" style="175" customWidth="1"/>
    <col min="12553" max="12801" width="11.42578125" style="175"/>
    <col min="12802" max="12802" width="9.5703125" style="175" customWidth="1"/>
    <col min="12803" max="12803" width="78.28515625" style="175" customWidth="1"/>
    <col min="12804" max="12804" width="8.28515625" style="175" customWidth="1"/>
    <col min="12805" max="12805" width="12.7109375" style="175" customWidth="1"/>
    <col min="12806" max="12806" width="12.140625" style="175" bestFit="1" customWidth="1"/>
    <col min="12807" max="12807" width="21.28515625" style="175" customWidth="1"/>
    <col min="12808" max="12808" width="19.42578125" style="175" customWidth="1"/>
    <col min="12809" max="13057" width="11.42578125" style="175"/>
    <col min="13058" max="13058" width="9.5703125" style="175" customWidth="1"/>
    <col min="13059" max="13059" width="78.28515625" style="175" customWidth="1"/>
    <col min="13060" max="13060" width="8.28515625" style="175" customWidth="1"/>
    <col min="13061" max="13061" width="12.7109375" style="175" customWidth="1"/>
    <col min="13062" max="13062" width="12.140625" style="175" bestFit="1" customWidth="1"/>
    <col min="13063" max="13063" width="21.28515625" style="175" customWidth="1"/>
    <col min="13064" max="13064" width="19.42578125" style="175" customWidth="1"/>
    <col min="13065" max="13313" width="11.42578125" style="175"/>
    <col min="13314" max="13314" width="9.5703125" style="175" customWidth="1"/>
    <col min="13315" max="13315" width="78.28515625" style="175" customWidth="1"/>
    <col min="13316" max="13316" width="8.28515625" style="175" customWidth="1"/>
    <col min="13317" max="13317" width="12.7109375" style="175" customWidth="1"/>
    <col min="13318" max="13318" width="12.140625" style="175" bestFit="1" customWidth="1"/>
    <col min="13319" max="13319" width="21.28515625" style="175" customWidth="1"/>
    <col min="13320" max="13320" width="19.42578125" style="175" customWidth="1"/>
    <col min="13321" max="13569" width="11.42578125" style="175"/>
    <col min="13570" max="13570" width="9.5703125" style="175" customWidth="1"/>
    <col min="13571" max="13571" width="78.28515625" style="175" customWidth="1"/>
    <col min="13572" max="13572" width="8.28515625" style="175" customWidth="1"/>
    <col min="13573" max="13573" width="12.7109375" style="175" customWidth="1"/>
    <col min="13574" max="13574" width="12.140625" style="175" bestFit="1" customWidth="1"/>
    <col min="13575" max="13575" width="21.28515625" style="175" customWidth="1"/>
    <col min="13576" max="13576" width="19.42578125" style="175" customWidth="1"/>
    <col min="13577" max="13825" width="11.42578125" style="175"/>
    <col min="13826" max="13826" width="9.5703125" style="175" customWidth="1"/>
    <col min="13827" max="13827" width="78.28515625" style="175" customWidth="1"/>
    <col min="13828" max="13828" width="8.28515625" style="175" customWidth="1"/>
    <col min="13829" max="13829" width="12.7109375" style="175" customWidth="1"/>
    <col min="13830" max="13830" width="12.140625" style="175" bestFit="1" customWidth="1"/>
    <col min="13831" max="13831" width="21.28515625" style="175" customWidth="1"/>
    <col min="13832" max="13832" width="19.42578125" style="175" customWidth="1"/>
    <col min="13833" max="14081" width="11.42578125" style="175"/>
    <col min="14082" max="14082" width="9.5703125" style="175" customWidth="1"/>
    <col min="14083" max="14083" width="78.28515625" style="175" customWidth="1"/>
    <col min="14084" max="14084" width="8.28515625" style="175" customWidth="1"/>
    <col min="14085" max="14085" width="12.7109375" style="175" customWidth="1"/>
    <col min="14086" max="14086" width="12.140625" style="175" bestFit="1" customWidth="1"/>
    <col min="14087" max="14087" width="21.28515625" style="175" customWidth="1"/>
    <col min="14088" max="14088" width="19.42578125" style="175" customWidth="1"/>
    <col min="14089" max="14337" width="11.42578125" style="175"/>
    <col min="14338" max="14338" width="9.5703125" style="175" customWidth="1"/>
    <col min="14339" max="14339" width="78.28515625" style="175" customWidth="1"/>
    <col min="14340" max="14340" width="8.28515625" style="175" customWidth="1"/>
    <col min="14341" max="14341" width="12.7109375" style="175" customWidth="1"/>
    <col min="14342" max="14342" width="12.140625" style="175" bestFit="1" customWidth="1"/>
    <col min="14343" max="14343" width="21.28515625" style="175" customWidth="1"/>
    <col min="14344" max="14344" width="19.42578125" style="175" customWidth="1"/>
    <col min="14345" max="14593" width="11.42578125" style="175"/>
    <col min="14594" max="14594" width="9.5703125" style="175" customWidth="1"/>
    <col min="14595" max="14595" width="78.28515625" style="175" customWidth="1"/>
    <col min="14596" max="14596" width="8.28515625" style="175" customWidth="1"/>
    <col min="14597" max="14597" width="12.7109375" style="175" customWidth="1"/>
    <col min="14598" max="14598" width="12.140625" style="175" bestFit="1" customWidth="1"/>
    <col min="14599" max="14599" width="21.28515625" style="175" customWidth="1"/>
    <col min="14600" max="14600" width="19.42578125" style="175" customWidth="1"/>
    <col min="14601" max="14849" width="11.42578125" style="175"/>
    <col min="14850" max="14850" width="9.5703125" style="175" customWidth="1"/>
    <col min="14851" max="14851" width="78.28515625" style="175" customWidth="1"/>
    <col min="14852" max="14852" width="8.28515625" style="175" customWidth="1"/>
    <col min="14853" max="14853" width="12.7109375" style="175" customWidth="1"/>
    <col min="14854" max="14854" width="12.140625" style="175" bestFit="1" customWidth="1"/>
    <col min="14855" max="14855" width="21.28515625" style="175" customWidth="1"/>
    <col min="14856" max="14856" width="19.42578125" style="175" customWidth="1"/>
    <col min="14857" max="15105" width="11.42578125" style="175"/>
    <col min="15106" max="15106" width="9.5703125" style="175" customWidth="1"/>
    <col min="15107" max="15107" width="78.28515625" style="175" customWidth="1"/>
    <col min="15108" max="15108" width="8.28515625" style="175" customWidth="1"/>
    <col min="15109" max="15109" width="12.7109375" style="175" customWidth="1"/>
    <col min="15110" max="15110" width="12.140625" style="175" bestFit="1" customWidth="1"/>
    <col min="15111" max="15111" width="21.28515625" style="175" customWidth="1"/>
    <col min="15112" max="15112" width="19.42578125" style="175" customWidth="1"/>
    <col min="15113" max="15361" width="11.42578125" style="175"/>
    <col min="15362" max="15362" width="9.5703125" style="175" customWidth="1"/>
    <col min="15363" max="15363" width="78.28515625" style="175" customWidth="1"/>
    <col min="15364" max="15364" width="8.28515625" style="175" customWidth="1"/>
    <col min="15365" max="15365" width="12.7109375" style="175" customWidth="1"/>
    <col min="15366" max="15366" width="12.140625" style="175" bestFit="1" customWidth="1"/>
    <col min="15367" max="15367" width="21.28515625" style="175" customWidth="1"/>
    <col min="15368" max="15368" width="19.42578125" style="175" customWidth="1"/>
    <col min="15369" max="15617" width="11.42578125" style="175"/>
    <col min="15618" max="15618" width="9.5703125" style="175" customWidth="1"/>
    <col min="15619" max="15619" width="78.28515625" style="175" customWidth="1"/>
    <col min="15620" max="15620" width="8.28515625" style="175" customWidth="1"/>
    <col min="15621" max="15621" width="12.7109375" style="175" customWidth="1"/>
    <col min="15622" max="15622" width="12.140625" style="175" bestFit="1" customWidth="1"/>
    <col min="15623" max="15623" width="21.28515625" style="175" customWidth="1"/>
    <col min="15624" max="15624" width="19.42578125" style="175" customWidth="1"/>
    <col min="15625" max="15873" width="11.42578125" style="175"/>
    <col min="15874" max="15874" width="9.5703125" style="175" customWidth="1"/>
    <col min="15875" max="15875" width="78.28515625" style="175" customWidth="1"/>
    <col min="15876" max="15876" width="8.28515625" style="175" customWidth="1"/>
    <col min="15877" max="15877" width="12.7109375" style="175" customWidth="1"/>
    <col min="15878" max="15878" width="12.140625" style="175" bestFit="1" customWidth="1"/>
    <col min="15879" max="15879" width="21.28515625" style="175" customWidth="1"/>
    <col min="15880" max="15880" width="19.42578125" style="175" customWidth="1"/>
    <col min="15881" max="16129" width="11.42578125" style="175"/>
    <col min="16130" max="16130" width="9.5703125" style="175" customWidth="1"/>
    <col min="16131" max="16131" width="78.28515625" style="175" customWidth="1"/>
    <col min="16132" max="16132" width="8.28515625" style="175" customWidth="1"/>
    <col min="16133" max="16133" width="12.7109375" style="175" customWidth="1"/>
    <col min="16134" max="16134" width="12.140625" style="175" bestFit="1" customWidth="1"/>
    <col min="16135" max="16135" width="21.28515625" style="175" customWidth="1"/>
    <col min="16136" max="16136" width="19.42578125" style="175" customWidth="1"/>
    <col min="16137" max="16384" width="11.42578125" style="175"/>
  </cols>
  <sheetData>
    <row r="1" spans="1:8" ht="24.95" customHeight="1">
      <c r="A1" s="35" t="s">
        <v>271</v>
      </c>
      <c r="B1" s="35" t="s">
        <v>20</v>
      </c>
      <c r="C1" s="35" t="s">
        <v>21</v>
      </c>
      <c r="D1" s="35" t="s">
        <v>22</v>
      </c>
      <c r="E1" s="36" t="s">
        <v>23</v>
      </c>
      <c r="F1" s="36" t="s">
        <v>24</v>
      </c>
      <c r="G1" s="35" t="s">
        <v>25</v>
      </c>
      <c r="H1" s="36" t="s">
        <v>26</v>
      </c>
    </row>
    <row r="2" spans="1:8" s="240" customFormat="1" ht="38.25" customHeight="1">
      <c r="A2" s="240">
        <v>1</v>
      </c>
      <c r="B2" s="37">
        <v>1</v>
      </c>
      <c r="C2" s="38" t="s">
        <v>3</v>
      </c>
      <c r="D2" s="39"/>
      <c r="E2" s="40"/>
      <c r="F2" s="45"/>
      <c r="G2" s="45"/>
      <c r="H2" s="45"/>
    </row>
    <row r="3" spans="1:8" s="192" customFormat="1" ht="20.100000000000001" customHeight="1">
      <c r="A3" s="192">
        <v>2</v>
      </c>
      <c r="B3" s="48">
        <v>1.04</v>
      </c>
      <c r="C3" s="206" t="s">
        <v>92</v>
      </c>
      <c r="D3" s="50"/>
      <c r="E3" s="51"/>
      <c r="F3" s="272"/>
      <c r="G3" s="272"/>
      <c r="H3" s="57">
        <f>+G4</f>
        <v>8443.4599999999991</v>
      </c>
    </row>
    <row r="4" spans="1:8" s="198" customFormat="1" ht="15" customHeight="1">
      <c r="A4" s="198">
        <v>3</v>
      </c>
      <c r="B4" s="60">
        <v>1.0401</v>
      </c>
      <c r="C4" s="61" t="s">
        <v>92</v>
      </c>
      <c r="D4" s="62" t="s">
        <v>31</v>
      </c>
      <c r="E4" s="64">
        <v>1</v>
      </c>
      <c r="F4" s="214">
        <v>8443.4599999999991</v>
      </c>
      <c r="G4" s="214">
        <f>+F4</f>
        <v>8443.4599999999991</v>
      </c>
      <c r="H4" s="197"/>
    </row>
    <row r="5" spans="1:8" s="198" customFormat="1" ht="15" customHeight="1">
      <c r="A5" s="198">
        <v>0</v>
      </c>
      <c r="B5" s="277"/>
      <c r="C5" s="84"/>
      <c r="D5" s="203"/>
      <c r="E5" s="214"/>
      <c r="F5" s="275"/>
      <c r="G5" s="220"/>
      <c r="H5" s="276"/>
    </row>
  </sheetData>
  <sheetProtection selectLockedCells="1" selectUnlockedCells="1"/>
  <printOptions horizontalCentered="1" verticalCentered="1"/>
  <pageMargins left="0.19685039370078741" right="0.19685039370078741" top="0.19685039370078741" bottom="0.27559055118110237" header="0.78740157480314965" footer="0.78740157480314965"/>
  <pageSetup paperSize="9" scale="55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80" zoomScaleNormal="80" workbookViewId="0">
      <pane xSplit="5" ySplit="13" topLeftCell="F14" activePane="bottomRight" state="frozen"/>
      <selection pane="topRight" activeCell="G1" sqref="G1"/>
      <selection pane="bottomLeft" activeCell="A14" sqref="A14"/>
      <selection pane="bottomRight" activeCell="C2" sqref="C2"/>
    </sheetView>
  </sheetViews>
  <sheetFormatPr baseColWidth="10" defaultRowHeight="12.75"/>
  <cols>
    <col min="1" max="1" width="18.42578125" style="8" customWidth="1"/>
    <col min="2" max="2" width="19.7109375" style="8" customWidth="1"/>
    <col min="3" max="3" width="39.5703125" style="8" customWidth="1"/>
    <col min="4" max="4" width="8.28515625" style="29" customWidth="1"/>
    <col min="5" max="5" width="12.7109375" style="8" customWidth="1"/>
    <col min="6" max="6" width="13.7109375" style="8" customWidth="1"/>
    <col min="7" max="7" width="14.7109375" style="8" customWidth="1"/>
    <col min="8" max="8" width="15" style="8" customWidth="1"/>
    <col min="9" max="238" width="11.42578125" style="8"/>
    <col min="239" max="239" width="19.7109375" style="8" customWidth="1"/>
    <col min="240" max="240" width="78.28515625" style="8" customWidth="1"/>
    <col min="241" max="241" width="8.28515625" style="8" customWidth="1"/>
    <col min="242" max="242" width="12.7109375" style="8" customWidth="1"/>
    <col min="243" max="243" width="13.7109375" style="8" customWidth="1"/>
    <col min="244" max="244" width="21.28515625" style="8" customWidth="1"/>
    <col min="245" max="245" width="19.42578125" style="8" customWidth="1"/>
    <col min="246" max="246" width="9.28515625" style="8" customWidth="1"/>
    <col min="247" max="247" width="8.85546875" style="8" customWidth="1"/>
    <col min="248" max="248" width="21.28515625" style="8" customWidth="1"/>
    <col min="249" max="249" width="19.42578125" style="8" customWidth="1"/>
    <col min="250" max="250" width="17.140625" style="8" customWidth="1"/>
    <col min="251" max="251" width="16.28515625" style="8" customWidth="1"/>
    <col min="252" max="494" width="11.42578125" style="8"/>
    <col min="495" max="495" width="19.7109375" style="8" customWidth="1"/>
    <col min="496" max="496" width="78.28515625" style="8" customWidth="1"/>
    <col min="497" max="497" width="8.28515625" style="8" customWidth="1"/>
    <col min="498" max="498" width="12.7109375" style="8" customWidth="1"/>
    <col min="499" max="499" width="13.7109375" style="8" customWidth="1"/>
    <col min="500" max="500" width="21.28515625" style="8" customWidth="1"/>
    <col min="501" max="501" width="19.42578125" style="8" customWidth="1"/>
    <col min="502" max="502" width="9.28515625" style="8" customWidth="1"/>
    <col min="503" max="503" width="8.85546875" style="8" customWidth="1"/>
    <col min="504" max="504" width="21.28515625" style="8" customWidth="1"/>
    <col min="505" max="505" width="19.42578125" style="8" customWidth="1"/>
    <col min="506" max="506" width="17.140625" style="8" customWidth="1"/>
    <col min="507" max="507" width="16.28515625" style="8" customWidth="1"/>
    <col min="508" max="750" width="11.42578125" style="8"/>
    <col min="751" max="751" width="19.7109375" style="8" customWidth="1"/>
    <col min="752" max="752" width="78.28515625" style="8" customWidth="1"/>
    <col min="753" max="753" width="8.28515625" style="8" customWidth="1"/>
    <col min="754" max="754" width="12.7109375" style="8" customWidth="1"/>
    <col min="755" max="755" width="13.7109375" style="8" customWidth="1"/>
    <col min="756" max="756" width="21.28515625" style="8" customWidth="1"/>
    <col min="757" max="757" width="19.42578125" style="8" customWidth="1"/>
    <col min="758" max="758" width="9.28515625" style="8" customWidth="1"/>
    <col min="759" max="759" width="8.85546875" style="8" customWidth="1"/>
    <col min="760" max="760" width="21.28515625" style="8" customWidth="1"/>
    <col min="761" max="761" width="19.42578125" style="8" customWidth="1"/>
    <col min="762" max="762" width="17.140625" style="8" customWidth="1"/>
    <col min="763" max="763" width="16.28515625" style="8" customWidth="1"/>
    <col min="764" max="1006" width="11.42578125" style="8"/>
    <col min="1007" max="1007" width="19.7109375" style="8" customWidth="1"/>
    <col min="1008" max="1008" width="78.28515625" style="8" customWidth="1"/>
    <col min="1009" max="1009" width="8.28515625" style="8" customWidth="1"/>
    <col min="1010" max="1010" width="12.7109375" style="8" customWidth="1"/>
    <col min="1011" max="1011" width="13.7109375" style="8" customWidth="1"/>
    <col min="1012" max="1012" width="21.28515625" style="8" customWidth="1"/>
    <col min="1013" max="1013" width="19.42578125" style="8" customWidth="1"/>
    <col min="1014" max="1014" width="9.28515625" style="8" customWidth="1"/>
    <col min="1015" max="1015" width="8.85546875" style="8" customWidth="1"/>
    <col min="1016" max="1016" width="21.28515625" style="8" customWidth="1"/>
    <col min="1017" max="1017" width="19.42578125" style="8" customWidth="1"/>
    <col min="1018" max="1018" width="17.140625" style="8" customWidth="1"/>
    <col min="1019" max="1019" width="16.28515625" style="8" customWidth="1"/>
    <col min="1020" max="1262" width="11.42578125" style="8"/>
    <col min="1263" max="1263" width="19.7109375" style="8" customWidth="1"/>
    <col min="1264" max="1264" width="78.28515625" style="8" customWidth="1"/>
    <col min="1265" max="1265" width="8.28515625" style="8" customWidth="1"/>
    <col min="1266" max="1266" width="12.7109375" style="8" customWidth="1"/>
    <col min="1267" max="1267" width="13.7109375" style="8" customWidth="1"/>
    <col min="1268" max="1268" width="21.28515625" style="8" customWidth="1"/>
    <col min="1269" max="1269" width="19.42578125" style="8" customWidth="1"/>
    <col min="1270" max="1270" width="9.28515625" style="8" customWidth="1"/>
    <col min="1271" max="1271" width="8.85546875" style="8" customWidth="1"/>
    <col min="1272" max="1272" width="21.28515625" style="8" customWidth="1"/>
    <col min="1273" max="1273" width="19.42578125" style="8" customWidth="1"/>
    <col min="1274" max="1274" width="17.140625" style="8" customWidth="1"/>
    <col min="1275" max="1275" width="16.28515625" style="8" customWidth="1"/>
    <col min="1276" max="1518" width="11.42578125" style="8"/>
    <col min="1519" max="1519" width="19.7109375" style="8" customWidth="1"/>
    <col min="1520" max="1520" width="78.28515625" style="8" customWidth="1"/>
    <col min="1521" max="1521" width="8.28515625" style="8" customWidth="1"/>
    <col min="1522" max="1522" width="12.7109375" style="8" customWidth="1"/>
    <col min="1523" max="1523" width="13.7109375" style="8" customWidth="1"/>
    <col min="1524" max="1524" width="21.28515625" style="8" customWidth="1"/>
    <col min="1525" max="1525" width="19.42578125" style="8" customWidth="1"/>
    <col min="1526" max="1526" width="9.28515625" style="8" customWidth="1"/>
    <col min="1527" max="1527" width="8.85546875" style="8" customWidth="1"/>
    <col min="1528" max="1528" width="21.28515625" style="8" customWidth="1"/>
    <col min="1529" max="1529" width="19.42578125" style="8" customWidth="1"/>
    <col min="1530" max="1530" width="17.140625" style="8" customWidth="1"/>
    <col min="1531" max="1531" width="16.28515625" style="8" customWidth="1"/>
    <col min="1532" max="1774" width="11.42578125" style="8"/>
    <col min="1775" max="1775" width="19.7109375" style="8" customWidth="1"/>
    <col min="1776" max="1776" width="78.28515625" style="8" customWidth="1"/>
    <col min="1777" max="1777" width="8.28515625" style="8" customWidth="1"/>
    <col min="1778" max="1778" width="12.7109375" style="8" customWidth="1"/>
    <col min="1779" max="1779" width="13.7109375" style="8" customWidth="1"/>
    <col min="1780" max="1780" width="21.28515625" style="8" customWidth="1"/>
    <col min="1781" max="1781" width="19.42578125" style="8" customWidth="1"/>
    <col min="1782" max="1782" width="9.28515625" style="8" customWidth="1"/>
    <col min="1783" max="1783" width="8.85546875" style="8" customWidth="1"/>
    <col min="1784" max="1784" width="21.28515625" style="8" customWidth="1"/>
    <col min="1785" max="1785" width="19.42578125" style="8" customWidth="1"/>
    <col min="1786" max="1786" width="17.140625" style="8" customWidth="1"/>
    <col min="1787" max="1787" width="16.28515625" style="8" customWidth="1"/>
    <col min="1788" max="2030" width="11.42578125" style="8"/>
    <col min="2031" max="2031" width="19.7109375" style="8" customWidth="1"/>
    <col min="2032" max="2032" width="78.28515625" style="8" customWidth="1"/>
    <col min="2033" max="2033" width="8.28515625" style="8" customWidth="1"/>
    <col min="2034" max="2034" width="12.7109375" style="8" customWidth="1"/>
    <col min="2035" max="2035" width="13.7109375" style="8" customWidth="1"/>
    <col min="2036" max="2036" width="21.28515625" style="8" customWidth="1"/>
    <col min="2037" max="2037" width="19.42578125" style="8" customWidth="1"/>
    <col min="2038" max="2038" width="9.28515625" style="8" customWidth="1"/>
    <col min="2039" max="2039" width="8.85546875" style="8" customWidth="1"/>
    <col min="2040" max="2040" width="21.28515625" style="8" customWidth="1"/>
    <col min="2041" max="2041" width="19.42578125" style="8" customWidth="1"/>
    <col min="2042" max="2042" width="17.140625" style="8" customWidth="1"/>
    <col min="2043" max="2043" width="16.28515625" style="8" customWidth="1"/>
    <col min="2044" max="2286" width="11.42578125" style="8"/>
    <col min="2287" max="2287" width="19.7109375" style="8" customWidth="1"/>
    <col min="2288" max="2288" width="78.28515625" style="8" customWidth="1"/>
    <col min="2289" max="2289" width="8.28515625" style="8" customWidth="1"/>
    <col min="2290" max="2290" width="12.7109375" style="8" customWidth="1"/>
    <col min="2291" max="2291" width="13.7109375" style="8" customWidth="1"/>
    <col min="2292" max="2292" width="21.28515625" style="8" customWidth="1"/>
    <col min="2293" max="2293" width="19.42578125" style="8" customWidth="1"/>
    <col min="2294" max="2294" width="9.28515625" style="8" customWidth="1"/>
    <col min="2295" max="2295" width="8.85546875" style="8" customWidth="1"/>
    <col min="2296" max="2296" width="21.28515625" style="8" customWidth="1"/>
    <col min="2297" max="2297" width="19.42578125" style="8" customWidth="1"/>
    <col min="2298" max="2298" width="17.140625" style="8" customWidth="1"/>
    <col min="2299" max="2299" width="16.28515625" style="8" customWidth="1"/>
    <col min="2300" max="2542" width="11.42578125" style="8"/>
    <col min="2543" max="2543" width="19.7109375" style="8" customWidth="1"/>
    <col min="2544" max="2544" width="78.28515625" style="8" customWidth="1"/>
    <col min="2545" max="2545" width="8.28515625" style="8" customWidth="1"/>
    <col min="2546" max="2546" width="12.7109375" style="8" customWidth="1"/>
    <col min="2547" max="2547" width="13.7109375" style="8" customWidth="1"/>
    <col min="2548" max="2548" width="21.28515625" style="8" customWidth="1"/>
    <col min="2549" max="2549" width="19.42578125" style="8" customWidth="1"/>
    <col min="2550" max="2550" width="9.28515625" style="8" customWidth="1"/>
    <col min="2551" max="2551" width="8.85546875" style="8" customWidth="1"/>
    <col min="2552" max="2552" width="21.28515625" style="8" customWidth="1"/>
    <col min="2553" max="2553" width="19.42578125" style="8" customWidth="1"/>
    <col min="2554" max="2554" width="17.140625" style="8" customWidth="1"/>
    <col min="2555" max="2555" width="16.28515625" style="8" customWidth="1"/>
    <col min="2556" max="2798" width="11.42578125" style="8"/>
    <col min="2799" max="2799" width="19.7109375" style="8" customWidth="1"/>
    <col min="2800" max="2800" width="78.28515625" style="8" customWidth="1"/>
    <col min="2801" max="2801" width="8.28515625" style="8" customWidth="1"/>
    <col min="2802" max="2802" width="12.7109375" style="8" customWidth="1"/>
    <col min="2803" max="2803" width="13.7109375" style="8" customWidth="1"/>
    <col min="2804" max="2804" width="21.28515625" style="8" customWidth="1"/>
    <col min="2805" max="2805" width="19.42578125" style="8" customWidth="1"/>
    <col min="2806" max="2806" width="9.28515625" style="8" customWidth="1"/>
    <col min="2807" max="2807" width="8.85546875" style="8" customWidth="1"/>
    <col min="2808" max="2808" width="21.28515625" style="8" customWidth="1"/>
    <col min="2809" max="2809" width="19.42578125" style="8" customWidth="1"/>
    <col min="2810" max="2810" width="17.140625" style="8" customWidth="1"/>
    <col min="2811" max="2811" width="16.28515625" style="8" customWidth="1"/>
    <col min="2812" max="3054" width="11.42578125" style="8"/>
    <col min="3055" max="3055" width="19.7109375" style="8" customWidth="1"/>
    <col min="3056" max="3056" width="78.28515625" style="8" customWidth="1"/>
    <col min="3057" max="3057" width="8.28515625" style="8" customWidth="1"/>
    <col min="3058" max="3058" width="12.7109375" style="8" customWidth="1"/>
    <col min="3059" max="3059" width="13.7109375" style="8" customWidth="1"/>
    <col min="3060" max="3060" width="21.28515625" style="8" customWidth="1"/>
    <col min="3061" max="3061" width="19.42578125" style="8" customWidth="1"/>
    <col min="3062" max="3062" width="9.28515625" style="8" customWidth="1"/>
    <col min="3063" max="3063" width="8.85546875" style="8" customWidth="1"/>
    <col min="3064" max="3064" width="21.28515625" style="8" customWidth="1"/>
    <col min="3065" max="3065" width="19.42578125" style="8" customWidth="1"/>
    <col min="3066" max="3066" width="17.140625" style="8" customWidth="1"/>
    <col min="3067" max="3067" width="16.28515625" style="8" customWidth="1"/>
    <col min="3068" max="3310" width="11.42578125" style="8"/>
    <col min="3311" max="3311" width="19.7109375" style="8" customWidth="1"/>
    <col min="3312" max="3312" width="78.28515625" style="8" customWidth="1"/>
    <col min="3313" max="3313" width="8.28515625" style="8" customWidth="1"/>
    <col min="3314" max="3314" width="12.7109375" style="8" customWidth="1"/>
    <col min="3315" max="3315" width="13.7109375" style="8" customWidth="1"/>
    <col min="3316" max="3316" width="21.28515625" style="8" customWidth="1"/>
    <col min="3317" max="3317" width="19.42578125" style="8" customWidth="1"/>
    <col min="3318" max="3318" width="9.28515625" style="8" customWidth="1"/>
    <col min="3319" max="3319" width="8.85546875" style="8" customWidth="1"/>
    <col min="3320" max="3320" width="21.28515625" style="8" customWidth="1"/>
    <col min="3321" max="3321" width="19.42578125" style="8" customWidth="1"/>
    <col min="3322" max="3322" width="17.140625" style="8" customWidth="1"/>
    <col min="3323" max="3323" width="16.28515625" style="8" customWidth="1"/>
    <col min="3324" max="3566" width="11.42578125" style="8"/>
    <col min="3567" max="3567" width="19.7109375" style="8" customWidth="1"/>
    <col min="3568" max="3568" width="78.28515625" style="8" customWidth="1"/>
    <col min="3569" max="3569" width="8.28515625" style="8" customWidth="1"/>
    <col min="3570" max="3570" width="12.7109375" style="8" customWidth="1"/>
    <col min="3571" max="3571" width="13.7109375" style="8" customWidth="1"/>
    <col min="3572" max="3572" width="21.28515625" style="8" customWidth="1"/>
    <col min="3573" max="3573" width="19.42578125" style="8" customWidth="1"/>
    <col min="3574" max="3574" width="9.28515625" style="8" customWidth="1"/>
    <col min="3575" max="3575" width="8.85546875" style="8" customWidth="1"/>
    <col min="3576" max="3576" width="21.28515625" style="8" customWidth="1"/>
    <col min="3577" max="3577" width="19.42578125" style="8" customWidth="1"/>
    <col min="3578" max="3578" width="17.140625" style="8" customWidth="1"/>
    <col min="3579" max="3579" width="16.28515625" style="8" customWidth="1"/>
    <col min="3580" max="3822" width="11.42578125" style="8"/>
    <col min="3823" max="3823" width="19.7109375" style="8" customWidth="1"/>
    <col min="3824" max="3824" width="78.28515625" style="8" customWidth="1"/>
    <col min="3825" max="3825" width="8.28515625" style="8" customWidth="1"/>
    <col min="3826" max="3826" width="12.7109375" style="8" customWidth="1"/>
    <col min="3827" max="3827" width="13.7109375" style="8" customWidth="1"/>
    <col min="3828" max="3828" width="21.28515625" style="8" customWidth="1"/>
    <col min="3829" max="3829" width="19.42578125" style="8" customWidth="1"/>
    <col min="3830" max="3830" width="9.28515625" style="8" customWidth="1"/>
    <col min="3831" max="3831" width="8.85546875" style="8" customWidth="1"/>
    <col min="3832" max="3832" width="21.28515625" style="8" customWidth="1"/>
    <col min="3833" max="3833" width="19.42578125" style="8" customWidth="1"/>
    <col min="3834" max="3834" width="17.140625" style="8" customWidth="1"/>
    <col min="3835" max="3835" width="16.28515625" style="8" customWidth="1"/>
    <col min="3836" max="4078" width="11.42578125" style="8"/>
    <col min="4079" max="4079" width="19.7109375" style="8" customWidth="1"/>
    <col min="4080" max="4080" width="78.28515625" style="8" customWidth="1"/>
    <col min="4081" max="4081" width="8.28515625" style="8" customWidth="1"/>
    <col min="4082" max="4082" width="12.7109375" style="8" customWidth="1"/>
    <col min="4083" max="4083" width="13.7109375" style="8" customWidth="1"/>
    <col min="4084" max="4084" width="21.28515625" style="8" customWidth="1"/>
    <col min="4085" max="4085" width="19.42578125" style="8" customWidth="1"/>
    <col min="4086" max="4086" width="9.28515625" style="8" customWidth="1"/>
    <col min="4087" max="4087" width="8.85546875" style="8" customWidth="1"/>
    <col min="4088" max="4088" width="21.28515625" style="8" customWidth="1"/>
    <col min="4089" max="4089" width="19.42578125" style="8" customWidth="1"/>
    <col min="4090" max="4090" width="17.140625" style="8" customWidth="1"/>
    <col min="4091" max="4091" width="16.28515625" style="8" customWidth="1"/>
    <col min="4092" max="4334" width="11.42578125" style="8"/>
    <col min="4335" max="4335" width="19.7109375" style="8" customWidth="1"/>
    <col min="4336" max="4336" width="78.28515625" style="8" customWidth="1"/>
    <col min="4337" max="4337" width="8.28515625" style="8" customWidth="1"/>
    <col min="4338" max="4338" width="12.7109375" style="8" customWidth="1"/>
    <col min="4339" max="4339" width="13.7109375" style="8" customWidth="1"/>
    <col min="4340" max="4340" width="21.28515625" style="8" customWidth="1"/>
    <col min="4341" max="4341" width="19.42578125" style="8" customWidth="1"/>
    <col min="4342" max="4342" width="9.28515625" style="8" customWidth="1"/>
    <col min="4343" max="4343" width="8.85546875" style="8" customWidth="1"/>
    <col min="4344" max="4344" width="21.28515625" style="8" customWidth="1"/>
    <col min="4345" max="4345" width="19.42578125" style="8" customWidth="1"/>
    <col min="4346" max="4346" width="17.140625" style="8" customWidth="1"/>
    <col min="4347" max="4347" width="16.28515625" style="8" customWidth="1"/>
    <col min="4348" max="4590" width="11.42578125" style="8"/>
    <col min="4591" max="4591" width="19.7109375" style="8" customWidth="1"/>
    <col min="4592" max="4592" width="78.28515625" style="8" customWidth="1"/>
    <col min="4593" max="4593" width="8.28515625" style="8" customWidth="1"/>
    <col min="4594" max="4594" width="12.7109375" style="8" customWidth="1"/>
    <col min="4595" max="4595" width="13.7109375" style="8" customWidth="1"/>
    <col min="4596" max="4596" width="21.28515625" style="8" customWidth="1"/>
    <col min="4597" max="4597" width="19.42578125" style="8" customWidth="1"/>
    <col min="4598" max="4598" width="9.28515625" style="8" customWidth="1"/>
    <col min="4599" max="4599" width="8.85546875" style="8" customWidth="1"/>
    <col min="4600" max="4600" width="21.28515625" style="8" customWidth="1"/>
    <col min="4601" max="4601" width="19.42578125" style="8" customWidth="1"/>
    <col min="4602" max="4602" width="17.140625" style="8" customWidth="1"/>
    <col min="4603" max="4603" width="16.28515625" style="8" customWidth="1"/>
    <col min="4604" max="4846" width="11.42578125" style="8"/>
    <col min="4847" max="4847" width="19.7109375" style="8" customWidth="1"/>
    <col min="4848" max="4848" width="78.28515625" style="8" customWidth="1"/>
    <col min="4849" max="4849" width="8.28515625" style="8" customWidth="1"/>
    <col min="4850" max="4850" width="12.7109375" style="8" customWidth="1"/>
    <col min="4851" max="4851" width="13.7109375" style="8" customWidth="1"/>
    <col min="4852" max="4852" width="21.28515625" style="8" customWidth="1"/>
    <col min="4853" max="4853" width="19.42578125" style="8" customWidth="1"/>
    <col min="4854" max="4854" width="9.28515625" style="8" customWidth="1"/>
    <col min="4855" max="4855" width="8.85546875" style="8" customWidth="1"/>
    <col min="4856" max="4856" width="21.28515625" style="8" customWidth="1"/>
    <col min="4857" max="4857" width="19.42578125" style="8" customWidth="1"/>
    <col min="4858" max="4858" width="17.140625" style="8" customWidth="1"/>
    <col min="4859" max="4859" width="16.28515625" style="8" customWidth="1"/>
    <col min="4860" max="5102" width="11.42578125" style="8"/>
    <col min="5103" max="5103" width="19.7109375" style="8" customWidth="1"/>
    <col min="5104" max="5104" width="78.28515625" style="8" customWidth="1"/>
    <col min="5105" max="5105" width="8.28515625" style="8" customWidth="1"/>
    <col min="5106" max="5106" width="12.7109375" style="8" customWidth="1"/>
    <col min="5107" max="5107" width="13.7109375" style="8" customWidth="1"/>
    <col min="5108" max="5108" width="21.28515625" style="8" customWidth="1"/>
    <col min="5109" max="5109" width="19.42578125" style="8" customWidth="1"/>
    <col min="5110" max="5110" width="9.28515625" style="8" customWidth="1"/>
    <col min="5111" max="5111" width="8.85546875" style="8" customWidth="1"/>
    <col min="5112" max="5112" width="21.28515625" style="8" customWidth="1"/>
    <col min="5113" max="5113" width="19.42578125" style="8" customWidth="1"/>
    <col min="5114" max="5114" width="17.140625" style="8" customWidth="1"/>
    <col min="5115" max="5115" width="16.28515625" style="8" customWidth="1"/>
    <col min="5116" max="5358" width="11.42578125" style="8"/>
    <col min="5359" max="5359" width="19.7109375" style="8" customWidth="1"/>
    <col min="5360" max="5360" width="78.28515625" style="8" customWidth="1"/>
    <col min="5361" max="5361" width="8.28515625" style="8" customWidth="1"/>
    <col min="5362" max="5362" width="12.7109375" style="8" customWidth="1"/>
    <col min="5363" max="5363" width="13.7109375" style="8" customWidth="1"/>
    <col min="5364" max="5364" width="21.28515625" style="8" customWidth="1"/>
    <col min="5365" max="5365" width="19.42578125" style="8" customWidth="1"/>
    <col min="5366" max="5366" width="9.28515625" style="8" customWidth="1"/>
    <col min="5367" max="5367" width="8.85546875" style="8" customWidth="1"/>
    <col min="5368" max="5368" width="21.28515625" style="8" customWidth="1"/>
    <col min="5369" max="5369" width="19.42578125" style="8" customWidth="1"/>
    <col min="5370" max="5370" width="17.140625" style="8" customWidth="1"/>
    <col min="5371" max="5371" width="16.28515625" style="8" customWidth="1"/>
    <col min="5372" max="5614" width="11.42578125" style="8"/>
    <col min="5615" max="5615" width="19.7109375" style="8" customWidth="1"/>
    <col min="5616" max="5616" width="78.28515625" style="8" customWidth="1"/>
    <col min="5617" max="5617" width="8.28515625" style="8" customWidth="1"/>
    <col min="5618" max="5618" width="12.7109375" style="8" customWidth="1"/>
    <col min="5619" max="5619" width="13.7109375" style="8" customWidth="1"/>
    <col min="5620" max="5620" width="21.28515625" style="8" customWidth="1"/>
    <col min="5621" max="5621" width="19.42578125" style="8" customWidth="1"/>
    <col min="5622" max="5622" width="9.28515625" style="8" customWidth="1"/>
    <col min="5623" max="5623" width="8.85546875" style="8" customWidth="1"/>
    <col min="5624" max="5624" width="21.28515625" style="8" customWidth="1"/>
    <col min="5625" max="5625" width="19.42578125" style="8" customWidth="1"/>
    <col min="5626" max="5626" width="17.140625" style="8" customWidth="1"/>
    <col min="5627" max="5627" width="16.28515625" style="8" customWidth="1"/>
    <col min="5628" max="5870" width="11.42578125" style="8"/>
    <col min="5871" max="5871" width="19.7109375" style="8" customWidth="1"/>
    <col min="5872" max="5872" width="78.28515625" style="8" customWidth="1"/>
    <col min="5873" max="5873" width="8.28515625" style="8" customWidth="1"/>
    <col min="5874" max="5874" width="12.7109375" style="8" customWidth="1"/>
    <col min="5875" max="5875" width="13.7109375" style="8" customWidth="1"/>
    <col min="5876" max="5876" width="21.28515625" style="8" customWidth="1"/>
    <col min="5877" max="5877" width="19.42578125" style="8" customWidth="1"/>
    <col min="5878" max="5878" width="9.28515625" style="8" customWidth="1"/>
    <col min="5879" max="5879" width="8.85546875" style="8" customWidth="1"/>
    <col min="5880" max="5880" width="21.28515625" style="8" customWidth="1"/>
    <col min="5881" max="5881" width="19.42578125" style="8" customWidth="1"/>
    <col min="5882" max="5882" width="17.140625" style="8" customWidth="1"/>
    <col min="5883" max="5883" width="16.28515625" style="8" customWidth="1"/>
    <col min="5884" max="6126" width="11.42578125" style="8"/>
    <col min="6127" max="6127" width="19.7109375" style="8" customWidth="1"/>
    <col min="6128" max="6128" width="78.28515625" style="8" customWidth="1"/>
    <col min="6129" max="6129" width="8.28515625" style="8" customWidth="1"/>
    <col min="6130" max="6130" width="12.7109375" style="8" customWidth="1"/>
    <col min="6131" max="6131" width="13.7109375" style="8" customWidth="1"/>
    <col min="6132" max="6132" width="21.28515625" style="8" customWidth="1"/>
    <col min="6133" max="6133" width="19.42578125" style="8" customWidth="1"/>
    <col min="6134" max="6134" width="9.28515625" style="8" customWidth="1"/>
    <col min="6135" max="6135" width="8.85546875" style="8" customWidth="1"/>
    <col min="6136" max="6136" width="21.28515625" style="8" customWidth="1"/>
    <col min="6137" max="6137" width="19.42578125" style="8" customWidth="1"/>
    <col min="6138" max="6138" width="17.140625" style="8" customWidth="1"/>
    <col min="6139" max="6139" width="16.28515625" style="8" customWidth="1"/>
    <col min="6140" max="6382" width="11.42578125" style="8"/>
    <col min="6383" max="6383" width="19.7109375" style="8" customWidth="1"/>
    <col min="6384" max="6384" width="78.28515625" style="8" customWidth="1"/>
    <col min="6385" max="6385" width="8.28515625" style="8" customWidth="1"/>
    <col min="6386" max="6386" width="12.7109375" style="8" customWidth="1"/>
    <col min="6387" max="6387" width="13.7109375" style="8" customWidth="1"/>
    <col min="6388" max="6388" width="21.28515625" style="8" customWidth="1"/>
    <col min="6389" max="6389" width="19.42578125" style="8" customWidth="1"/>
    <col min="6390" max="6390" width="9.28515625" style="8" customWidth="1"/>
    <col min="6391" max="6391" width="8.85546875" style="8" customWidth="1"/>
    <col min="6392" max="6392" width="21.28515625" style="8" customWidth="1"/>
    <col min="6393" max="6393" width="19.42578125" style="8" customWidth="1"/>
    <col min="6394" max="6394" width="17.140625" style="8" customWidth="1"/>
    <col min="6395" max="6395" width="16.28515625" style="8" customWidth="1"/>
    <col min="6396" max="6638" width="11.42578125" style="8"/>
    <col min="6639" max="6639" width="19.7109375" style="8" customWidth="1"/>
    <col min="6640" max="6640" width="78.28515625" style="8" customWidth="1"/>
    <col min="6641" max="6641" width="8.28515625" style="8" customWidth="1"/>
    <col min="6642" max="6642" width="12.7109375" style="8" customWidth="1"/>
    <col min="6643" max="6643" width="13.7109375" style="8" customWidth="1"/>
    <col min="6644" max="6644" width="21.28515625" style="8" customWidth="1"/>
    <col min="6645" max="6645" width="19.42578125" style="8" customWidth="1"/>
    <col min="6646" max="6646" width="9.28515625" style="8" customWidth="1"/>
    <col min="6647" max="6647" width="8.85546875" style="8" customWidth="1"/>
    <col min="6648" max="6648" width="21.28515625" style="8" customWidth="1"/>
    <col min="6649" max="6649" width="19.42578125" style="8" customWidth="1"/>
    <col min="6650" max="6650" width="17.140625" style="8" customWidth="1"/>
    <col min="6651" max="6651" width="16.28515625" style="8" customWidth="1"/>
    <col min="6652" max="6894" width="11.42578125" style="8"/>
    <col min="6895" max="6895" width="19.7109375" style="8" customWidth="1"/>
    <col min="6896" max="6896" width="78.28515625" style="8" customWidth="1"/>
    <col min="6897" max="6897" width="8.28515625" style="8" customWidth="1"/>
    <col min="6898" max="6898" width="12.7109375" style="8" customWidth="1"/>
    <col min="6899" max="6899" width="13.7109375" style="8" customWidth="1"/>
    <col min="6900" max="6900" width="21.28515625" style="8" customWidth="1"/>
    <col min="6901" max="6901" width="19.42578125" style="8" customWidth="1"/>
    <col min="6902" max="6902" width="9.28515625" style="8" customWidth="1"/>
    <col min="6903" max="6903" width="8.85546875" style="8" customWidth="1"/>
    <col min="6904" max="6904" width="21.28515625" style="8" customWidth="1"/>
    <col min="6905" max="6905" width="19.42578125" style="8" customWidth="1"/>
    <col min="6906" max="6906" width="17.140625" style="8" customWidth="1"/>
    <col min="6907" max="6907" width="16.28515625" style="8" customWidth="1"/>
    <col min="6908" max="7150" width="11.42578125" style="8"/>
    <col min="7151" max="7151" width="19.7109375" style="8" customWidth="1"/>
    <col min="7152" max="7152" width="78.28515625" style="8" customWidth="1"/>
    <col min="7153" max="7153" width="8.28515625" style="8" customWidth="1"/>
    <col min="7154" max="7154" width="12.7109375" style="8" customWidth="1"/>
    <col min="7155" max="7155" width="13.7109375" style="8" customWidth="1"/>
    <col min="7156" max="7156" width="21.28515625" style="8" customWidth="1"/>
    <col min="7157" max="7157" width="19.42578125" style="8" customWidth="1"/>
    <col min="7158" max="7158" width="9.28515625" style="8" customWidth="1"/>
    <col min="7159" max="7159" width="8.85546875" style="8" customWidth="1"/>
    <col min="7160" max="7160" width="21.28515625" style="8" customWidth="1"/>
    <col min="7161" max="7161" width="19.42578125" style="8" customWidth="1"/>
    <col min="7162" max="7162" width="17.140625" style="8" customWidth="1"/>
    <col min="7163" max="7163" width="16.28515625" style="8" customWidth="1"/>
    <col min="7164" max="7406" width="11.42578125" style="8"/>
    <col min="7407" max="7407" width="19.7109375" style="8" customWidth="1"/>
    <col min="7408" max="7408" width="78.28515625" style="8" customWidth="1"/>
    <col min="7409" max="7409" width="8.28515625" style="8" customWidth="1"/>
    <col min="7410" max="7410" width="12.7109375" style="8" customWidth="1"/>
    <col min="7411" max="7411" width="13.7109375" style="8" customWidth="1"/>
    <col min="7412" max="7412" width="21.28515625" style="8" customWidth="1"/>
    <col min="7413" max="7413" width="19.42578125" style="8" customWidth="1"/>
    <col min="7414" max="7414" width="9.28515625" style="8" customWidth="1"/>
    <col min="7415" max="7415" width="8.85546875" style="8" customWidth="1"/>
    <col min="7416" max="7416" width="21.28515625" style="8" customWidth="1"/>
    <col min="7417" max="7417" width="19.42578125" style="8" customWidth="1"/>
    <col min="7418" max="7418" width="17.140625" style="8" customWidth="1"/>
    <col min="7419" max="7419" width="16.28515625" style="8" customWidth="1"/>
    <col min="7420" max="7662" width="11.42578125" style="8"/>
    <col min="7663" max="7663" width="19.7109375" style="8" customWidth="1"/>
    <col min="7664" max="7664" width="78.28515625" style="8" customWidth="1"/>
    <col min="7665" max="7665" width="8.28515625" style="8" customWidth="1"/>
    <col min="7666" max="7666" width="12.7109375" style="8" customWidth="1"/>
    <col min="7667" max="7667" width="13.7109375" style="8" customWidth="1"/>
    <col min="7668" max="7668" width="21.28515625" style="8" customWidth="1"/>
    <col min="7669" max="7669" width="19.42578125" style="8" customWidth="1"/>
    <col min="7670" max="7670" width="9.28515625" style="8" customWidth="1"/>
    <col min="7671" max="7671" width="8.85546875" style="8" customWidth="1"/>
    <col min="7672" max="7672" width="21.28515625" style="8" customWidth="1"/>
    <col min="7673" max="7673" width="19.42578125" style="8" customWidth="1"/>
    <col min="7674" max="7674" width="17.140625" style="8" customWidth="1"/>
    <col min="7675" max="7675" width="16.28515625" style="8" customWidth="1"/>
    <col min="7676" max="7918" width="11.42578125" style="8"/>
    <col min="7919" max="7919" width="19.7109375" style="8" customWidth="1"/>
    <col min="7920" max="7920" width="78.28515625" style="8" customWidth="1"/>
    <col min="7921" max="7921" width="8.28515625" style="8" customWidth="1"/>
    <col min="7922" max="7922" width="12.7109375" style="8" customWidth="1"/>
    <col min="7923" max="7923" width="13.7109375" style="8" customWidth="1"/>
    <col min="7924" max="7924" width="21.28515625" style="8" customWidth="1"/>
    <col min="7925" max="7925" width="19.42578125" style="8" customWidth="1"/>
    <col min="7926" max="7926" width="9.28515625" style="8" customWidth="1"/>
    <col min="7927" max="7927" width="8.85546875" style="8" customWidth="1"/>
    <col min="7928" max="7928" width="21.28515625" style="8" customWidth="1"/>
    <col min="7929" max="7929" width="19.42578125" style="8" customWidth="1"/>
    <col min="7930" max="7930" width="17.140625" style="8" customWidth="1"/>
    <col min="7931" max="7931" width="16.28515625" style="8" customWidth="1"/>
    <col min="7932" max="8174" width="11.42578125" style="8"/>
    <col min="8175" max="8175" width="19.7109375" style="8" customWidth="1"/>
    <col min="8176" max="8176" width="78.28515625" style="8" customWidth="1"/>
    <col min="8177" max="8177" width="8.28515625" style="8" customWidth="1"/>
    <col min="8178" max="8178" width="12.7109375" style="8" customWidth="1"/>
    <col min="8179" max="8179" width="13.7109375" style="8" customWidth="1"/>
    <col min="8180" max="8180" width="21.28515625" style="8" customWidth="1"/>
    <col min="8181" max="8181" width="19.42578125" style="8" customWidth="1"/>
    <col min="8182" max="8182" width="9.28515625" style="8" customWidth="1"/>
    <col min="8183" max="8183" width="8.85546875" style="8" customWidth="1"/>
    <col min="8184" max="8184" width="21.28515625" style="8" customWidth="1"/>
    <col min="8185" max="8185" width="19.42578125" style="8" customWidth="1"/>
    <col min="8186" max="8186" width="17.140625" style="8" customWidth="1"/>
    <col min="8187" max="8187" width="16.28515625" style="8" customWidth="1"/>
    <col min="8188" max="8430" width="11.42578125" style="8"/>
    <col min="8431" max="8431" width="19.7109375" style="8" customWidth="1"/>
    <col min="8432" max="8432" width="78.28515625" style="8" customWidth="1"/>
    <col min="8433" max="8433" width="8.28515625" style="8" customWidth="1"/>
    <col min="8434" max="8434" width="12.7109375" style="8" customWidth="1"/>
    <col min="8435" max="8435" width="13.7109375" style="8" customWidth="1"/>
    <col min="8436" max="8436" width="21.28515625" style="8" customWidth="1"/>
    <col min="8437" max="8437" width="19.42578125" style="8" customWidth="1"/>
    <col min="8438" max="8438" width="9.28515625" style="8" customWidth="1"/>
    <col min="8439" max="8439" width="8.85546875" style="8" customWidth="1"/>
    <col min="8440" max="8440" width="21.28515625" style="8" customWidth="1"/>
    <col min="8441" max="8441" width="19.42578125" style="8" customWidth="1"/>
    <col min="8442" max="8442" width="17.140625" style="8" customWidth="1"/>
    <col min="8443" max="8443" width="16.28515625" style="8" customWidth="1"/>
    <col min="8444" max="8686" width="11.42578125" style="8"/>
    <col min="8687" max="8687" width="19.7109375" style="8" customWidth="1"/>
    <col min="8688" max="8688" width="78.28515625" style="8" customWidth="1"/>
    <col min="8689" max="8689" width="8.28515625" style="8" customWidth="1"/>
    <col min="8690" max="8690" width="12.7109375" style="8" customWidth="1"/>
    <col min="8691" max="8691" width="13.7109375" style="8" customWidth="1"/>
    <col min="8692" max="8692" width="21.28515625" style="8" customWidth="1"/>
    <col min="8693" max="8693" width="19.42578125" style="8" customWidth="1"/>
    <col min="8694" max="8694" width="9.28515625" style="8" customWidth="1"/>
    <col min="8695" max="8695" width="8.85546875" style="8" customWidth="1"/>
    <col min="8696" max="8696" width="21.28515625" style="8" customWidth="1"/>
    <col min="8697" max="8697" width="19.42578125" style="8" customWidth="1"/>
    <col min="8698" max="8698" width="17.140625" style="8" customWidth="1"/>
    <col min="8699" max="8699" width="16.28515625" style="8" customWidth="1"/>
    <col min="8700" max="8942" width="11.42578125" style="8"/>
    <col min="8943" max="8943" width="19.7109375" style="8" customWidth="1"/>
    <col min="8944" max="8944" width="78.28515625" style="8" customWidth="1"/>
    <col min="8945" max="8945" width="8.28515625" style="8" customWidth="1"/>
    <col min="8946" max="8946" width="12.7109375" style="8" customWidth="1"/>
    <col min="8947" max="8947" width="13.7109375" style="8" customWidth="1"/>
    <col min="8948" max="8948" width="21.28515625" style="8" customWidth="1"/>
    <col min="8949" max="8949" width="19.42578125" style="8" customWidth="1"/>
    <col min="8950" max="8950" width="9.28515625" style="8" customWidth="1"/>
    <col min="8951" max="8951" width="8.85546875" style="8" customWidth="1"/>
    <col min="8952" max="8952" width="21.28515625" style="8" customWidth="1"/>
    <col min="8953" max="8953" width="19.42578125" style="8" customWidth="1"/>
    <col min="8954" max="8954" width="17.140625" style="8" customWidth="1"/>
    <col min="8955" max="8955" width="16.28515625" style="8" customWidth="1"/>
    <col min="8956" max="9198" width="11.42578125" style="8"/>
    <col min="9199" max="9199" width="19.7109375" style="8" customWidth="1"/>
    <col min="9200" max="9200" width="78.28515625" style="8" customWidth="1"/>
    <col min="9201" max="9201" width="8.28515625" style="8" customWidth="1"/>
    <col min="9202" max="9202" width="12.7109375" style="8" customWidth="1"/>
    <col min="9203" max="9203" width="13.7109375" style="8" customWidth="1"/>
    <col min="9204" max="9204" width="21.28515625" style="8" customWidth="1"/>
    <col min="9205" max="9205" width="19.42578125" style="8" customWidth="1"/>
    <col min="9206" max="9206" width="9.28515625" style="8" customWidth="1"/>
    <col min="9207" max="9207" width="8.85546875" style="8" customWidth="1"/>
    <col min="9208" max="9208" width="21.28515625" style="8" customWidth="1"/>
    <col min="9209" max="9209" width="19.42578125" style="8" customWidth="1"/>
    <col min="9210" max="9210" width="17.140625" style="8" customWidth="1"/>
    <col min="9211" max="9211" width="16.28515625" style="8" customWidth="1"/>
    <col min="9212" max="9454" width="11.42578125" style="8"/>
    <col min="9455" max="9455" width="19.7109375" style="8" customWidth="1"/>
    <col min="9456" max="9456" width="78.28515625" style="8" customWidth="1"/>
    <col min="9457" max="9457" width="8.28515625" style="8" customWidth="1"/>
    <col min="9458" max="9458" width="12.7109375" style="8" customWidth="1"/>
    <col min="9459" max="9459" width="13.7109375" style="8" customWidth="1"/>
    <col min="9460" max="9460" width="21.28515625" style="8" customWidth="1"/>
    <col min="9461" max="9461" width="19.42578125" style="8" customWidth="1"/>
    <col min="9462" max="9462" width="9.28515625" style="8" customWidth="1"/>
    <col min="9463" max="9463" width="8.85546875" style="8" customWidth="1"/>
    <col min="9464" max="9464" width="21.28515625" style="8" customWidth="1"/>
    <col min="9465" max="9465" width="19.42578125" style="8" customWidth="1"/>
    <col min="9466" max="9466" width="17.140625" style="8" customWidth="1"/>
    <col min="9467" max="9467" width="16.28515625" style="8" customWidth="1"/>
    <col min="9468" max="9710" width="11.42578125" style="8"/>
    <col min="9711" max="9711" width="19.7109375" style="8" customWidth="1"/>
    <col min="9712" max="9712" width="78.28515625" style="8" customWidth="1"/>
    <col min="9713" max="9713" width="8.28515625" style="8" customWidth="1"/>
    <col min="9714" max="9714" width="12.7109375" style="8" customWidth="1"/>
    <col min="9715" max="9715" width="13.7109375" style="8" customWidth="1"/>
    <col min="9716" max="9716" width="21.28515625" style="8" customWidth="1"/>
    <col min="9717" max="9717" width="19.42578125" style="8" customWidth="1"/>
    <col min="9718" max="9718" width="9.28515625" style="8" customWidth="1"/>
    <col min="9719" max="9719" width="8.85546875" style="8" customWidth="1"/>
    <col min="9720" max="9720" width="21.28515625" style="8" customWidth="1"/>
    <col min="9721" max="9721" width="19.42578125" style="8" customWidth="1"/>
    <col min="9722" max="9722" width="17.140625" style="8" customWidth="1"/>
    <col min="9723" max="9723" width="16.28515625" style="8" customWidth="1"/>
    <col min="9724" max="9966" width="11.42578125" style="8"/>
    <col min="9967" max="9967" width="19.7109375" style="8" customWidth="1"/>
    <col min="9968" max="9968" width="78.28515625" style="8" customWidth="1"/>
    <col min="9969" max="9969" width="8.28515625" style="8" customWidth="1"/>
    <col min="9970" max="9970" width="12.7109375" style="8" customWidth="1"/>
    <col min="9971" max="9971" width="13.7109375" style="8" customWidth="1"/>
    <col min="9972" max="9972" width="21.28515625" style="8" customWidth="1"/>
    <col min="9973" max="9973" width="19.42578125" style="8" customWidth="1"/>
    <col min="9974" max="9974" width="9.28515625" style="8" customWidth="1"/>
    <col min="9975" max="9975" width="8.85546875" style="8" customWidth="1"/>
    <col min="9976" max="9976" width="21.28515625" style="8" customWidth="1"/>
    <col min="9977" max="9977" width="19.42578125" style="8" customWidth="1"/>
    <col min="9978" max="9978" width="17.140625" style="8" customWidth="1"/>
    <col min="9979" max="9979" width="16.28515625" style="8" customWidth="1"/>
    <col min="9980" max="10222" width="11.42578125" style="8"/>
    <col min="10223" max="10223" width="19.7109375" style="8" customWidth="1"/>
    <col min="10224" max="10224" width="78.28515625" style="8" customWidth="1"/>
    <col min="10225" max="10225" width="8.28515625" style="8" customWidth="1"/>
    <col min="10226" max="10226" width="12.7109375" style="8" customWidth="1"/>
    <col min="10227" max="10227" width="13.7109375" style="8" customWidth="1"/>
    <col min="10228" max="10228" width="21.28515625" style="8" customWidth="1"/>
    <col min="10229" max="10229" width="19.42578125" style="8" customWidth="1"/>
    <col min="10230" max="10230" width="9.28515625" style="8" customWidth="1"/>
    <col min="10231" max="10231" width="8.85546875" style="8" customWidth="1"/>
    <col min="10232" max="10232" width="21.28515625" style="8" customWidth="1"/>
    <col min="10233" max="10233" width="19.42578125" style="8" customWidth="1"/>
    <col min="10234" max="10234" width="17.140625" style="8" customWidth="1"/>
    <col min="10235" max="10235" width="16.28515625" style="8" customWidth="1"/>
    <col min="10236" max="10478" width="11.42578125" style="8"/>
    <col min="10479" max="10479" width="19.7109375" style="8" customWidth="1"/>
    <col min="10480" max="10480" width="78.28515625" style="8" customWidth="1"/>
    <col min="10481" max="10481" width="8.28515625" style="8" customWidth="1"/>
    <col min="10482" max="10482" width="12.7109375" style="8" customWidth="1"/>
    <col min="10483" max="10483" width="13.7109375" style="8" customWidth="1"/>
    <col min="10484" max="10484" width="21.28515625" style="8" customWidth="1"/>
    <col min="10485" max="10485" width="19.42578125" style="8" customWidth="1"/>
    <col min="10486" max="10486" width="9.28515625" style="8" customWidth="1"/>
    <col min="10487" max="10487" width="8.85546875" style="8" customWidth="1"/>
    <col min="10488" max="10488" width="21.28515625" style="8" customWidth="1"/>
    <col min="10489" max="10489" width="19.42578125" style="8" customWidth="1"/>
    <col min="10490" max="10490" width="17.140625" style="8" customWidth="1"/>
    <col min="10491" max="10491" width="16.28515625" style="8" customWidth="1"/>
    <col min="10492" max="10734" width="11.42578125" style="8"/>
    <col min="10735" max="10735" width="19.7109375" style="8" customWidth="1"/>
    <col min="10736" max="10736" width="78.28515625" style="8" customWidth="1"/>
    <col min="10737" max="10737" width="8.28515625" style="8" customWidth="1"/>
    <col min="10738" max="10738" width="12.7109375" style="8" customWidth="1"/>
    <col min="10739" max="10739" width="13.7109375" style="8" customWidth="1"/>
    <col min="10740" max="10740" width="21.28515625" style="8" customWidth="1"/>
    <col min="10741" max="10741" width="19.42578125" style="8" customWidth="1"/>
    <col min="10742" max="10742" width="9.28515625" style="8" customWidth="1"/>
    <col min="10743" max="10743" width="8.85546875" style="8" customWidth="1"/>
    <col min="10744" max="10744" width="21.28515625" style="8" customWidth="1"/>
    <col min="10745" max="10745" width="19.42578125" style="8" customWidth="1"/>
    <col min="10746" max="10746" width="17.140625" style="8" customWidth="1"/>
    <col min="10747" max="10747" width="16.28515625" style="8" customWidth="1"/>
    <col min="10748" max="10990" width="11.42578125" style="8"/>
    <col min="10991" max="10991" width="19.7109375" style="8" customWidth="1"/>
    <col min="10992" max="10992" width="78.28515625" style="8" customWidth="1"/>
    <col min="10993" max="10993" width="8.28515625" style="8" customWidth="1"/>
    <col min="10994" max="10994" width="12.7109375" style="8" customWidth="1"/>
    <col min="10995" max="10995" width="13.7109375" style="8" customWidth="1"/>
    <col min="10996" max="10996" width="21.28515625" style="8" customWidth="1"/>
    <col min="10997" max="10997" width="19.42578125" style="8" customWidth="1"/>
    <col min="10998" max="10998" width="9.28515625" style="8" customWidth="1"/>
    <col min="10999" max="10999" width="8.85546875" style="8" customWidth="1"/>
    <col min="11000" max="11000" width="21.28515625" style="8" customWidth="1"/>
    <col min="11001" max="11001" width="19.42578125" style="8" customWidth="1"/>
    <col min="11002" max="11002" width="17.140625" style="8" customWidth="1"/>
    <col min="11003" max="11003" width="16.28515625" style="8" customWidth="1"/>
    <col min="11004" max="11246" width="11.42578125" style="8"/>
    <col min="11247" max="11247" width="19.7109375" style="8" customWidth="1"/>
    <col min="11248" max="11248" width="78.28515625" style="8" customWidth="1"/>
    <col min="11249" max="11249" width="8.28515625" style="8" customWidth="1"/>
    <col min="11250" max="11250" width="12.7109375" style="8" customWidth="1"/>
    <col min="11251" max="11251" width="13.7109375" style="8" customWidth="1"/>
    <col min="11252" max="11252" width="21.28515625" style="8" customWidth="1"/>
    <col min="11253" max="11253" width="19.42578125" style="8" customWidth="1"/>
    <col min="11254" max="11254" width="9.28515625" style="8" customWidth="1"/>
    <col min="11255" max="11255" width="8.85546875" style="8" customWidth="1"/>
    <col min="11256" max="11256" width="21.28515625" style="8" customWidth="1"/>
    <col min="11257" max="11257" width="19.42578125" style="8" customWidth="1"/>
    <col min="11258" max="11258" width="17.140625" style="8" customWidth="1"/>
    <col min="11259" max="11259" width="16.28515625" style="8" customWidth="1"/>
    <col min="11260" max="11502" width="11.42578125" style="8"/>
    <col min="11503" max="11503" width="19.7109375" style="8" customWidth="1"/>
    <col min="11504" max="11504" width="78.28515625" style="8" customWidth="1"/>
    <col min="11505" max="11505" width="8.28515625" style="8" customWidth="1"/>
    <col min="11506" max="11506" width="12.7109375" style="8" customWidth="1"/>
    <col min="11507" max="11507" width="13.7109375" style="8" customWidth="1"/>
    <col min="11508" max="11508" width="21.28515625" style="8" customWidth="1"/>
    <col min="11509" max="11509" width="19.42578125" style="8" customWidth="1"/>
    <col min="11510" max="11510" width="9.28515625" style="8" customWidth="1"/>
    <col min="11511" max="11511" width="8.85546875" style="8" customWidth="1"/>
    <col min="11512" max="11512" width="21.28515625" style="8" customWidth="1"/>
    <col min="11513" max="11513" width="19.42578125" style="8" customWidth="1"/>
    <col min="11514" max="11514" width="17.140625" style="8" customWidth="1"/>
    <col min="11515" max="11515" width="16.28515625" style="8" customWidth="1"/>
    <col min="11516" max="11758" width="11.42578125" style="8"/>
    <col min="11759" max="11759" width="19.7109375" style="8" customWidth="1"/>
    <col min="11760" max="11760" width="78.28515625" style="8" customWidth="1"/>
    <col min="11761" max="11761" width="8.28515625" style="8" customWidth="1"/>
    <col min="11762" max="11762" width="12.7109375" style="8" customWidth="1"/>
    <col min="11763" max="11763" width="13.7109375" style="8" customWidth="1"/>
    <col min="11764" max="11764" width="21.28515625" style="8" customWidth="1"/>
    <col min="11765" max="11765" width="19.42578125" style="8" customWidth="1"/>
    <col min="11766" max="11766" width="9.28515625" style="8" customWidth="1"/>
    <col min="11767" max="11767" width="8.85546875" style="8" customWidth="1"/>
    <col min="11768" max="11768" width="21.28515625" style="8" customWidth="1"/>
    <col min="11769" max="11769" width="19.42578125" style="8" customWidth="1"/>
    <col min="11770" max="11770" width="17.140625" style="8" customWidth="1"/>
    <col min="11771" max="11771" width="16.28515625" style="8" customWidth="1"/>
    <col min="11772" max="12014" width="11.42578125" style="8"/>
    <col min="12015" max="12015" width="19.7109375" style="8" customWidth="1"/>
    <col min="12016" max="12016" width="78.28515625" style="8" customWidth="1"/>
    <col min="12017" max="12017" width="8.28515625" style="8" customWidth="1"/>
    <col min="12018" max="12018" width="12.7109375" style="8" customWidth="1"/>
    <col min="12019" max="12019" width="13.7109375" style="8" customWidth="1"/>
    <col min="12020" max="12020" width="21.28515625" style="8" customWidth="1"/>
    <col min="12021" max="12021" width="19.42578125" style="8" customWidth="1"/>
    <col min="12022" max="12022" width="9.28515625" style="8" customWidth="1"/>
    <col min="12023" max="12023" width="8.85546875" style="8" customWidth="1"/>
    <col min="12024" max="12024" width="21.28515625" style="8" customWidth="1"/>
    <col min="12025" max="12025" width="19.42578125" style="8" customWidth="1"/>
    <col min="12026" max="12026" width="17.140625" style="8" customWidth="1"/>
    <col min="12027" max="12027" width="16.28515625" style="8" customWidth="1"/>
    <col min="12028" max="12270" width="11.42578125" style="8"/>
    <col min="12271" max="12271" width="19.7109375" style="8" customWidth="1"/>
    <col min="12272" max="12272" width="78.28515625" style="8" customWidth="1"/>
    <col min="12273" max="12273" width="8.28515625" style="8" customWidth="1"/>
    <col min="12274" max="12274" width="12.7109375" style="8" customWidth="1"/>
    <col min="12275" max="12275" width="13.7109375" style="8" customWidth="1"/>
    <col min="12276" max="12276" width="21.28515625" style="8" customWidth="1"/>
    <col min="12277" max="12277" width="19.42578125" style="8" customWidth="1"/>
    <col min="12278" max="12278" width="9.28515625" style="8" customWidth="1"/>
    <col min="12279" max="12279" width="8.85546875" style="8" customWidth="1"/>
    <col min="12280" max="12280" width="21.28515625" style="8" customWidth="1"/>
    <col min="12281" max="12281" width="19.42578125" style="8" customWidth="1"/>
    <col min="12282" max="12282" width="17.140625" style="8" customWidth="1"/>
    <col min="12283" max="12283" width="16.28515625" style="8" customWidth="1"/>
    <col min="12284" max="12526" width="11.42578125" style="8"/>
    <col min="12527" max="12527" width="19.7109375" style="8" customWidth="1"/>
    <col min="12528" max="12528" width="78.28515625" style="8" customWidth="1"/>
    <col min="12529" max="12529" width="8.28515625" style="8" customWidth="1"/>
    <col min="12530" max="12530" width="12.7109375" style="8" customWidth="1"/>
    <col min="12531" max="12531" width="13.7109375" style="8" customWidth="1"/>
    <col min="12532" max="12532" width="21.28515625" style="8" customWidth="1"/>
    <col min="12533" max="12533" width="19.42578125" style="8" customWidth="1"/>
    <col min="12534" max="12534" width="9.28515625" style="8" customWidth="1"/>
    <col min="12535" max="12535" width="8.85546875" style="8" customWidth="1"/>
    <col min="12536" max="12536" width="21.28515625" style="8" customWidth="1"/>
    <col min="12537" max="12537" width="19.42578125" style="8" customWidth="1"/>
    <col min="12538" max="12538" width="17.140625" style="8" customWidth="1"/>
    <col min="12539" max="12539" width="16.28515625" style="8" customWidth="1"/>
    <col min="12540" max="12782" width="11.42578125" style="8"/>
    <col min="12783" max="12783" width="19.7109375" style="8" customWidth="1"/>
    <col min="12784" max="12784" width="78.28515625" style="8" customWidth="1"/>
    <col min="12785" max="12785" width="8.28515625" style="8" customWidth="1"/>
    <col min="12786" max="12786" width="12.7109375" style="8" customWidth="1"/>
    <col min="12787" max="12787" width="13.7109375" style="8" customWidth="1"/>
    <col min="12788" max="12788" width="21.28515625" style="8" customWidth="1"/>
    <col min="12789" max="12789" width="19.42578125" style="8" customWidth="1"/>
    <col min="12790" max="12790" width="9.28515625" style="8" customWidth="1"/>
    <col min="12791" max="12791" width="8.85546875" style="8" customWidth="1"/>
    <col min="12792" max="12792" width="21.28515625" style="8" customWidth="1"/>
    <col min="12793" max="12793" width="19.42578125" style="8" customWidth="1"/>
    <col min="12794" max="12794" width="17.140625" style="8" customWidth="1"/>
    <col min="12795" max="12795" width="16.28515625" style="8" customWidth="1"/>
    <col min="12796" max="13038" width="11.42578125" style="8"/>
    <col min="13039" max="13039" width="19.7109375" style="8" customWidth="1"/>
    <col min="13040" max="13040" width="78.28515625" style="8" customWidth="1"/>
    <col min="13041" max="13041" width="8.28515625" style="8" customWidth="1"/>
    <col min="13042" max="13042" width="12.7109375" style="8" customWidth="1"/>
    <col min="13043" max="13043" width="13.7109375" style="8" customWidth="1"/>
    <col min="13044" max="13044" width="21.28515625" style="8" customWidth="1"/>
    <col min="13045" max="13045" width="19.42578125" style="8" customWidth="1"/>
    <col min="13046" max="13046" width="9.28515625" style="8" customWidth="1"/>
    <col min="13047" max="13047" width="8.85546875" style="8" customWidth="1"/>
    <col min="13048" max="13048" width="21.28515625" style="8" customWidth="1"/>
    <col min="13049" max="13049" width="19.42578125" style="8" customWidth="1"/>
    <col min="13050" max="13050" width="17.140625" style="8" customWidth="1"/>
    <col min="13051" max="13051" width="16.28515625" style="8" customWidth="1"/>
    <col min="13052" max="13294" width="11.42578125" style="8"/>
    <col min="13295" max="13295" width="19.7109375" style="8" customWidth="1"/>
    <col min="13296" max="13296" width="78.28515625" style="8" customWidth="1"/>
    <col min="13297" max="13297" width="8.28515625" style="8" customWidth="1"/>
    <col min="13298" max="13298" width="12.7109375" style="8" customWidth="1"/>
    <col min="13299" max="13299" width="13.7109375" style="8" customWidth="1"/>
    <col min="13300" max="13300" width="21.28515625" style="8" customWidth="1"/>
    <col min="13301" max="13301" width="19.42578125" style="8" customWidth="1"/>
    <col min="13302" max="13302" width="9.28515625" style="8" customWidth="1"/>
    <col min="13303" max="13303" width="8.85546875" style="8" customWidth="1"/>
    <col min="13304" max="13304" width="21.28515625" style="8" customWidth="1"/>
    <col min="13305" max="13305" width="19.42578125" style="8" customWidth="1"/>
    <col min="13306" max="13306" width="17.140625" style="8" customWidth="1"/>
    <col min="13307" max="13307" width="16.28515625" style="8" customWidth="1"/>
    <col min="13308" max="13550" width="11.42578125" style="8"/>
    <col min="13551" max="13551" width="19.7109375" style="8" customWidth="1"/>
    <col min="13552" max="13552" width="78.28515625" style="8" customWidth="1"/>
    <col min="13553" max="13553" width="8.28515625" style="8" customWidth="1"/>
    <col min="13554" max="13554" width="12.7109375" style="8" customWidth="1"/>
    <col min="13555" max="13555" width="13.7109375" style="8" customWidth="1"/>
    <col min="13556" max="13556" width="21.28515625" style="8" customWidth="1"/>
    <col min="13557" max="13557" width="19.42578125" style="8" customWidth="1"/>
    <col min="13558" max="13558" width="9.28515625" style="8" customWidth="1"/>
    <col min="13559" max="13559" width="8.85546875" style="8" customWidth="1"/>
    <col min="13560" max="13560" width="21.28515625" style="8" customWidth="1"/>
    <col min="13561" max="13561" width="19.42578125" style="8" customWidth="1"/>
    <col min="13562" max="13562" width="17.140625" style="8" customWidth="1"/>
    <col min="13563" max="13563" width="16.28515625" style="8" customWidth="1"/>
    <col min="13564" max="13806" width="11.42578125" style="8"/>
    <col min="13807" max="13807" width="19.7109375" style="8" customWidth="1"/>
    <col min="13808" max="13808" width="78.28515625" style="8" customWidth="1"/>
    <col min="13809" max="13809" width="8.28515625" style="8" customWidth="1"/>
    <col min="13810" max="13810" width="12.7109375" style="8" customWidth="1"/>
    <col min="13811" max="13811" width="13.7109375" style="8" customWidth="1"/>
    <col min="13812" max="13812" width="21.28515625" style="8" customWidth="1"/>
    <col min="13813" max="13813" width="19.42578125" style="8" customWidth="1"/>
    <col min="13814" max="13814" width="9.28515625" style="8" customWidth="1"/>
    <col min="13815" max="13815" width="8.85546875" style="8" customWidth="1"/>
    <col min="13816" max="13816" width="21.28515625" style="8" customWidth="1"/>
    <col min="13817" max="13817" width="19.42578125" style="8" customWidth="1"/>
    <col min="13818" max="13818" width="17.140625" style="8" customWidth="1"/>
    <col min="13819" max="13819" width="16.28515625" style="8" customWidth="1"/>
    <col min="13820" max="14062" width="11.42578125" style="8"/>
    <col min="14063" max="14063" width="19.7109375" style="8" customWidth="1"/>
    <col min="14064" max="14064" width="78.28515625" style="8" customWidth="1"/>
    <col min="14065" max="14065" width="8.28515625" style="8" customWidth="1"/>
    <col min="14066" max="14066" width="12.7109375" style="8" customWidth="1"/>
    <col min="14067" max="14067" width="13.7109375" style="8" customWidth="1"/>
    <col min="14068" max="14068" width="21.28515625" style="8" customWidth="1"/>
    <col min="14069" max="14069" width="19.42578125" style="8" customWidth="1"/>
    <col min="14070" max="14070" width="9.28515625" style="8" customWidth="1"/>
    <col min="14071" max="14071" width="8.85546875" style="8" customWidth="1"/>
    <col min="14072" max="14072" width="21.28515625" style="8" customWidth="1"/>
    <col min="14073" max="14073" width="19.42578125" style="8" customWidth="1"/>
    <col min="14074" max="14074" width="17.140625" style="8" customWidth="1"/>
    <col min="14075" max="14075" width="16.28515625" style="8" customWidth="1"/>
    <col min="14076" max="14318" width="11.42578125" style="8"/>
    <col min="14319" max="14319" width="19.7109375" style="8" customWidth="1"/>
    <col min="14320" max="14320" width="78.28515625" style="8" customWidth="1"/>
    <col min="14321" max="14321" width="8.28515625" style="8" customWidth="1"/>
    <col min="14322" max="14322" width="12.7109375" style="8" customWidth="1"/>
    <col min="14323" max="14323" width="13.7109375" style="8" customWidth="1"/>
    <col min="14324" max="14324" width="21.28515625" style="8" customWidth="1"/>
    <col min="14325" max="14325" width="19.42578125" style="8" customWidth="1"/>
    <col min="14326" max="14326" width="9.28515625" style="8" customWidth="1"/>
    <col min="14327" max="14327" width="8.85546875" style="8" customWidth="1"/>
    <col min="14328" max="14328" width="21.28515625" style="8" customWidth="1"/>
    <col min="14329" max="14329" width="19.42578125" style="8" customWidth="1"/>
    <col min="14330" max="14330" width="17.140625" style="8" customWidth="1"/>
    <col min="14331" max="14331" width="16.28515625" style="8" customWidth="1"/>
    <col min="14332" max="14574" width="11.42578125" style="8"/>
    <col min="14575" max="14575" width="19.7109375" style="8" customWidth="1"/>
    <col min="14576" max="14576" width="78.28515625" style="8" customWidth="1"/>
    <col min="14577" max="14577" width="8.28515625" style="8" customWidth="1"/>
    <col min="14578" max="14578" width="12.7109375" style="8" customWidth="1"/>
    <col min="14579" max="14579" width="13.7109375" style="8" customWidth="1"/>
    <col min="14580" max="14580" width="21.28515625" style="8" customWidth="1"/>
    <col min="14581" max="14581" width="19.42578125" style="8" customWidth="1"/>
    <col min="14582" max="14582" width="9.28515625" style="8" customWidth="1"/>
    <col min="14583" max="14583" width="8.85546875" style="8" customWidth="1"/>
    <col min="14584" max="14584" width="21.28515625" style="8" customWidth="1"/>
    <col min="14585" max="14585" width="19.42578125" style="8" customWidth="1"/>
    <col min="14586" max="14586" width="17.140625" style="8" customWidth="1"/>
    <col min="14587" max="14587" width="16.28515625" style="8" customWidth="1"/>
    <col min="14588" max="14830" width="11.42578125" style="8"/>
    <col min="14831" max="14831" width="19.7109375" style="8" customWidth="1"/>
    <col min="14832" max="14832" width="78.28515625" style="8" customWidth="1"/>
    <col min="14833" max="14833" width="8.28515625" style="8" customWidth="1"/>
    <col min="14834" max="14834" width="12.7109375" style="8" customWidth="1"/>
    <col min="14835" max="14835" width="13.7109375" style="8" customWidth="1"/>
    <col min="14836" max="14836" width="21.28515625" style="8" customWidth="1"/>
    <col min="14837" max="14837" width="19.42578125" style="8" customWidth="1"/>
    <col min="14838" max="14838" width="9.28515625" style="8" customWidth="1"/>
    <col min="14839" max="14839" width="8.85546875" style="8" customWidth="1"/>
    <col min="14840" max="14840" width="21.28515625" style="8" customWidth="1"/>
    <col min="14841" max="14841" width="19.42578125" style="8" customWidth="1"/>
    <col min="14842" max="14842" width="17.140625" style="8" customWidth="1"/>
    <col min="14843" max="14843" width="16.28515625" style="8" customWidth="1"/>
    <col min="14844" max="15086" width="11.42578125" style="8"/>
    <col min="15087" max="15087" width="19.7109375" style="8" customWidth="1"/>
    <col min="15088" max="15088" width="78.28515625" style="8" customWidth="1"/>
    <col min="15089" max="15089" width="8.28515625" style="8" customWidth="1"/>
    <col min="15090" max="15090" width="12.7109375" style="8" customWidth="1"/>
    <col min="15091" max="15091" width="13.7109375" style="8" customWidth="1"/>
    <col min="15092" max="15092" width="21.28515625" style="8" customWidth="1"/>
    <col min="15093" max="15093" width="19.42578125" style="8" customWidth="1"/>
    <col min="15094" max="15094" width="9.28515625" style="8" customWidth="1"/>
    <col min="15095" max="15095" width="8.85546875" style="8" customWidth="1"/>
    <col min="15096" max="15096" width="21.28515625" style="8" customWidth="1"/>
    <col min="15097" max="15097" width="19.42578125" style="8" customWidth="1"/>
    <col min="15098" max="15098" width="17.140625" style="8" customWidth="1"/>
    <col min="15099" max="15099" width="16.28515625" style="8" customWidth="1"/>
    <col min="15100" max="15342" width="11.42578125" style="8"/>
    <col min="15343" max="15343" width="19.7109375" style="8" customWidth="1"/>
    <col min="15344" max="15344" width="78.28515625" style="8" customWidth="1"/>
    <col min="15345" max="15345" width="8.28515625" style="8" customWidth="1"/>
    <col min="15346" max="15346" width="12.7109375" style="8" customWidth="1"/>
    <col min="15347" max="15347" width="13.7109375" style="8" customWidth="1"/>
    <col min="15348" max="15348" width="21.28515625" style="8" customWidth="1"/>
    <col min="15349" max="15349" width="19.42578125" style="8" customWidth="1"/>
    <col min="15350" max="15350" width="9.28515625" style="8" customWidth="1"/>
    <col min="15351" max="15351" width="8.85546875" style="8" customWidth="1"/>
    <col min="15352" max="15352" width="21.28515625" style="8" customWidth="1"/>
    <col min="15353" max="15353" width="19.42578125" style="8" customWidth="1"/>
    <col min="15354" max="15354" width="17.140625" style="8" customWidth="1"/>
    <col min="15355" max="15355" width="16.28515625" style="8" customWidth="1"/>
    <col min="15356" max="15598" width="11.42578125" style="8"/>
    <col min="15599" max="15599" width="19.7109375" style="8" customWidth="1"/>
    <col min="15600" max="15600" width="78.28515625" style="8" customWidth="1"/>
    <col min="15601" max="15601" width="8.28515625" style="8" customWidth="1"/>
    <col min="15602" max="15602" width="12.7109375" style="8" customWidth="1"/>
    <col min="15603" max="15603" width="13.7109375" style="8" customWidth="1"/>
    <col min="15604" max="15604" width="21.28515625" style="8" customWidth="1"/>
    <col min="15605" max="15605" width="19.42578125" style="8" customWidth="1"/>
    <col min="15606" max="15606" width="9.28515625" style="8" customWidth="1"/>
    <col min="15607" max="15607" width="8.85546875" style="8" customWidth="1"/>
    <col min="15608" max="15608" width="21.28515625" style="8" customWidth="1"/>
    <col min="15609" max="15609" width="19.42578125" style="8" customWidth="1"/>
    <col min="15610" max="15610" width="17.140625" style="8" customWidth="1"/>
    <col min="15611" max="15611" width="16.28515625" style="8" customWidth="1"/>
    <col min="15612" max="15854" width="11.42578125" style="8"/>
    <col min="15855" max="15855" width="19.7109375" style="8" customWidth="1"/>
    <col min="15856" max="15856" width="78.28515625" style="8" customWidth="1"/>
    <col min="15857" max="15857" width="8.28515625" style="8" customWidth="1"/>
    <col min="15858" max="15858" width="12.7109375" style="8" customWidth="1"/>
    <col min="15859" max="15859" width="13.7109375" style="8" customWidth="1"/>
    <col min="15860" max="15860" width="21.28515625" style="8" customWidth="1"/>
    <col min="15861" max="15861" width="19.42578125" style="8" customWidth="1"/>
    <col min="15862" max="15862" width="9.28515625" style="8" customWidth="1"/>
    <col min="15863" max="15863" width="8.85546875" style="8" customWidth="1"/>
    <col min="15864" max="15864" width="21.28515625" style="8" customWidth="1"/>
    <col min="15865" max="15865" width="19.42578125" style="8" customWidth="1"/>
    <col min="15866" max="15866" width="17.140625" style="8" customWidth="1"/>
    <col min="15867" max="15867" width="16.28515625" style="8" customWidth="1"/>
    <col min="15868" max="16110" width="11.42578125" style="8"/>
    <col min="16111" max="16111" width="19.7109375" style="8" customWidth="1"/>
    <col min="16112" max="16112" width="78.28515625" style="8" customWidth="1"/>
    <col min="16113" max="16113" width="8.28515625" style="8" customWidth="1"/>
    <col min="16114" max="16114" width="12.7109375" style="8" customWidth="1"/>
    <col min="16115" max="16115" width="13.7109375" style="8" customWidth="1"/>
    <col min="16116" max="16116" width="21.28515625" style="8" customWidth="1"/>
    <col min="16117" max="16117" width="19.42578125" style="8" customWidth="1"/>
    <col min="16118" max="16118" width="9.28515625" style="8" customWidth="1"/>
    <col min="16119" max="16119" width="8.85546875" style="8" customWidth="1"/>
    <col min="16120" max="16120" width="21.28515625" style="8" customWidth="1"/>
    <col min="16121" max="16121" width="19.42578125" style="8" customWidth="1"/>
    <col min="16122" max="16122" width="17.140625" style="8" customWidth="1"/>
    <col min="16123" max="16123" width="16.28515625" style="8" customWidth="1"/>
    <col min="16124" max="16384" width="11.42578125" style="8"/>
  </cols>
  <sheetData>
    <row r="1" spans="1:8" ht="20.25" customHeight="1">
      <c r="A1" s="8" t="s">
        <v>317</v>
      </c>
      <c r="B1" s="2"/>
      <c r="C1" s="3"/>
      <c r="D1" s="4"/>
      <c r="E1" s="5"/>
      <c r="F1" s="6"/>
      <c r="G1" s="3"/>
      <c r="H1" s="7"/>
    </row>
    <row r="2" spans="1:8" ht="19.5" customHeight="1">
      <c r="B2" s="10"/>
      <c r="C2" s="11"/>
      <c r="D2" s="12"/>
      <c r="E2" s="13"/>
      <c r="F2" s="14"/>
      <c r="G2" s="11"/>
      <c r="H2" s="15"/>
    </row>
    <row r="3" spans="1:8" ht="20.25" customHeight="1">
      <c r="B3" s="16"/>
      <c r="C3" s="17"/>
      <c r="D3" s="12"/>
      <c r="E3" s="18"/>
      <c r="F3" s="14"/>
      <c r="G3" s="19"/>
      <c r="H3" s="20"/>
    </row>
    <row r="4" spans="1:8" ht="15" customHeight="1">
      <c r="B4" s="16"/>
      <c r="C4" s="17"/>
      <c r="D4" s="12"/>
      <c r="E4" s="13"/>
      <c r="F4" s="14"/>
      <c r="G4" s="11"/>
      <c r="H4" s="15"/>
    </row>
    <row r="5" spans="1:8" ht="18.75" customHeight="1">
      <c r="B5" s="10" t="s">
        <v>5</v>
      </c>
      <c r="C5" s="17" t="s">
        <v>6</v>
      </c>
      <c r="D5" s="12"/>
      <c r="E5" s="13">
        <v>1.3645833333333333</v>
      </c>
      <c r="F5" s="14"/>
      <c r="G5" s="11"/>
      <c r="H5" s="15"/>
    </row>
    <row r="6" spans="1:8" ht="15.75" customHeight="1">
      <c r="B6" s="10" t="s">
        <v>7</v>
      </c>
      <c r="C6" s="17" t="s">
        <v>8</v>
      </c>
      <c r="D6" s="12"/>
      <c r="E6" s="13"/>
      <c r="F6" s="14"/>
      <c r="G6" s="11"/>
      <c r="H6" s="15"/>
    </row>
    <row r="7" spans="1:8" ht="21.75" customHeight="1">
      <c r="B7" s="10" t="s">
        <v>9</v>
      </c>
      <c r="C7" s="17" t="s">
        <v>10</v>
      </c>
      <c r="D7" s="12"/>
      <c r="E7" s="13"/>
      <c r="F7" s="22"/>
      <c r="G7" s="23" t="s">
        <v>11</v>
      </c>
      <c r="H7" s="24"/>
    </row>
    <row r="8" spans="1:8" ht="12.75" customHeight="1">
      <c r="B8" s="10" t="s">
        <v>12</v>
      </c>
      <c r="C8" s="17" t="s">
        <v>13</v>
      </c>
      <c r="D8" s="12"/>
      <c r="E8" s="13"/>
      <c r="F8" s="22"/>
      <c r="G8" s="23" t="s">
        <v>14</v>
      </c>
      <c r="H8" s="24"/>
    </row>
    <row r="9" spans="1:8" ht="24.75" customHeight="1">
      <c r="B9" s="10" t="s">
        <v>15</v>
      </c>
      <c r="C9" s="28">
        <v>40976</v>
      </c>
      <c r="D9" s="12"/>
      <c r="E9" s="13"/>
      <c r="F9" s="22"/>
      <c r="G9" s="23" t="s">
        <v>16</v>
      </c>
      <c r="H9" s="24"/>
    </row>
    <row r="10" spans="1:8" ht="17.25" customHeight="1">
      <c r="B10" s="10"/>
      <c r="C10" s="11"/>
      <c r="D10" s="12"/>
      <c r="E10" s="13"/>
      <c r="F10" s="22"/>
      <c r="G10" s="30" t="s">
        <v>17</v>
      </c>
      <c r="H10" s="24"/>
    </row>
    <row r="11" spans="1:8" ht="33" customHeight="1">
      <c r="B11" s="10"/>
      <c r="C11" s="375" t="s">
        <v>296</v>
      </c>
      <c r="D11" s="12"/>
      <c r="E11" s="13"/>
      <c r="F11" s="32"/>
      <c r="G11" s="11"/>
      <c r="H11" s="15"/>
    </row>
    <row r="12" spans="1:8">
      <c r="B12" s="10"/>
      <c r="C12" s="11"/>
      <c r="D12" s="12"/>
      <c r="E12" s="13" t="s">
        <v>285</v>
      </c>
      <c r="F12" s="32"/>
      <c r="G12" s="11"/>
      <c r="H12" s="15"/>
    </row>
    <row r="13" spans="1:8" ht="24.95" customHeight="1">
      <c r="A13" s="474" t="s">
        <v>314</v>
      </c>
      <c r="B13" s="35" t="s">
        <v>20</v>
      </c>
      <c r="C13" s="35" t="s">
        <v>21</v>
      </c>
      <c r="D13" s="35" t="s">
        <v>22</v>
      </c>
      <c r="E13" s="36" t="s">
        <v>23</v>
      </c>
      <c r="F13" s="36" t="s">
        <v>24</v>
      </c>
      <c r="G13" s="35" t="s">
        <v>25</v>
      </c>
      <c r="H13" s="36" t="s">
        <v>26</v>
      </c>
    </row>
    <row r="14" spans="1:8" s="47" customFormat="1" ht="38.25" customHeight="1">
      <c r="B14" s="37">
        <v>1</v>
      </c>
      <c r="C14" s="38" t="s">
        <v>3</v>
      </c>
      <c r="D14" s="39"/>
      <c r="E14" s="40"/>
      <c r="F14" s="41"/>
      <c r="G14" s="42"/>
      <c r="H14" s="43"/>
    </row>
    <row r="15" spans="1:8" s="69" customFormat="1" ht="15" customHeight="1">
      <c r="B15" s="60"/>
      <c r="C15" s="66"/>
      <c r="D15" s="74"/>
      <c r="E15" s="64"/>
      <c r="F15" s="64"/>
      <c r="G15" s="64"/>
      <c r="H15" s="75"/>
    </row>
    <row r="16" spans="1:8" s="69" customFormat="1" ht="15" customHeight="1">
      <c r="B16" s="60"/>
      <c r="C16" s="66"/>
      <c r="D16" s="74"/>
      <c r="E16" s="64"/>
      <c r="F16" s="64"/>
      <c r="G16" s="64"/>
      <c r="H16" s="75"/>
    </row>
    <row r="17" spans="1:8" s="55" customFormat="1" ht="20.100000000000001" customHeight="1">
      <c r="A17" s="55">
        <v>4</v>
      </c>
      <c r="B17" s="48" t="s">
        <v>310</v>
      </c>
      <c r="C17" s="49" t="s">
        <v>92</v>
      </c>
      <c r="D17" s="50"/>
      <c r="E17" s="51"/>
      <c r="F17" s="52"/>
      <c r="G17" s="53"/>
      <c r="H17" s="54">
        <f>SUM(G19:G21)</f>
        <v>8865.6365700000006</v>
      </c>
    </row>
    <row r="18" spans="1:8" s="69" customFormat="1" ht="15" customHeight="1">
      <c r="B18" s="60"/>
      <c r="C18" s="61"/>
      <c r="D18" s="62"/>
      <c r="E18" s="63"/>
      <c r="F18" s="64"/>
      <c r="G18" s="61"/>
      <c r="H18" s="65"/>
    </row>
    <row r="19" spans="1:8" s="69" customFormat="1" ht="15" customHeight="1">
      <c r="A19" s="69">
        <v>4.01</v>
      </c>
      <c r="B19" s="472" t="s">
        <v>311</v>
      </c>
      <c r="C19" s="69" t="s">
        <v>93</v>
      </c>
      <c r="D19" s="74" t="s">
        <v>36</v>
      </c>
      <c r="E19" s="71">
        <v>-3.67</v>
      </c>
      <c r="F19" s="64">
        <v>21.356999999999999</v>
      </c>
      <c r="G19" s="64">
        <f>F19*E19</f>
        <v>-78.380189999999999</v>
      </c>
      <c r="H19" s="75"/>
    </row>
    <row r="20" spans="1:8" s="69" customFormat="1" ht="15" customHeight="1">
      <c r="A20" s="69">
        <v>4.0199999999999996</v>
      </c>
      <c r="B20" s="472" t="s">
        <v>312</v>
      </c>
      <c r="C20" s="69" t="s">
        <v>94</v>
      </c>
      <c r="D20" s="74" t="s">
        <v>85</v>
      </c>
      <c r="E20" s="71">
        <v>44.88</v>
      </c>
      <c r="F20" s="64">
        <v>192.40200000000002</v>
      </c>
      <c r="G20" s="64">
        <f>F20*E20</f>
        <v>8635.001760000001</v>
      </c>
      <c r="H20" s="75"/>
    </row>
    <row r="21" spans="1:8" s="365" customFormat="1" ht="15" customHeight="1">
      <c r="A21" s="365" t="s">
        <v>321</v>
      </c>
      <c r="B21" s="473" t="s">
        <v>313</v>
      </c>
      <c r="C21" s="358" t="s">
        <v>289</v>
      </c>
      <c r="D21" s="359" t="s">
        <v>36</v>
      </c>
      <c r="E21" s="360">
        <v>10</v>
      </c>
      <c r="F21" s="360">
        <v>30.901500000000002</v>
      </c>
      <c r="G21" s="360">
        <f>F21*E21</f>
        <v>309.01500000000004</v>
      </c>
      <c r="H21" s="361"/>
    </row>
    <row r="22" spans="1:8" s="69" customFormat="1" ht="15" customHeight="1">
      <c r="B22" s="60"/>
      <c r="C22" s="66"/>
      <c r="D22" s="74"/>
      <c r="E22" s="64"/>
      <c r="F22" s="64"/>
      <c r="G22" s="64"/>
      <c r="H22" s="75"/>
    </row>
    <row r="23" spans="1:8" s="69" customFormat="1" ht="15" customHeight="1">
      <c r="B23" s="83"/>
      <c r="C23" s="84"/>
      <c r="D23" s="74"/>
      <c r="E23" s="71"/>
      <c r="F23" s="64"/>
      <c r="G23" s="64"/>
      <c r="H23" s="75"/>
    </row>
    <row r="24" spans="1:8" s="69" customFormat="1" ht="15" customHeight="1">
      <c r="B24" s="92"/>
      <c r="C24" s="93"/>
      <c r="D24" s="94"/>
      <c r="E24" s="95"/>
      <c r="F24" s="96"/>
      <c r="G24" s="96"/>
      <c r="H24" s="97"/>
    </row>
    <row r="25" spans="1:8" s="47" customFormat="1" ht="15" customHeight="1">
      <c r="B25" s="98"/>
      <c r="C25" s="99"/>
      <c r="D25" s="100"/>
      <c r="E25" s="101"/>
      <c r="F25" s="102" t="s">
        <v>188</v>
      </c>
      <c r="G25" s="103" t="s">
        <v>189</v>
      </c>
      <c r="H25" s="104">
        <f>+H17</f>
        <v>8865.6365700000006</v>
      </c>
    </row>
    <row r="26" spans="1:8" s="47" customFormat="1" ht="15" customHeight="1" thickBot="1">
      <c r="B26" s="98"/>
      <c r="C26" s="99"/>
      <c r="D26" s="100"/>
      <c r="E26" s="101"/>
      <c r="F26" s="102" t="s">
        <v>191</v>
      </c>
      <c r="G26" s="103" t="s">
        <v>189</v>
      </c>
      <c r="H26" s="110">
        <f>+H25*0.08</f>
        <v>709.25092560000007</v>
      </c>
    </row>
    <row r="27" spans="1:8" s="47" customFormat="1" ht="15" customHeight="1">
      <c r="B27" s="98"/>
      <c r="C27" s="99"/>
      <c r="D27" s="100"/>
      <c r="E27" s="101"/>
      <c r="F27" s="102" t="s">
        <v>192</v>
      </c>
      <c r="G27" s="103"/>
      <c r="H27" s="104">
        <f>+H25+H26</f>
        <v>9574.8874956</v>
      </c>
    </row>
    <row r="28" spans="1:8" s="47" customFormat="1" ht="15" customHeight="1" thickBot="1">
      <c r="B28" s="98"/>
      <c r="C28" s="99"/>
      <c r="D28" s="100">
        <f>0.3/100*H29</f>
        <v>30.735388860876</v>
      </c>
      <c r="E28" s="101"/>
      <c r="F28" s="102" t="s">
        <v>193</v>
      </c>
      <c r="G28" s="103" t="s">
        <v>189</v>
      </c>
      <c r="H28" s="110">
        <f>+H27*0.07</f>
        <v>670.24212469200006</v>
      </c>
    </row>
    <row r="29" spans="1:8" s="47" customFormat="1" ht="15" customHeight="1">
      <c r="B29" s="98"/>
      <c r="C29" s="99"/>
      <c r="D29" s="100"/>
      <c r="E29" s="101"/>
      <c r="F29" s="102" t="s">
        <v>194</v>
      </c>
      <c r="G29" s="103" t="s">
        <v>189</v>
      </c>
      <c r="H29" s="104">
        <f>+H27+H28</f>
        <v>10245.129620292</v>
      </c>
    </row>
    <row r="30" spans="1:8" s="47" customFormat="1" ht="15" customHeight="1" thickBot="1">
      <c r="B30" s="98"/>
      <c r="C30" s="99"/>
      <c r="D30" s="100"/>
      <c r="E30" s="101"/>
      <c r="F30" s="103" t="s">
        <v>195</v>
      </c>
      <c r="G30" s="103" t="s">
        <v>189</v>
      </c>
      <c r="H30" s="114">
        <f>+H29*0.18</f>
        <v>1844.12333165256</v>
      </c>
    </row>
    <row r="31" spans="1:8" s="47" customFormat="1" ht="15" customHeight="1" thickTop="1">
      <c r="B31" s="98"/>
      <c r="C31" s="99"/>
      <c r="D31" s="100"/>
      <c r="E31" s="101"/>
      <c r="F31" s="103" t="s">
        <v>197</v>
      </c>
      <c r="G31" s="103" t="s">
        <v>189</v>
      </c>
      <c r="H31" s="104">
        <f>+H29+H30</f>
        <v>12089.25295194456</v>
      </c>
    </row>
    <row r="32" spans="1:8" s="47" customFormat="1" ht="15" customHeight="1">
      <c r="B32" s="98"/>
      <c r="C32" s="99"/>
      <c r="D32" s="100"/>
      <c r="E32" s="101"/>
      <c r="F32" s="101"/>
      <c r="G32" s="101"/>
      <c r="H32" s="119"/>
    </row>
    <row r="33" spans="2:8" s="47" customFormat="1" ht="15" customHeight="1">
      <c r="B33" s="121"/>
      <c r="C33" s="122"/>
      <c r="D33" s="123"/>
      <c r="E33" s="124"/>
      <c r="F33" s="124"/>
      <c r="G33" s="124"/>
      <c r="H33" s="125"/>
    </row>
    <row r="34" spans="2:8" s="47" customFormat="1" ht="15" customHeight="1">
      <c r="B34" s="126"/>
      <c r="C34" s="127" t="s">
        <v>200</v>
      </c>
      <c r="D34" s="100"/>
      <c r="E34" s="101"/>
      <c r="F34" s="101"/>
      <c r="G34" s="101"/>
      <c r="H34" s="128"/>
    </row>
    <row r="35" spans="2:8" s="47" customFormat="1" ht="15" customHeight="1">
      <c r="B35" s="126"/>
      <c r="C35" s="129" t="s">
        <v>201</v>
      </c>
      <c r="D35" s="100"/>
      <c r="E35" s="101"/>
      <c r="F35" s="101"/>
      <c r="G35" s="101"/>
      <c r="H35" s="128"/>
    </row>
    <row r="36" spans="2:8" s="47" customFormat="1" ht="15" customHeight="1">
      <c r="B36" s="126"/>
      <c r="C36" s="130"/>
      <c r="D36" s="100"/>
      <c r="E36" s="101"/>
      <c r="F36" s="101"/>
      <c r="G36" s="101"/>
      <c r="H36" s="128"/>
    </row>
    <row r="37" spans="2:8" s="47" customFormat="1" ht="15" customHeight="1">
      <c r="B37" s="126"/>
      <c r="C37" s="127" t="s">
        <v>202</v>
      </c>
      <c r="D37" s="100"/>
      <c r="E37" s="101"/>
      <c r="F37" s="101"/>
      <c r="G37" s="101"/>
      <c r="H37" s="128"/>
    </row>
    <row r="38" spans="2:8" s="47" customFormat="1" ht="15" customHeight="1">
      <c r="B38" s="126"/>
      <c r="C38" s="131" t="s">
        <v>203</v>
      </c>
      <c r="D38" s="100"/>
      <c r="E38" s="101"/>
      <c r="F38" s="101"/>
      <c r="G38" s="101"/>
      <c r="H38" s="128"/>
    </row>
    <row r="39" spans="2:8" s="47" customFormat="1" ht="15" customHeight="1">
      <c r="B39" s="126"/>
      <c r="C39" s="131"/>
      <c r="D39" s="100"/>
      <c r="E39" s="101"/>
      <c r="F39" s="101"/>
      <c r="G39" s="101"/>
      <c r="H39" s="128"/>
    </row>
    <row r="40" spans="2:8" s="47" customFormat="1" ht="15" customHeight="1">
      <c r="B40" s="126"/>
      <c r="C40" s="127" t="s">
        <v>204</v>
      </c>
      <c r="D40" s="100"/>
      <c r="E40" s="101"/>
      <c r="F40" s="101"/>
      <c r="G40" s="101"/>
      <c r="H40" s="128"/>
    </row>
    <row r="41" spans="2:8" s="47" customFormat="1" ht="15" customHeight="1">
      <c r="B41" s="126"/>
      <c r="C41" s="132" t="s">
        <v>205</v>
      </c>
      <c r="D41" s="100"/>
      <c r="E41" s="101"/>
      <c r="F41" s="101"/>
      <c r="G41" s="101"/>
      <c r="H41" s="128"/>
    </row>
    <row r="42" spans="2:8" s="47" customFormat="1" ht="15" customHeight="1">
      <c r="B42" s="133"/>
      <c r="C42" s="134"/>
      <c r="D42" s="135"/>
      <c r="E42" s="136"/>
      <c r="F42" s="136"/>
      <c r="G42" s="136"/>
      <c r="H42" s="137"/>
    </row>
    <row r="43" spans="2:8" s="47" customFormat="1" ht="15" customHeight="1">
      <c r="B43" s="126"/>
      <c r="C43" s="99"/>
      <c r="D43" s="100"/>
      <c r="E43" s="101"/>
      <c r="F43" s="101"/>
      <c r="G43" s="101"/>
      <c r="H43" s="128"/>
    </row>
    <row r="44" spans="2:8" s="47" customFormat="1" ht="15" customHeight="1">
      <c r="B44" s="138"/>
      <c r="C44" s="139" t="s">
        <v>206</v>
      </c>
      <c r="D44" s="140"/>
      <c r="E44" s="141"/>
      <c r="F44" s="142"/>
      <c r="G44" s="142"/>
      <c r="H44" s="128"/>
    </row>
    <row r="45" spans="2:8" s="47" customFormat="1" ht="15" customHeight="1">
      <c r="B45" s="143">
        <v>1</v>
      </c>
      <c r="C45" s="590" t="s">
        <v>207</v>
      </c>
      <c r="D45" s="590"/>
      <c r="E45" s="590"/>
      <c r="F45" s="590"/>
      <c r="G45" s="590"/>
      <c r="H45" s="128"/>
    </row>
    <row r="46" spans="2:8" s="47" customFormat="1" ht="30.75" customHeight="1">
      <c r="B46" s="143">
        <f t="shared" ref="B46:B51" si="0">+B45+1</f>
        <v>2</v>
      </c>
      <c r="C46" s="590" t="s">
        <v>208</v>
      </c>
      <c r="D46" s="590"/>
      <c r="E46" s="590"/>
      <c r="F46" s="590"/>
      <c r="G46" s="590"/>
      <c r="H46" s="128"/>
    </row>
    <row r="47" spans="2:8" s="47" customFormat="1" ht="15" customHeight="1">
      <c r="B47" s="143">
        <f t="shared" si="0"/>
        <v>3</v>
      </c>
      <c r="C47" s="590" t="s">
        <v>209</v>
      </c>
      <c r="D47" s="590"/>
      <c r="E47" s="590"/>
      <c r="F47" s="590"/>
      <c r="G47" s="590"/>
      <c r="H47" s="128"/>
    </row>
    <row r="48" spans="2:8" s="47" customFormat="1" ht="28.7" customHeight="1">
      <c r="B48" s="143">
        <f t="shared" si="0"/>
        <v>4</v>
      </c>
      <c r="C48" s="588" t="s">
        <v>210</v>
      </c>
      <c r="D48" s="588"/>
      <c r="E48" s="588"/>
      <c r="F48" s="588"/>
      <c r="G48" s="588"/>
      <c r="H48" s="128"/>
    </row>
    <row r="49" spans="2:8" s="47" customFormat="1" ht="29.45" customHeight="1">
      <c r="B49" s="143">
        <f t="shared" si="0"/>
        <v>5</v>
      </c>
      <c r="C49" s="588" t="s">
        <v>211</v>
      </c>
      <c r="D49" s="588"/>
      <c r="E49" s="588"/>
      <c r="F49" s="588"/>
      <c r="G49" s="588"/>
      <c r="H49" s="128"/>
    </row>
    <row r="50" spans="2:8" s="47" customFormat="1" ht="27.75" customHeight="1">
      <c r="B50" s="143">
        <f t="shared" si="0"/>
        <v>6</v>
      </c>
      <c r="C50" s="588" t="s">
        <v>212</v>
      </c>
      <c r="D50" s="588"/>
      <c r="E50" s="588"/>
      <c r="F50" s="588"/>
      <c r="G50" s="588"/>
      <c r="H50" s="128"/>
    </row>
    <row r="51" spans="2:8" s="47" customFormat="1" ht="27.75" customHeight="1">
      <c r="B51" s="143">
        <f t="shared" si="0"/>
        <v>7</v>
      </c>
      <c r="C51" s="588" t="s">
        <v>213</v>
      </c>
      <c r="D51" s="588"/>
      <c r="E51" s="588"/>
      <c r="F51" s="588"/>
      <c r="G51" s="588"/>
      <c r="H51" s="128"/>
    </row>
    <row r="52" spans="2:8" s="47" customFormat="1" ht="15" customHeight="1">
      <c r="B52" s="143"/>
      <c r="C52" s="146"/>
      <c r="D52" s="147"/>
      <c r="E52" s="148"/>
      <c r="F52" s="149"/>
      <c r="G52" s="149"/>
      <c r="H52" s="128"/>
    </row>
    <row r="53" spans="2:8" s="47" customFormat="1" ht="15" customHeight="1">
      <c r="B53" s="143"/>
      <c r="C53" s="150" t="s">
        <v>214</v>
      </c>
      <c r="D53" s="147"/>
      <c r="E53" s="148"/>
      <c r="F53" s="149"/>
      <c r="G53" s="149"/>
      <c r="H53" s="128"/>
    </row>
    <row r="54" spans="2:8" s="47" customFormat="1" ht="15" customHeight="1">
      <c r="B54" s="143">
        <v>1</v>
      </c>
      <c r="C54" s="146" t="s">
        <v>215</v>
      </c>
      <c r="D54" s="147"/>
      <c r="E54" s="148"/>
      <c r="F54" s="149"/>
      <c r="G54" s="149"/>
      <c r="H54" s="128"/>
    </row>
    <row r="55" spans="2:8" s="47" customFormat="1" ht="15" customHeight="1">
      <c r="B55" s="143">
        <f t="shared" ref="B55:B69" si="1">+B54+1</f>
        <v>2</v>
      </c>
      <c r="C55" s="146" t="s">
        <v>216</v>
      </c>
      <c r="D55" s="147"/>
      <c r="E55" s="148"/>
      <c r="F55" s="149"/>
      <c r="G55" s="149"/>
      <c r="H55" s="128"/>
    </row>
    <row r="56" spans="2:8" s="47" customFormat="1" ht="15" customHeight="1">
      <c r="B56" s="143">
        <f t="shared" si="1"/>
        <v>3</v>
      </c>
      <c r="C56" s="146" t="s">
        <v>217</v>
      </c>
      <c r="D56" s="147"/>
      <c r="E56" s="148"/>
      <c r="F56" s="149"/>
      <c r="G56" s="149"/>
      <c r="H56" s="128"/>
    </row>
    <row r="57" spans="2:8" s="47" customFormat="1" ht="15" customHeight="1">
      <c r="B57" s="143">
        <f t="shared" si="1"/>
        <v>4</v>
      </c>
      <c r="C57" s="146" t="s">
        <v>218</v>
      </c>
      <c r="D57" s="147"/>
      <c r="E57" s="148"/>
      <c r="F57" s="149"/>
      <c r="G57" s="149"/>
      <c r="H57" s="128"/>
    </row>
    <row r="58" spans="2:8" s="47" customFormat="1" ht="15" customHeight="1">
      <c r="B58" s="143">
        <f t="shared" si="1"/>
        <v>5</v>
      </c>
      <c r="C58" s="146" t="s">
        <v>219</v>
      </c>
      <c r="D58" s="147"/>
      <c r="E58" s="148"/>
      <c r="F58" s="149"/>
      <c r="G58" s="149"/>
      <c r="H58" s="128"/>
    </row>
    <row r="59" spans="2:8" s="47" customFormat="1" ht="15" customHeight="1">
      <c r="B59" s="143">
        <f t="shared" si="1"/>
        <v>6</v>
      </c>
      <c r="C59" s="146" t="s">
        <v>220</v>
      </c>
      <c r="D59" s="147"/>
      <c r="E59" s="148"/>
      <c r="F59" s="149"/>
      <c r="G59" s="149"/>
      <c r="H59" s="128"/>
    </row>
    <row r="60" spans="2:8" s="47" customFormat="1" ht="15" customHeight="1">
      <c r="B60" s="143">
        <f t="shared" si="1"/>
        <v>7</v>
      </c>
      <c r="C60" s="146" t="s">
        <v>221</v>
      </c>
      <c r="D60" s="147"/>
      <c r="E60" s="148"/>
      <c r="F60" s="149"/>
      <c r="G60" s="149"/>
      <c r="H60" s="128"/>
    </row>
    <row r="61" spans="2:8" s="47" customFormat="1" ht="15" customHeight="1">
      <c r="B61" s="143">
        <f t="shared" si="1"/>
        <v>8</v>
      </c>
      <c r="C61" s="146" t="s">
        <v>222</v>
      </c>
      <c r="D61" s="147"/>
      <c r="E61" s="148"/>
      <c r="F61" s="149"/>
      <c r="G61" s="149"/>
      <c r="H61" s="128"/>
    </row>
    <row r="62" spans="2:8" s="47" customFormat="1" ht="15" customHeight="1">
      <c r="B62" s="143">
        <f t="shared" si="1"/>
        <v>9</v>
      </c>
      <c r="C62" s="146" t="s">
        <v>223</v>
      </c>
      <c r="D62" s="147"/>
      <c r="E62" s="148"/>
      <c r="F62" s="149"/>
      <c r="G62" s="149"/>
      <c r="H62" s="128"/>
    </row>
    <row r="63" spans="2:8" s="47" customFormat="1" ht="15" customHeight="1">
      <c r="B63" s="143">
        <f t="shared" si="1"/>
        <v>10</v>
      </c>
      <c r="C63" s="146" t="s">
        <v>224</v>
      </c>
      <c r="D63" s="147"/>
      <c r="E63" s="148"/>
      <c r="F63" s="149"/>
      <c r="G63" s="149"/>
      <c r="H63" s="128"/>
    </row>
    <row r="64" spans="2:8" s="47" customFormat="1" ht="15" customHeight="1">
      <c r="B64" s="143">
        <f t="shared" si="1"/>
        <v>11</v>
      </c>
      <c r="C64" s="146" t="s">
        <v>225</v>
      </c>
      <c r="D64" s="147"/>
      <c r="E64" s="148"/>
      <c r="F64" s="149"/>
      <c r="G64" s="149"/>
      <c r="H64" s="128"/>
    </row>
    <row r="65" spans="2:8" s="47" customFormat="1" ht="15" customHeight="1">
      <c r="B65" s="143">
        <f t="shared" si="1"/>
        <v>12</v>
      </c>
      <c r="C65" s="146" t="s">
        <v>226</v>
      </c>
      <c r="D65" s="147"/>
      <c r="E65" s="148"/>
      <c r="F65" s="149"/>
      <c r="G65" s="149"/>
      <c r="H65" s="128"/>
    </row>
    <row r="66" spans="2:8" s="47" customFormat="1" ht="15" customHeight="1">
      <c r="B66" s="143">
        <f t="shared" si="1"/>
        <v>13</v>
      </c>
      <c r="C66" s="146" t="s">
        <v>227</v>
      </c>
      <c r="D66" s="147"/>
      <c r="E66" s="148"/>
      <c r="F66" s="149"/>
      <c r="G66" s="149"/>
      <c r="H66" s="128"/>
    </row>
    <row r="67" spans="2:8" s="47" customFormat="1" ht="15" customHeight="1">
      <c r="B67" s="143">
        <f t="shared" si="1"/>
        <v>14</v>
      </c>
      <c r="C67" s="146" t="s">
        <v>228</v>
      </c>
      <c r="D67" s="147"/>
      <c r="E67" s="148"/>
      <c r="F67" s="149"/>
      <c r="G67" s="149"/>
      <c r="H67" s="128"/>
    </row>
    <row r="68" spans="2:8" s="47" customFormat="1" ht="15" customHeight="1">
      <c r="B68" s="143">
        <f t="shared" si="1"/>
        <v>15</v>
      </c>
      <c r="C68" s="146" t="s">
        <v>229</v>
      </c>
      <c r="D68" s="147"/>
      <c r="E68" s="148"/>
      <c r="F68" s="149"/>
      <c r="G68" s="149"/>
      <c r="H68" s="128"/>
    </row>
    <row r="69" spans="2:8" s="47" customFormat="1" ht="15" customHeight="1">
      <c r="B69" s="143">
        <f t="shared" si="1"/>
        <v>16</v>
      </c>
      <c r="C69" s="146" t="s">
        <v>230</v>
      </c>
      <c r="D69" s="147"/>
      <c r="E69" s="148"/>
      <c r="F69" s="149"/>
      <c r="G69" s="149"/>
      <c r="H69" s="128"/>
    </row>
    <row r="70" spans="2:8" s="47" customFormat="1" ht="15" customHeight="1">
      <c r="B70" s="126"/>
      <c r="C70" s="99"/>
      <c r="D70" s="100"/>
      <c r="E70" s="101"/>
      <c r="F70" s="101"/>
      <c r="G70" s="101"/>
      <c r="H70" s="128"/>
    </row>
    <row r="71" spans="2:8" s="47" customFormat="1" ht="15" customHeight="1">
      <c r="B71" s="151"/>
      <c r="C71" s="152"/>
      <c r="D71" s="153"/>
      <c r="E71" s="154"/>
      <c r="F71" s="154"/>
      <c r="G71" s="154"/>
      <c r="H71" s="155"/>
    </row>
    <row r="72" spans="2:8" s="47" customFormat="1" ht="15" customHeight="1">
      <c r="B72" s="126"/>
      <c r="C72" s="99"/>
      <c r="D72" s="100"/>
      <c r="E72" s="101"/>
      <c r="F72" s="101"/>
      <c r="G72" s="101"/>
      <c r="H72" s="128"/>
    </row>
    <row r="73" spans="2:8" s="47" customFormat="1" ht="15" customHeight="1">
      <c r="B73" s="156" t="s">
        <v>231</v>
      </c>
      <c r="C73" s="44"/>
      <c r="D73" s="146"/>
      <c r="E73" s="157"/>
      <c r="F73" s="158"/>
      <c r="G73" s="158"/>
      <c r="H73" s="128"/>
    </row>
    <row r="74" spans="2:8" s="47" customFormat="1" ht="15" customHeight="1">
      <c r="B74" s="156"/>
      <c r="C74" s="44"/>
      <c r="D74" s="146"/>
      <c r="E74" s="159"/>
      <c r="F74" s="160"/>
      <c r="G74" s="160"/>
      <c r="H74" s="128"/>
    </row>
    <row r="75" spans="2:8" s="47" customFormat="1" ht="15" customHeight="1">
      <c r="B75" s="156"/>
      <c r="C75" s="44"/>
      <c r="D75" s="146"/>
      <c r="E75" s="159"/>
      <c r="F75" s="160"/>
      <c r="G75" s="160"/>
      <c r="H75" s="128"/>
    </row>
    <row r="76" spans="2:8" s="47" customFormat="1" ht="15" customHeight="1">
      <c r="B76" s="156"/>
      <c r="C76" s="161"/>
      <c r="D76" s="147"/>
      <c r="E76" s="162"/>
      <c r="F76" s="163"/>
      <c r="G76" s="163"/>
      <c r="H76" s="128"/>
    </row>
    <row r="77" spans="2:8" s="47" customFormat="1" ht="15" customHeight="1">
      <c r="B77" s="156"/>
      <c r="C77" s="164" t="s">
        <v>232</v>
      </c>
      <c r="D77" s="146"/>
      <c r="E77" s="159"/>
      <c r="F77" s="589" t="s">
        <v>233</v>
      </c>
      <c r="G77" s="589"/>
      <c r="H77" s="128"/>
    </row>
    <row r="78" spans="2:8" s="47" customFormat="1" ht="15" customHeight="1">
      <c r="B78" s="166"/>
      <c r="C78" s="164" t="s">
        <v>234</v>
      </c>
      <c r="D78" s="146"/>
      <c r="E78" s="157"/>
      <c r="F78" s="589" t="s">
        <v>235</v>
      </c>
      <c r="G78" s="589"/>
      <c r="H78" s="128"/>
    </row>
    <row r="79" spans="2:8" s="47" customFormat="1" ht="15" customHeight="1">
      <c r="B79" s="166"/>
      <c r="C79" s="164" t="s">
        <v>236</v>
      </c>
      <c r="D79" s="161"/>
      <c r="E79" s="167"/>
      <c r="F79" s="168"/>
      <c r="G79" s="168"/>
      <c r="H79" s="128"/>
    </row>
    <row r="80" spans="2:8" s="47" customFormat="1" ht="15" customHeight="1">
      <c r="B80" s="133"/>
      <c r="C80" s="134"/>
      <c r="D80" s="135"/>
      <c r="E80" s="136"/>
      <c r="F80" s="136"/>
      <c r="G80" s="136"/>
      <c r="H80" s="137"/>
    </row>
  </sheetData>
  <sheetProtection selectLockedCells="1" selectUnlockedCells="1"/>
  <mergeCells count="9">
    <mergeCell ref="C51:G51"/>
    <mergeCell ref="F77:G77"/>
    <mergeCell ref="F78:G78"/>
    <mergeCell ref="C45:G45"/>
    <mergeCell ref="C46:G46"/>
    <mergeCell ref="C47:G47"/>
    <mergeCell ref="C48:G48"/>
    <mergeCell ref="C49:G49"/>
    <mergeCell ref="C50:G50"/>
  </mergeCells>
  <hyperlinks>
    <hyperlink ref="G10" r:id="rId1"/>
  </hyperlinks>
  <printOptions horizontalCentered="1" verticalCentered="1"/>
  <pageMargins left="0.19685039370078741" right="0.19685039370078741" top="0.19685039370078741" bottom="0.27559055118110237" header="0.78740157480314965" footer="0.78740157480314965"/>
  <pageSetup paperSize="9" scale="55" firstPageNumber="0" orientation="portrait" horizontalDpi="300" verticalDpi="300" r:id="rId2"/>
  <headerFooter alignWithMargins="0">
    <oddHeader>&amp;C&amp;"Times New Roman,Normal"&amp;12&amp;A</oddHeader>
    <oddFooter>&amp;C&amp;"Times New Roman,Normal"&amp;12Página &amp;P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="80" zoomScaleNormal="80" workbookViewId="0">
      <pane xSplit="5" ySplit="13" topLeftCell="G14" activePane="bottomRight" state="frozen"/>
      <selection pane="topRight" activeCell="G1" sqref="G1"/>
      <selection pane="bottomLeft" activeCell="A14" sqref="A14"/>
      <selection pane="bottomRight" activeCell="I1" sqref="I1:R1048576"/>
    </sheetView>
  </sheetViews>
  <sheetFormatPr baseColWidth="10" defaultRowHeight="12.75"/>
  <cols>
    <col min="1" max="1" width="18.42578125" style="8" customWidth="1"/>
    <col min="2" max="2" width="19.7109375" style="8" customWidth="1"/>
    <col min="3" max="3" width="39.5703125" style="8" customWidth="1"/>
    <col min="4" max="4" width="8.28515625" style="29" customWidth="1"/>
    <col min="5" max="5" width="12.7109375" style="8" customWidth="1"/>
    <col min="6" max="6" width="13.7109375" style="8" customWidth="1"/>
    <col min="7" max="7" width="14.7109375" style="8" customWidth="1"/>
    <col min="8" max="8" width="15" style="8" customWidth="1"/>
    <col min="9" max="242" width="11.42578125" style="8"/>
    <col min="243" max="243" width="19.7109375" style="8" customWidth="1"/>
    <col min="244" max="244" width="78.28515625" style="8" customWidth="1"/>
    <col min="245" max="245" width="8.28515625" style="8" customWidth="1"/>
    <col min="246" max="246" width="12.7109375" style="8" customWidth="1"/>
    <col min="247" max="247" width="13.7109375" style="8" customWidth="1"/>
    <col min="248" max="248" width="21.28515625" style="8" customWidth="1"/>
    <col min="249" max="249" width="19.42578125" style="8" customWidth="1"/>
    <col min="250" max="250" width="9.28515625" style="8" customWidth="1"/>
    <col min="251" max="251" width="8.85546875" style="8" customWidth="1"/>
    <col min="252" max="252" width="21.28515625" style="8" customWidth="1"/>
    <col min="253" max="253" width="19.42578125" style="8" customWidth="1"/>
    <col min="254" max="254" width="17.140625" style="8" customWidth="1"/>
    <col min="255" max="255" width="16.28515625" style="8" customWidth="1"/>
    <col min="256" max="498" width="11.42578125" style="8"/>
    <col min="499" max="499" width="19.7109375" style="8" customWidth="1"/>
    <col min="500" max="500" width="78.28515625" style="8" customWidth="1"/>
    <col min="501" max="501" width="8.28515625" style="8" customWidth="1"/>
    <col min="502" max="502" width="12.7109375" style="8" customWidth="1"/>
    <col min="503" max="503" width="13.7109375" style="8" customWidth="1"/>
    <col min="504" max="504" width="21.28515625" style="8" customWidth="1"/>
    <col min="505" max="505" width="19.42578125" style="8" customWidth="1"/>
    <col min="506" max="506" width="9.28515625" style="8" customWidth="1"/>
    <col min="507" max="507" width="8.85546875" style="8" customWidth="1"/>
    <col min="508" max="508" width="21.28515625" style="8" customWidth="1"/>
    <col min="509" max="509" width="19.42578125" style="8" customWidth="1"/>
    <col min="510" max="510" width="17.140625" style="8" customWidth="1"/>
    <col min="511" max="511" width="16.28515625" style="8" customWidth="1"/>
    <col min="512" max="754" width="11.42578125" style="8"/>
    <col min="755" max="755" width="19.7109375" style="8" customWidth="1"/>
    <col min="756" max="756" width="78.28515625" style="8" customWidth="1"/>
    <col min="757" max="757" width="8.28515625" style="8" customWidth="1"/>
    <col min="758" max="758" width="12.7109375" style="8" customWidth="1"/>
    <col min="759" max="759" width="13.7109375" style="8" customWidth="1"/>
    <col min="760" max="760" width="21.28515625" style="8" customWidth="1"/>
    <col min="761" max="761" width="19.42578125" style="8" customWidth="1"/>
    <col min="762" max="762" width="9.28515625" style="8" customWidth="1"/>
    <col min="763" max="763" width="8.85546875" style="8" customWidth="1"/>
    <col min="764" max="764" width="21.28515625" style="8" customWidth="1"/>
    <col min="765" max="765" width="19.42578125" style="8" customWidth="1"/>
    <col min="766" max="766" width="17.140625" style="8" customWidth="1"/>
    <col min="767" max="767" width="16.28515625" style="8" customWidth="1"/>
    <col min="768" max="1010" width="11.42578125" style="8"/>
    <col min="1011" max="1011" width="19.7109375" style="8" customWidth="1"/>
    <col min="1012" max="1012" width="78.28515625" style="8" customWidth="1"/>
    <col min="1013" max="1013" width="8.28515625" style="8" customWidth="1"/>
    <col min="1014" max="1014" width="12.7109375" style="8" customWidth="1"/>
    <col min="1015" max="1015" width="13.7109375" style="8" customWidth="1"/>
    <col min="1016" max="1016" width="21.28515625" style="8" customWidth="1"/>
    <col min="1017" max="1017" width="19.42578125" style="8" customWidth="1"/>
    <col min="1018" max="1018" width="9.28515625" style="8" customWidth="1"/>
    <col min="1019" max="1019" width="8.85546875" style="8" customWidth="1"/>
    <col min="1020" max="1020" width="21.28515625" style="8" customWidth="1"/>
    <col min="1021" max="1021" width="19.42578125" style="8" customWidth="1"/>
    <col min="1022" max="1022" width="17.140625" style="8" customWidth="1"/>
    <col min="1023" max="1023" width="16.28515625" style="8" customWidth="1"/>
    <col min="1024" max="1266" width="11.42578125" style="8"/>
    <col min="1267" max="1267" width="19.7109375" style="8" customWidth="1"/>
    <col min="1268" max="1268" width="78.28515625" style="8" customWidth="1"/>
    <col min="1269" max="1269" width="8.28515625" style="8" customWidth="1"/>
    <col min="1270" max="1270" width="12.7109375" style="8" customWidth="1"/>
    <col min="1271" max="1271" width="13.7109375" style="8" customWidth="1"/>
    <col min="1272" max="1272" width="21.28515625" style="8" customWidth="1"/>
    <col min="1273" max="1273" width="19.42578125" style="8" customWidth="1"/>
    <col min="1274" max="1274" width="9.28515625" style="8" customWidth="1"/>
    <col min="1275" max="1275" width="8.85546875" style="8" customWidth="1"/>
    <col min="1276" max="1276" width="21.28515625" style="8" customWidth="1"/>
    <col min="1277" max="1277" width="19.42578125" style="8" customWidth="1"/>
    <col min="1278" max="1278" width="17.140625" style="8" customWidth="1"/>
    <col min="1279" max="1279" width="16.28515625" style="8" customWidth="1"/>
    <col min="1280" max="1522" width="11.42578125" style="8"/>
    <col min="1523" max="1523" width="19.7109375" style="8" customWidth="1"/>
    <col min="1524" max="1524" width="78.28515625" style="8" customWidth="1"/>
    <col min="1525" max="1525" width="8.28515625" style="8" customWidth="1"/>
    <col min="1526" max="1526" width="12.7109375" style="8" customWidth="1"/>
    <col min="1527" max="1527" width="13.7109375" style="8" customWidth="1"/>
    <col min="1528" max="1528" width="21.28515625" style="8" customWidth="1"/>
    <col min="1529" max="1529" width="19.42578125" style="8" customWidth="1"/>
    <col min="1530" max="1530" width="9.28515625" style="8" customWidth="1"/>
    <col min="1531" max="1531" width="8.85546875" style="8" customWidth="1"/>
    <col min="1532" max="1532" width="21.28515625" style="8" customWidth="1"/>
    <col min="1533" max="1533" width="19.42578125" style="8" customWidth="1"/>
    <col min="1534" max="1534" width="17.140625" style="8" customWidth="1"/>
    <col min="1535" max="1535" width="16.28515625" style="8" customWidth="1"/>
    <col min="1536" max="1778" width="11.42578125" style="8"/>
    <col min="1779" max="1779" width="19.7109375" style="8" customWidth="1"/>
    <col min="1780" max="1780" width="78.28515625" style="8" customWidth="1"/>
    <col min="1781" max="1781" width="8.28515625" style="8" customWidth="1"/>
    <col min="1782" max="1782" width="12.7109375" style="8" customWidth="1"/>
    <col min="1783" max="1783" width="13.7109375" style="8" customWidth="1"/>
    <col min="1784" max="1784" width="21.28515625" style="8" customWidth="1"/>
    <col min="1785" max="1785" width="19.42578125" style="8" customWidth="1"/>
    <col min="1786" max="1786" width="9.28515625" style="8" customWidth="1"/>
    <col min="1787" max="1787" width="8.85546875" style="8" customWidth="1"/>
    <col min="1788" max="1788" width="21.28515625" style="8" customWidth="1"/>
    <col min="1789" max="1789" width="19.42578125" style="8" customWidth="1"/>
    <col min="1790" max="1790" width="17.140625" style="8" customWidth="1"/>
    <col min="1791" max="1791" width="16.28515625" style="8" customWidth="1"/>
    <col min="1792" max="2034" width="11.42578125" style="8"/>
    <col min="2035" max="2035" width="19.7109375" style="8" customWidth="1"/>
    <col min="2036" max="2036" width="78.28515625" style="8" customWidth="1"/>
    <col min="2037" max="2037" width="8.28515625" style="8" customWidth="1"/>
    <col min="2038" max="2038" width="12.7109375" style="8" customWidth="1"/>
    <col min="2039" max="2039" width="13.7109375" style="8" customWidth="1"/>
    <col min="2040" max="2040" width="21.28515625" style="8" customWidth="1"/>
    <col min="2041" max="2041" width="19.42578125" style="8" customWidth="1"/>
    <col min="2042" max="2042" width="9.28515625" style="8" customWidth="1"/>
    <col min="2043" max="2043" width="8.85546875" style="8" customWidth="1"/>
    <col min="2044" max="2044" width="21.28515625" style="8" customWidth="1"/>
    <col min="2045" max="2045" width="19.42578125" style="8" customWidth="1"/>
    <col min="2046" max="2046" width="17.140625" style="8" customWidth="1"/>
    <col min="2047" max="2047" width="16.28515625" style="8" customWidth="1"/>
    <col min="2048" max="2290" width="11.42578125" style="8"/>
    <col min="2291" max="2291" width="19.7109375" style="8" customWidth="1"/>
    <col min="2292" max="2292" width="78.28515625" style="8" customWidth="1"/>
    <col min="2293" max="2293" width="8.28515625" style="8" customWidth="1"/>
    <col min="2294" max="2294" width="12.7109375" style="8" customWidth="1"/>
    <col min="2295" max="2295" width="13.7109375" style="8" customWidth="1"/>
    <col min="2296" max="2296" width="21.28515625" style="8" customWidth="1"/>
    <col min="2297" max="2297" width="19.42578125" style="8" customWidth="1"/>
    <col min="2298" max="2298" width="9.28515625" style="8" customWidth="1"/>
    <col min="2299" max="2299" width="8.85546875" style="8" customWidth="1"/>
    <col min="2300" max="2300" width="21.28515625" style="8" customWidth="1"/>
    <col min="2301" max="2301" width="19.42578125" style="8" customWidth="1"/>
    <col min="2302" max="2302" width="17.140625" style="8" customWidth="1"/>
    <col min="2303" max="2303" width="16.28515625" style="8" customWidth="1"/>
    <col min="2304" max="2546" width="11.42578125" style="8"/>
    <col min="2547" max="2547" width="19.7109375" style="8" customWidth="1"/>
    <col min="2548" max="2548" width="78.28515625" style="8" customWidth="1"/>
    <col min="2549" max="2549" width="8.28515625" style="8" customWidth="1"/>
    <col min="2550" max="2550" width="12.7109375" style="8" customWidth="1"/>
    <col min="2551" max="2551" width="13.7109375" style="8" customWidth="1"/>
    <col min="2552" max="2552" width="21.28515625" style="8" customWidth="1"/>
    <col min="2553" max="2553" width="19.42578125" style="8" customWidth="1"/>
    <col min="2554" max="2554" width="9.28515625" style="8" customWidth="1"/>
    <col min="2555" max="2555" width="8.85546875" style="8" customWidth="1"/>
    <col min="2556" max="2556" width="21.28515625" style="8" customWidth="1"/>
    <col min="2557" max="2557" width="19.42578125" style="8" customWidth="1"/>
    <col min="2558" max="2558" width="17.140625" style="8" customWidth="1"/>
    <col min="2559" max="2559" width="16.28515625" style="8" customWidth="1"/>
    <col min="2560" max="2802" width="11.42578125" style="8"/>
    <col min="2803" max="2803" width="19.7109375" style="8" customWidth="1"/>
    <col min="2804" max="2804" width="78.28515625" style="8" customWidth="1"/>
    <col min="2805" max="2805" width="8.28515625" style="8" customWidth="1"/>
    <col min="2806" max="2806" width="12.7109375" style="8" customWidth="1"/>
    <col min="2807" max="2807" width="13.7109375" style="8" customWidth="1"/>
    <col min="2808" max="2808" width="21.28515625" style="8" customWidth="1"/>
    <col min="2809" max="2809" width="19.42578125" style="8" customWidth="1"/>
    <col min="2810" max="2810" width="9.28515625" style="8" customWidth="1"/>
    <col min="2811" max="2811" width="8.85546875" style="8" customWidth="1"/>
    <col min="2812" max="2812" width="21.28515625" style="8" customWidth="1"/>
    <col min="2813" max="2813" width="19.42578125" style="8" customWidth="1"/>
    <col min="2814" max="2814" width="17.140625" style="8" customWidth="1"/>
    <col min="2815" max="2815" width="16.28515625" style="8" customWidth="1"/>
    <col min="2816" max="3058" width="11.42578125" style="8"/>
    <col min="3059" max="3059" width="19.7109375" style="8" customWidth="1"/>
    <col min="3060" max="3060" width="78.28515625" style="8" customWidth="1"/>
    <col min="3061" max="3061" width="8.28515625" style="8" customWidth="1"/>
    <col min="3062" max="3062" width="12.7109375" style="8" customWidth="1"/>
    <col min="3063" max="3063" width="13.7109375" style="8" customWidth="1"/>
    <col min="3064" max="3064" width="21.28515625" style="8" customWidth="1"/>
    <col min="3065" max="3065" width="19.42578125" style="8" customWidth="1"/>
    <col min="3066" max="3066" width="9.28515625" style="8" customWidth="1"/>
    <col min="3067" max="3067" width="8.85546875" style="8" customWidth="1"/>
    <col min="3068" max="3068" width="21.28515625" style="8" customWidth="1"/>
    <col min="3069" max="3069" width="19.42578125" style="8" customWidth="1"/>
    <col min="3070" max="3070" width="17.140625" style="8" customWidth="1"/>
    <col min="3071" max="3071" width="16.28515625" style="8" customWidth="1"/>
    <col min="3072" max="3314" width="11.42578125" style="8"/>
    <col min="3315" max="3315" width="19.7109375" style="8" customWidth="1"/>
    <col min="3316" max="3316" width="78.28515625" style="8" customWidth="1"/>
    <col min="3317" max="3317" width="8.28515625" style="8" customWidth="1"/>
    <col min="3318" max="3318" width="12.7109375" style="8" customWidth="1"/>
    <col min="3319" max="3319" width="13.7109375" style="8" customWidth="1"/>
    <col min="3320" max="3320" width="21.28515625" style="8" customWidth="1"/>
    <col min="3321" max="3321" width="19.42578125" style="8" customWidth="1"/>
    <col min="3322" max="3322" width="9.28515625" style="8" customWidth="1"/>
    <col min="3323" max="3323" width="8.85546875" style="8" customWidth="1"/>
    <col min="3324" max="3324" width="21.28515625" style="8" customWidth="1"/>
    <col min="3325" max="3325" width="19.42578125" style="8" customWidth="1"/>
    <col min="3326" max="3326" width="17.140625" style="8" customWidth="1"/>
    <col min="3327" max="3327" width="16.28515625" style="8" customWidth="1"/>
    <col min="3328" max="3570" width="11.42578125" style="8"/>
    <col min="3571" max="3571" width="19.7109375" style="8" customWidth="1"/>
    <col min="3572" max="3572" width="78.28515625" style="8" customWidth="1"/>
    <col min="3573" max="3573" width="8.28515625" style="8" customWidth="1"/>
    <col min="3574" max="3574" width="12.7109375" style="8" customWidth="1"/>
    <col min="3575" max="3575" width="13.7109375" style="8" customWidth="1"/>
    <col min="3576" max="3576" width="21.28515625" style="8" customWidth="1"/>
    <col min="3577" max="3577" width="19.42578125" style="8" customWidth="1"/>
    <col min="3578" max="3578" width="9.28515625" style="8" customWidth="1"/>
    <col min="3579" max="3579" width="8.85546875" style="8" customWidth="1"/>
    <col min="3580" max="3580" width="21.28515625" style="8" customWidth="1"/>
    <col min="3581" max="3581" width="19.42578125" style="8" customWidth="1"/>
    <col min="3582" max="3582" width="17.140625" style="8" customWidth="1"/>
    <col min="3583" max="3583" width="16.28515625" style="8" customWidth="1"/>
    <col min="3584" max="3826" width="11.42578125" style="8"/>
    <col min="3827" max="3827" width="19.7109375" style="8" customWidth="1"/>
    <col min="3828" max="3828" width="78.28515625" style="8" customWidth="1"/>
    <col min="3829" max="3829" width="8.28515625" style="8" customWidth="1"/>
    <col min="3830" max="3830" width="12.7109375" style="8" customWidth="1"/>
    <col min="3831" max="3831" width="13.7109375" style="8" customWidth="1"/>
    <col min="3832" max="3832" width="21.28515625" style="8" customWidth="1"/>
    <col min="3833" max="3833" width="19.42578125" style="8" customWidth="1"/>
    <col min="3834" max="3834" width="9.28515625" style="8" customWidth="1"/>
    <col min="3835" max="3835" width="8.85546875" style="8" customWidth="1"/>
    <col min="3836" max="3836" width="21.28515625" style="8" customWidth="1"/>
    <col min="3837" max="3837" width="19.42578125" style="8" customWidth="1"/>
    <col min="3838" max="3838" width="17.140625" style="8" customWidth="1"/>
    <col min="3839" max="3839" width="16.28515625" style="8" customWidth="1"/>
    <col min="3840" max="4082" width="11.42578125" style="8"/>
    <col min="4083" max="4083" width="19.7109375" style="8" customWidth="1"/>
    <col min="4084" max="4084" width="78.28515625" style="8" customWidth="1"/>
    <col min="4085" max="4085" width="8.28515625" style="8" customWidth="1"/>
    <col min="4086" max="4086" width="12.7109375" style="8" customWidth="1"/>
    <col min="4087" max="4087" width="13.7109375" style="8" customWidth="1"/>
    <col min="4088" max="4088" width="21.28515625" style="8" customWidth="1"/>
    <col min="4089" max="4089" width="19.42578125" style="8" customWidth="1"/>
    <col min="4090" max="4090" width="9.28515625" style="8" customWidth="1"/>
    <col min="4091" max="4091" width="8.85546875" style="8" customWidth="1"/>
    <col min="4092" max="4092" width="21.28515625" style="8" customWidth="1"/>
    <col min="4093" max="4093" width="19.42578125" style="8" customWidth="1"/>
    <col min="4094" max="4094" width="17.140625" style="8" customWidth="1"/>
    <col min="4095" max="4095" width="16.28515625" style="8" customWidth="1"/>
    <col min="4096" max="4338" width="11.42578125" style="8"/>
    <col min="4339" max="4339" width="19.7109375" style="8" customWidth="1"/>
    <col min="4340" max="4340" width="78.28515625" style="8" customWidth="1"/>
    <col min="4341" max="4341" width="8.28515625" style="8" customWidth="1"/>
    <col min="4342" max="4342" width="12.7109375" style="8" customWidth="1"/>
    <col min="4343" max="4343" width="13.7109375" style="8" customWidth="1"/>
    <col min="4344" max="4344" width="21.28515625" style="8" customWidth="1"/>
    <col min="4345" max="4345" width="19.42578125" style="8" customWidth="1"/>
    <col min="4346" max="4346" width="9.28515625" style="8" customWidth="1"/>
    <col min="4347" max="4347" width="8.85546875" style="8" customWidth="1"/>
    <col min="4348" max="4348" width="21.28515625" style="8" customWidth="1"/>
    <col min="4349" max="4349" width="19.42578125" style="8" customWidth="1"/>
    <col min="4350" max="4350" width="17.140625" style="8" customWidth="1"/>
    <col min="4351" max="4351" width="16.28515625" style="8" customWidth="1"/>
    <col min="4352" max="4594" width="11.42578125" style="8"/>
    <col min="4595" max="4595" width="19.7109375" style="8" customWidth="1"/>
    <col min="4596" max="4596" width="78.28515625" style="8" customWidth="1"/>
    <col min="4597" max="4597" width="8.28515625" style="8" customWidth="1"/>
    <col min="4598" max="4598" width="12.7109375" style="8" customWidth="1"/>
    <col min="4599" max="4599" width="13.7109375" style="8" customWidth="1"/>
    <col min="4600" max="4600" width="21.28515625" style="8" customWidth="1"/>
    <col min="4601" max="4601" width="19.42578125" style="8" customWidth="1"/>
    <col min="4602" max="4602" width="9.28515625" style="8" customWidth="1"/>
    <col min="4603" max="4603" width="8.85546875" style="8" customWidth="1"/>
    <col min="4604" max="4604" width="21.28515625" style="8" customWidth="1"/>
    <col min="4605" max="4605" width="19.42578125" style="8" customWidth="1"/>
    <col min="4606" max="4606" width="17.140625" style="8" customWidth="1"/>
    <col min="4607" max="4607" width="16.28515625" style="8" customWidth="1"/>
    <col min="4608" max="4850" width="11.42578125" style="8"/>
    <col min="4851" max="4851" width="19.7109375" style="8" customWidth="1"/>
    <col min="4852" max="4852" width="78.28515625" style="8" customWidth="1"/>
    <col min="4853" max="4853" width="8.28515625" style="8" customWidth="1"/>
    <col min="4854" max="4854" width="12.7109375" style="8" customWidth="1"/>
    <col min="4855" max="4855" width="13.7109375" style="8" customWidth="1"/>
    <col min="4856" max="4856" width="21.28515625" style="8" customWidth="1"/>
    <col min="4857" max="4857" width="19.42578125" style="8" customWidth="1"/>
    <col min="4858" max="4858" width="9.28515625" style="8" customWidth="1"/>
    <col min="4859" max="4859" width="8.85546875" style="8" customWidth="1"/>
    <col min="4860" max="4860" width="21.28515625" style="8" customWidth="1"/>
    <col min="4861" max="4861" width="19.42578125" style="8" customWidth="1"/>
    <col min="4862" max="4862" width="17.140625" style="8" customWidth="1"/>
    <col min="4863" max="4863" width="16.28515625" style="8" customWidth="1"/>
    <col min="4864" max="5106" width="11.42578125" style="8"/>
    <col min="5107" max="5107" width="19.7109375" style="8" customWidth="1"/>
    <col min="5108" max="5108" width="78.28515625" style="8" customWidth="1"/>
    <col min="5109" max="5109" width="8.28515625" style="8" customWidth="1"/>
    <col min="5110" max="5110" width="12.7109375" style="8" customWidth="1"/>
    <col min="5111" max="5111" width="13.7109375" style="8" customWidth="1"/>
    <col min="5112" max="5112" width="21.28515625" style="8" customWidth="1"/>
    <col min="5113" max="5113" width="19.42578125" style="8" customWidth="1"/>
    <col min="5114" max="5114" width="9.28515625" style="8" customWidth="1"/>
    <col min="5115" max="5115" width="8.85546875" style="8" customWidth="1"/>
    <col min="5116" max="5116" width="21.28515625" style="8" customWidth="1"/>
    <col min="5117" max="5117" width="19.42578125" style="8" customWidth="1"/>
    <col min="5118" max="5118" width="17.140625" style="8" customWidth="1"/>
    <col min="5119" max="5119" width="16.28515625" style="8" customWidth="1"/>
    <col min="5120" max="5362" width="11.42578125" style="8"/>
    <col min="5363" max="5363" width="19.7109375" style="8" customWidth="1"/>
    <col min="5364" max="5364" width="78.28515625" style="8" customWidth="1"/>
    <col min="5365" max="5365" width="8.28515625" style="8" customWidth="1"/>
    <col min="5366" max="5366" width="12.7109375" style="8" customWidth="1"/>
    <col min="5367" max="5367" width="13.7109375" style="8" customWidth="1"/>
    <col min="5368" max="5368" width="21.28515625" style="8" customWidth="1"/>
    <col min="5369" max="5369" width="19.42578125" style="8" customWidth="1"/>
    <col min="5370" max="5370" width="9.28515625" style="8" customWidth="1"/>
    <col min="5371" max="5371" width="8.85546875" style="8" customWidth="1"/>
    <col min="5372" max="5372" width="21.28515625" style="8" customWidth="1"/>
    <col min="5373" max="5373" width="19.42578125" style="8" customWidth="1"/>
    <col min="5374" max="5374" width="17.140625" style="8" customWidth="1"/>
    <col min="5375" max="5375" width="16.28515625" style="8" customWidth="1"/>
    <col min="5376" max="5618" width="11.42578125" style="8"/>
    <col min="5619" max="5619" width="19.7109375" style="8" customWidth="1"/>
    <col min="5620" max="5620" width="78.28515625" style="8" customWidth="1"/>
    <col min="5621" max="5621" width="8.28515625" style="8" customWidth="1"/>
    <col min="5622" max="5622" width="12.7109375" style="8" customWidth="1"/>
    <col min="5623" max="5623" width="13.7109375" style="8" customWidth="1"/>
    <col min="5624" max="5624" width="21.28515625" style="8" customWidth="1"/>
    <col min="5625" max="5625" width="19.42578125" style="8" customWidth="1"/>
    <col min="5626" max="5626" width="9.28515625" style="8" customWidth="1"/>
    <col min="5627" max="5627" width="8.85546875" style="8" customWidth="1"/>
    <col min="5628" max="5628" width="21.28515625" style="8" customWidth="1"/>
    <col min="5629" max="5629" width="19.42578125" style="8" customWidth="1"/>
    <col min="5630" max="5630" width="17.140625" style="8" customWidth="1"/>
    <col min="5631" max="5631" width="16.28515625" style="8" customWidth="1"/>
    <col min="5632" max="5874" width="11.42578125" style="8"/>
    <col min="5875" max="5875" width="19.7109375" style="8" customWidth="1"/>
    <col min="5876" max="5876" width="78.28515625" style="8" customWidth="1"/>
    <col min="5877" max="5877" width="8.28515625" style="8" customWidth="1"/>
    <col min="5878" max="5878" width="12.7109375" style="8" customWidth="1"/>
    <col min="5879" max="5879" width="13.7109375" style="8" customWidth="1"/>
    <col min="5880" max="5880" width="21.28515625" style="8" customWidth="1"/>
    <col min="5881" max="5881" width="19.42578125" style="8" customWidth="1"/>
    <col min="5882" max="5882" width="9.28515625" style="8" customWidth="1"/>
    <col min="5883" max="5883" width="8.85546875" style="8" customWidth="1"/>
    <col min="5884" max="5884" width="21.28515625" style="8" customWidth="1"/>
    <col min="5885" max="5885" width="19.42578125" style="8" customWidth="1"/>
    <col min="5886" max="5886" width="17.140625" style="8" customWidth="1"/>
    <col min="5887" max="5887" width="16.28515625" style="8" customWidth="1"/>
    <col min="5888" max="6130" width="11.42578125" style="8"/>
    <col min="6131" max="6131" width="19.7109375" style="8" customWidth="1"/>
    <col min="6132" max="6132" width="78.28515625" style="8" customWidth="1"/>
    <col min="6133" max="6133" width="8.28515625" style="8" customWidth="1"/>
    <col min="6134" max="6134" width="12.7109375" style="8" customWidth="1"/>
    <col min="6135" max="6135" width="13.7109375" style="8" customWidth="1"/>
    <col min="6136" max="6136" width="21.28515625" style="8" customWidth="1"/>
    <col min="6137" max="6137" width="19.42578125" style="8" customWidth="1"/>
    <col min="6138" max="6138" width="9.28515625" style="8" customWidth="1"/>
    <col min="6139" max="6139" width="8.85546875" style="8" customWidth="1"/>
    <col min="6140" max="6140" width="21.28515625" style="8" customWidth="1"/>
    <col min="6141" max="6141" width="19.42578125" style="8" customWidth="1"/>
    <col min="6142" max="6142" width="17.140625" style="8" customWidth="1"/>
    <col min="6143" max="6143" width="16.28515625" style="8" customWidth="1"/>
    <col min="6144" max="6386" width="11.42578125" style="8"/>
    <col min="6387" max="6387" width="19.7109375" style="8" customWidth="1"/>
    <col min="6388" max="6388" width="78.28515625" style="8" customWidth="1"/>
    <col min="6389" max="6389" width="8.28515625" style="8" customWidth="1"/>
    <col min="6390" max="6390" width="12.7109375" style="8" customWidth="1"/>
    <col min="6391" max="6391" width="13.7109375" style="8" customWidth="1"/>
    <col min="6392" max="6392" width="21.28515625" style="8" customWidth="1"/>
    <col min="6393" max="6393" width="19.42578125" style="8" customWidth="1"/>
    <col min="6394" max="6394" width="9.28515625" style="8" customWidth="1"/>
    <col min="6395" max="6395" width="8.85546875" style="8" customWidth="1"/>
    <col min="6396" max="6396" width="21.28515625" style="8" customWidth="1"/>
    <col min="6397" max="6397" width="19.42578125" style="8" customWidth="1"/>
    <col min="6398" max="6398" width="17.140625" style="8" customWidth="1"/>
    <col min="6399" max="6399" width="16.28515625" style="8" customWidth="1"/>
    <col min="6400" max="6642" width="11.42578125" style="8"/>
    <col min="6643" max="6643" width="19.7109375" style="8" customWidth="1"/>
    <col min="6644" max="6644" width="78.28515625" style="8" customWidth="1"/>
    <col min="6645" max="6645" width="8.28515625" style="8" customWidth="1"/>
    <col min="6646" max="6646" width="12.7109375" style="8" customWidth="1"/>
    <col min="6647" max="6647" width="13.7109375" style="8" customWidth="1"/>
    <col min="6648" max="6648" width="21.28515625" style="8" customWidth="1"/>
    <col min="6649" max="6649" width="19.42578125" style="8" customWidth="1"/>
    <col min="6650" max="6650" width="9.28515625" style="8" customWidth="1"/>
    <col min="6651" max="6651" width="8.85546875" style="8" customWidth="1"/>
    <col min="6652" max="6652" width="21.28515625" style="8" customWidth="1"/>
    <col min="6653" max="6653" width="19.42578125" style="8" customWidth="1"/>
    <col min="6654" max="6654" width="17.140625" style="8" customWidth="1"/>
    <col min="6655" max="6655" width="16.28515625" style="8" customWidth="1"/>
    <col min="6656" max="6898" width="11.42578125" style="8"/>
    <col min="6899" max="6899" width="19.7109375" style="8" customWidth="1"/>
    <col min="6900" max="6900" width="78.28515625" style="8" customWidth="1"/>
    <col min="6901" max="6901" width="8.28515625" style="8" customWidth="1"/>
    <col min="6902" max="6902" width="12.7109375" style="8" customWidth="1"/>
    <col min="6903" max="6903" width="13.7109375" style="8" customWidth="1"/>
    <col min="6904" max="6904" width="21.28515625" style="8" customWidth="1"/>
    <col min="6905" max="6905" width="19.42578125" style="8" customWidth="1"/>
    <col min="6906" max="6906" width="9.28515625" style="8" customWidth="1"/>
    <col min="6907" max="6907" width="8.85546875" style="8" customWidth="1"/>
    <col min="6908" max="6908" width="21.28515625" style="8" customWidth="1"/>
    <col min="6909" max="6909" width="19.42578125" style="8" customWidth="1"/>
    <col min="6910" max="6910" width="17.140625" style="8" customWidth="1"/>
    <col min="6911" max="6911" width="16.28515625" style="8" customWidth="1"/>
    <col min="6912" max="7154" width="11.42578125" style="8"/>
    <col min="7155" max="7155" width="19.7109375" style="8" customWidth="1"/>
    <col min="7156" max="7156" width="78.28515625" style="8" customWidth="1"/>
    <col min="7157" max="7157" width="8.28515625" style="8" customWidth="1"/>
    <col min="7158" max="7158" width="12.7109375" style="8" customWidth="1"/>
    <col min="7159" max="7159" width="13.7109375" style="8" customWidth="1"/>
    <col min="7160" max="7160" width="21.28515625" style="8" customWidth="1"/>
    <col min="7161" max="7161" width="19.42578125" style="8" customWidth="1"/>
    <col min="7162" max="7162" width="9.28515625" style="8" customWidth="1"/>
    <col min="7163" max="7163" width="8.85546875" style="8" customWidth="1"/>
    <col min="7164" max="7164" width="21.28515625" style="8" customWidth="1"/>
    <col min="7165" max="7165" width="19.42578125" style="8" customWidth="1"/>
    <col min="7166" max="7166" width="17.140625" style="8" customWidth="1"/>
    <col min="7167" max="7167" width="16.28515625" style="8" customWidth="1"/>
    <col min="7168" max="7410" width="11.42578125" style="8"/>
    <col min="7411" max="7411" width="19.7109375" style="8" customWidth="1"/>
    <col min="7412" max="7412" width="78.28515625" style="8" customWidth="1"/>
    <col min="7413" max="7413" width="8.28515625" style="8" customWidth="1"/>
    <col min="7414" max="7414" width="12.7109375" style="8" customWidth="1"/>
    <col min="7415" max="7415" width="13.7109375" style="8" customWidth="1"/>
    <col min="7416" max="7416" width="21.28515625" style="8" customWidth="1"/>
    <col min="7417" max="7417" width="19.42578125" style="8" customWidth="1"/>
    <col min="7418" max="7418" width="9.28515625" style="8" customWidth="1"/>
    <col min="7419" max="7419" width="8.85546875" style="8" customWidth="1"/>
    <col min="7420" max="7420" width="21.28515625" style="8" customWidth="1"/>
    <col min="7421" max="7421" width="19.42578125" style="8" customWidth="1"/>
    <col min="7422" max="7422" width="17.140625" style="8" customWidth="1"/>
    <col min="7423" max="7423" width="16.28515625" style="8" customWidth="1"/>
    <col min="7424" max="7666" width="11.42578125" style="8"/>
    <col min="7667" max="7667" width="19.7109375" style="8" customWidth="1"/>
    <col min="7668" max="7668" width="78.28515625" style="8" customWidth="1"/>
    <col min="7669" max="7669" width="8.28515625" style="8" customWidth="1"/>
    <col min="7670" max="7670" width="12.7109375" style="8" customWidth="1"/>
    <col min="7671" max="7671" width="13.7109375" style="8" customWidth="1"/>
    <col min="7672" max="7672" width="21.28515625" style="8" customWidth="1"/>
    <col min="7673" max="7673" width="19.42578125" style="8" customWidth="1"/>
    <col min="7674" max="7674" width="9.28515625" style="8" customWidth="1"/>
    <col min="7675" max="7675" width="8.85546875" style="8" customWidth="1"/>
    <col min="7676" max="7676" width="21.28515625" style="8" customWidth="1"/>
    <col min="7677" max="7677" width="19.42578125" style="8" customWidth="1"/>
    <col min="7678" max="7678" width="17.140625" style="8" customWidth="1"/>
    <col min="7679" max="7679" width="16.28515625" style="8" customWidth="1"/>
    <col min="7680" max="7922" width="11.42578125" style="8"/>
    <col min="7923" max="7923" width="19.7109375" style="8" customWidth="1"/>
    <col min="7924" max="7924" width="78.28515625" style="8" customWidth="1"/>
    <col min="7925" max="7925" width="8.28515625" style="8" customWidth="1"/>
    <col min="7926" max="7926" width="12.7109375" style="8" customWidth="1"/>
    <col min="7927" max="7927" width="13.7109375" style="8" customWidth="1"/>
    <col min="7928" max="7928" width="21.28515625" style="8" customWidth="1"/>
    <col min="7929" max="7929" width="19.42578125" style="8" customWidth="1"/>
    <col min="7930" max="7930" width="9.28515625" style="8" customWidth="1"/>
    <col min="7931" max="7931" width="8.85546875" style="8" customWidth="1"/>
    <col min="7932" max="7932" width="21.28515625" style="8" customWidth="1"/>
    <col min="7933" max="7933" width="19.42578125" style="8" customWidth="1"/>
    <col min="7934" max="7934" width="17.140625" style="8" customWidth="1"/>
    <col min="7935" max="7935" width="16.28515625" style="8" customWidth="1"/>
    <col min="7936" max="8178" width="11.42578125" style="8"/>
    <col min="8179" max="8179" width="19.7109375" style="8" customWidth="1"/>
    <col min="8180" max="8180" width="78.28515625" style="8" customWidth="1"/>
    <col min="8181" max="8181" width="8.28515625" style="8" customWidth="1"/>
    <col min="8182" max="8182" width="12.7109375" style="8" customWidth="1"/>
    <col min="8183" max="8183" width="13.7109375" style="8" customWidth="1"/>
    <col min="8184" max="8184" width="21.28515625" style="8" customWidth="1"/>
    <col min="8185" max="8185" width="19.42578125" style="8" customWidth="1"/>
    <col min="8186" max="8186" width="9.28515625" style="8" customWidth="1"/>
    <col min="8187" max="8187" width="8.85546875" style="8" customWidth="1"/>
    <col min="8188" max="8188" width="21.28515625" style="8" customWidth="1"/>
    <col min="8189" max="8189" width="19.42578125" style="8" customWidth="1"/>
    <col min="8190" max="8190" width="17.140625" style="8" customWidth="1"/>
    <col min="8191" max="8191" width="16.28515625" style="8" customWidth="1"/>
    <col min="8192" max="8434" width="11.42578125" style="8"/>
    <col min="8435" max="8435" width="19.7109375" style="8" customWidth="1"/>
    <col min="8436" max="8436" width="78.28515625" style="8" customWidth="1"/>
    <col min="8437" max="8437" width="8.28515625" style="8" customWidth="1"/>
    <col min="8438" max="8438" width="12.7109375" style="8" customWidth="1"/>
    <col min="8439" max="8439" width="13.7109375" style="8" customWidth="1"/>
    <col min="8440" max="8440" width="21.28515625" style="8" customWidth="1"/>
    <col min="8441" max="8441" width="19.42578125" style="8" customWidth="1"/>
    <col min="8442" max="8442" width="9.28515625" style="8" customWidth="1"/>
    <col min="8443" max="8443" width="8.85546875" style="8" customWidth="1"/>
    <col min="8444" max="8444" width="21.28515625" style="8" customWidth="1"/>
    <col min="8445" max="8445" width="19.42578125" style="8" customWidth="1"/>
    <col min="8446" max="8446" width="17.140625" style="8" customWidth="1"/>
    <col min="8447" max="8447" width="16.28515625" style="8" customWidth="1"/>
    <col min="8448" max="8690" width="11.42578125" style="8"/>
    <col min="8691" max="8691" width="19.7109375" style="8" customWidth="1"/>
    <col min="8692" max="8692" width="78.28515625" style="8" customWidth="1"/>
    <col min="8693" max="8693" width="8.28515625" style="8" customWidth="1"/>
    <col min="8694" max="8694" width="12.7109375" style="8" customWidth="1"/>
    <col min="8695" max="8695" width="13.7109375" style="8" customWidth="1"/>
    <col min="8696" max="8696" width="21.28515625" style="8" customWidth="1"/>
    <col min="8697" max="8697" width="19.42578125" style="8" customWidth="1"/>
    <col min="8698" max="8698" width="9.28515625" style="8" customWidth="1"/>
    <col min="8699" max="8699" width="8.85546875" style="8" customWidth="1"/>
    <col min="8700" max="8700" width="21.28515625" style="8" customWidth="1"/>
    <col min="8701" max="8701" width="19.42578125" style="8" customWidth="1"/>
    <col min="8702" max="8702" width="17.140625" style="8" customWidth="1"/>
    <col min="8703" max="8703" width="16.28515625" style="8" customWidth="1"/>
    <col min="8704" max="8946" width="11.42578125" style="8"/>
    <col min="8947" max="8947" width="19.7109375" style="8" customWidth="1"/>
    <col min="8948" max="8948" width="78.28515625" style="8" customWidth="1"/>
    <col min="8949" max="8949" width="8.28515625" style="8" customWidth="1"/>
    <col min="8950" max="8950" width="12.7109375" style="8" customWidth="1"/>
    <col min="8951" max="8951" width="13.7109375" style="8" customWidth="1"/>
    <col min="8952" max="8952" width="21.28515625" style="8" customWidth="1"/>
    <col min="8953" max="8953" width="19.42578125" style="8" customWidth="1"/>
    <col min="8954" max="8954" width="9.28515625" style="8" customWidth="1"/>
    <col min="8955" max="8955" width="8.85546875" style="8" customWidth="1"/>
    <col min="8956" max="8956" width="21.28515625" style="8" customWidth="1"/>
    <col min="8957" max="8957" width="19.42578125" style="8" customWidth="1"/>
    <col min="8958" max="8958" width="17.140625" style="8" customWidth="1"/>
    <col min="8959" max="8959" width="16.28515625" style="8" customWidth="1"/>
    <col min="8960" max="9202" width="11.42578125" style="8"/>
    <col min="9203" max="9203" width="19.7109375" style="8" customWidth="1"/>
    <col min="9204" max="9204" width="78.28515625" style="8" customWidth="1"/>
    <col min="9205" max="9205" width="8.28515625" style="8" customWidth="1"/>
    <col min="9206" max="9206" width="12.7109375" style="8" customWidth="1"/>
    <col min="9207" max="9207" width="13.7109375" style="8" customWidth="1"/>
    <col min="9208" max="9208" width="21.28515625" style="8" customWidth="1"/>
    <col min="9209" max="9209" width="19.42578125" style="8" customWidth="1"/>
    <col min="9210" max="9210" width="9.28515625" style="8" customWidth="1"/>
    <col min="9211" max="9211" width="8.85546875" style="8" customWidth="1"/>
    <col min="9212" max="9212" width="21.28515625" style="8" customWidth="1"/>
    <col min="9213" max="9213" width="19.42578125" style="8" customWidth="1"/>
    <col min="9214" max="9214" width="17.140625" style="8" customWidth="1"/>
    <col min="9215" max="9215" width="16.28515625" style="8" customWidth="1"/>
    <col min="9216" max="9458" width="11.42578125" style="8"/>
    <col min="9459" max="9459" width="19.7109375" style="8" customWidth="1"/>
    <col min="9460" max="9460" width="78.28515625" style="8" customWidth="1"/>
    <col min="9461" max="9461" width="8.28515625" style="8" customWidth="1"/>
    <col min="9462" max="9462" width="12.7109375" style="8" customWidth="1"/>
    <col min="9463" max="9463" width="13.7109375" style="8" customWidth="1"/>
    <col min="9464" max="9464" width="21.28515625" style="8" customWidth="1"/>
    <col min="9465" max="9465" width="19.42578125" style="8" customWidth="1"/>
    <col min="9466" max="9466" width="9.28515625" style="8" customWidth="1"/>
    <col min="9467" max="9467" width="8.85546875" style="8" customWidth="1"/>
    <col min="9468" max="9468" width="21.28515625" style="8" customWidth="1"/>
    <col min="9469" max="9469" width="19.42578125" style="8" customWidth="1"/>
    <col min="9470" max="9470" width="17.140625" style="8" customWidth="1"/>
    <col min="9471" max="9471" width="16.28515625" style="8" customWidth="1"/>
    <col min="9472" max="9714" width="11.42578125" style="8"/>
    <col min="9715" max="9715" width="19.7109375" style="8" customWidth="1"/>
    <col min="9716" max="9716" width="78.28515625" style="8" customWidth="1"/>
    <col min="9717" max="9717" width="8.28515625" style="8" customWidth="1"/>
    <col min="9718" max="9718" width="12.7109375" style="8" customWidth="1"/>
    <col min="9719" max="9719" width="13.7109375" style="8" customWidth="1"/>
    <col min="9720" max="9720" width="21.28515625" style="8" customWidth="1"/>
    <col min="9721" max="9721" width="19.42578125" style="8" customWidth="1"/>
    <col min="9722" max="9722" width="9.28515625" style="8" customWidth="1"/>
    <col min="9723" max="9723" width="8.85546875" style="8" customWidth="1"/>
    <col min="9724" max="9724" width="21.28515625" style="8" customWidth="1"/>
    <col min="9725" max="9725" width="19.42578125" style="8" customWidth="1"/>
    <col min="9726" max="9726" width="17.140625" style="8" customWidth="1"/>
    <col min="9727" max="9727" width="16.28515625" style="8" customWidth="1"/>
    <col min="9728" max="9970" width="11.42578125" style="8"/>
    <col min="9971" max="9971" width="19.7109375" style="8" customWidth="1"/>
    <col min="9972" max="9972" width="78.28515625" style="8" customWidth="1"/>
    <col min="9973" max="9973" width="8.28515625" style="8" customWidth="1"/>
    <col min="9974" max="9974" width="12.7109375" style="8" customWidth="1"/>
    <col min="9975" max="9975" width="13.7109375" style="8" customWidth="1"/>
    <col min="9976" max="9976" width="21.28515625" style="8" customWidth="1"/>
    <col min="9977" max="9977" width="19.42578125" style="8" customWidth="1"/>
    <col min="9978" max="9978" width="9.28515625" style="8" customWidth="1"/>
    <col min="9979" max="9979" width="8.85546875" style="8" customWidth="1"/>
    <col min="9980" max="9980" width="21.28515625" style="8" customWidth="1"/>
    <col min="9981" max="9981" width="19.42578125" style="8" customWidth="1"/>
    <col min="9982" max="9982" width="17.140625" style="8" customWidth="1"/>
    <col min="9983" max="9983" width="16.28515625" style="8" customWidth="1"/>
    <col min="9984" max="10226" width="11.42578125" style="8"/>
    <col min="10227" max="10227" width="19.7109375" style="8" customWidth="1"/>
    <col min="10228" max="10228" width="78.28515625" style="8" customWidth="1"/>
    <col min="10229" max="10229" width="8.28515625" style="8" customWidth="1"/>
    <col min="10230" max="10230" width="12.7109375" style="8" customWidth="1"/>
    <col min="10231" max="10231" width="13.7109375" style="8" customWidth="1"/>
    <col min="10232" max="10232" width="21.28515625" style="8" customWidth="1"/>
    <col min="10233" max="10233" width="19.42578125" style="8" customWidth="1"/>
    <col min="10234" max="10234" width="9.28515625" style="8" customWidth="1"/>
    <col min="10235" max="10235" width="8.85546875" style="8" customWidth="1"/>
    <col min="10236" max="10236" width="21.28515625" style="8" customWidth="1"/>
    <col min="10237" max="10237" width="19.42578125" style="8" customWidth="1"/>
    <col min="10238" max="10238" width="17.140625" style="8" customWidth="1"/>
    <col min="10239" max="10239" width="16.28515625" style="8" customWidth="1"/>
    <col min="10240" max="10482" width="11.42578125" style="8"/>
    <col min="10483" max="10483" width="19.7109375" style="8" customWidth="1"/>
    <col min="10484" max="10484" width="78.28515625" style="8" customWidth="1"/>
    <col min="10485" max="10485" width="8.28515625" style="8" customWidth="1"/>
    <col min="10486" max="10486" width="12.7109375" style="8" customWidth="1"/>
    <col min="10487" max="10487" width="13.7109375" style="8" customWidth="1"/>
    <col min="10488" max="10488" width="21.28515625" style="8" customWidth="1"/>
    <col min="10489" max="10489" width="19.42578125" style="8" customWidth="1"/>
    <col min="10490" max="10490" width="9.28515625" style="8" customWidth="1"/>
    <col min="10491" max="10491" width="8.85546875" style="8" customWidth="1"/>
    <col min="10492" max="10492" width="21.28515625" style="8" customWidth="1"/>
    <col min="10493" max="10493" width="19.42578125" style="8" customWidth="1"/>
    <col min="10494" max="10494" width="17.140625" style="8" customWidth="1"/>
    <col min="10495" max="10495" width="16.28515625" style="8" customWidth="1"/>
    <col min="10496" max="10738" width="11.42578125" style="8"/>
    <col min="10739" max="10739" width="19.7109375" style="8" customWidth="1"/>
    <col min="10740" max="10740" width="78.28515625" style="8" customWidth="1"/>
    <col min="10741" max="10741" width="8.28515625" style="8" customWidth="1"/>
    <col min="10742" max="10742" width="12.7109375" style="8" customWidth="1"/>
    <col min="10743" max="10743" width="13.7109375" style="8" customWidth="1"/>
    <col min="10744" max="10744" width="21.28515625" style="8" customWidth="1"/>
    <col min="10745" max="10745" width="19.42578125" style="8" customWidth="1"/>
    <col min="10746" max="10746" width="9.28515625" style="8" customWidth="1"/>
    <col min="10747" max="10747" width="8.85546875" style="8" customWidth="1"/>
    <col min="10748" max="10748" width="21.28515625" style="8" customWidth="1"/>
    <col min="10749" max="10749" width="19.42578125" style="8" customWidth="1"/>
    <col min="10750" max="10750" width="17.140625" style="8" customWidth="1"/>
    <col min="10751" max="10751" width="16.28515625" style="8" customWidth="1"/>
    <col min="10752" max="10994" width="11.42578125" style="8"/>
    <col min="10995" max="10995" width="19.7109375" style="8" customWidth="1"/>
    <col min="10996" max="10996" width="78.28515625" style="8" customWidth="1"/>
    <col min="10997" max="10997" width="8.28515625" style="8" customWidth="1"/>
    <col min="10998" max="10998" width="12.7109375" style="8" customWidth="1"/>
    <col min="10999" max="10999" width="13.7109375" style="8" customWidth="1"/>
    <col min="11000" max="11000" width="21.28515625" style="8" customWidth="1"/>
    <col min="11001" max="11001" width="19.42578125" style="8" customWidth="1"/>
    <col min="11002" max="11002" width="9.28515625" style="8" customWidth="1"/>
    <col min="11003" max="11003" width="8.85546875" style="8" customWidth="1"/>
    <col min="11004" max="11004" width="21.28515625" style="8" customWidth="1"/>
    <col min="11005" max="11005" width="19.42578125" style="8" customWidth="1"/>
    <col min="11006" max="11006" width="17.140625" style="8" customWidth="1"/>
    <col min="11007" max="11007" width="16.28515625" style="8" customWidth="1"/>
    <col min="11008" max="11250" width="11.42578125" style="8"/>
    <col min="11251" max="11251" width="19.7109375" style="8" customWidth="1"/>
    <col min="11252" max="11252" width="78.28515625" style="8" customWidth="1"/>
    <col min="11253" max="11253" width="8.28515625" style="8" customWidth="1"/>
    <col min="11254" max="11254" width="12.7109375" style="8" customWidth="1"/>
    <col min="11255" max="11255" width="13.7109375" style="8" customWidth="1"/>
    <col min="11256" max="11256" width="21.28515625" style="8" customWidth="1"/>
    <col min="11257" max="11257" width="19.42578125" style="8" customWidth="1"/>
    <col min="11258" max="11258" width="9.28515625" style="8" customWidth="1"/>
    <col min="11259" max="11259" width="8.85546875" style="8" customWidth="1"/>
    <col min="11260" max="11260" width="21.28515625" style="8" customWidth="1"/>
    <col min="11261" max="11261" width="19.42578125" style="8" customWidth="1"/>
    <col min="11262" max="11262" width="17.140625" style="8" customWidth="1"/>
    <col min="11263" max="11263" width="16.28515625" style="8" customWidth="1"/>
    <col min="11264" max="11506" width="11.42578125" style="8"/>
    <col min="11507" max="11507" width="19.7109375" style="8" customWidth="1"/>
    <col min="11508" max="11508" width="78.28515625" style="8" customWidth="1"/>
    <col min="11509" max="11509" width="8.28515625" style="8" customWidth="1"/>
    <col min="11510" max="11510" width="12.7109375" style="8" customWidth="1"/>
    <col min="11511" max="11511" width="13.7109375" style="8" customWidth="1"/>
    <col min="11512" max="11512" width="21.28515625" style="8" customWidth="1"/>
    <col min="11513" max="11513" width="19.42578125" style="8" customWidth="1"/>
    <col min="11514" max="11514" width="9.28515625" style="8" customWidth="1"/>
    <col min="11515" max="11515" width="8.85546875" style="8" customWidth="1"/>
    <col min="11516" max="11516" width="21.28515625" style="8" customWidth="1"/>
    <col min="11517" max="11517" width="19.42578125" style="8" customWidth="1"/>
    <col min="11518" max="11518" width="17.140625" style="8" customWidth="1"/>
    <col min="11519" max="11519" width="16.28515625" style="8" customWidth="1"/>
    <col min="11520" max="11762" width="11.42578125" style="8"/>
    <col min="11763" max="11763" width="19.7109375" style="8" customWidth="1"/>
    <col min="11764" max="11764" width="78.28515625" style="8" customWidth="1"/>
    <col min="11765" max="11765" width="8.28515625" style="8" customWidth="1"/>
    <col min="11766" max="11766" width="12.7109375" style="8" customWidth="1"/>
    <col min="11767" max="11767" width="13.7109375" style="8" customWidth="1"/>
    <col min="11768" max="11768" width="21.28515625" style="8" customWidth="1"/>
    <col min="11769" max="11769" width="19.42578125" style="8" customWidth="1"/>
    <col min="11770" max="11770" width="9.28515625" style="8" customWidth="1"/>
    <col min="11771" max="11771" width="8.85546875" style="8" customWidth="1"/>
    <col min="11772" max="11772" width="21.28515625" style="8" customWidth="1"/>
    <col min="11773" max="11773" width="19.42578125" style="8" customWidth="1"/>
    <col min="11774" max="11774" width="17.140625" style="8" customWidth="1"/>
    <col min="11775" max="11775" width="16.28515625" style="8" customWidth="1"/>
    <col min="11776" max="12018" width="11.42578125" style="8"/>
    <col min="12019" max="12019" width="19.7109375" style="8" customWidth="1"/>
    <col min="12020" max="12020" width="78.28515625" style="8" customWidth="1"/>
    <col min="12021" max="12021" width="8.28515625" style="8" customWidth="1"/>
    <col min="12022" max="12022" width="12.7109375" style="8" customWidth="1"/>
    <col min="12023" max="12023" width="13.7109375" style="8" customWidth="1"/>
    <col min="12024" max="12024" width="21.28515625" style="8" customWidth="1"/>
    <col min="12025" max="12025" width="19.42578125" style="8" customWidth="1"/>
    <col min="12026" max="12026" width="9.28515625" style="8" customWidth="1"/>
    <col min="12027" max="12027" width="8.85546875" style="8" customWidth="1"/>
    <col min="12028" max="12028" width="21.28515625" style="8" customWidth="1"/>
    <col min="12029" max="12029" width="19.42578125" style="8" customWidth="1"/>
    <col min="12030" max="12030" width="17.140625" style="8" customWidth="1"/>
    <col min="12031" max="12031" width="16.28515625" style="8" customWidth="1"/>
    <col min="12032" max="12274" width="11.42578125" style="8"/>
    <col min="12275" max="12275" width="19.7109375" style="8" customWidth="1"/>
    <col min="12276" max="12276" width="78.28515625" style="8" customWidth="1"/>
    <col min="12277" max="12277" width="8.28515625" style="8" customWidth="1"/>
    <col min="12278" max="12278" width="12.7109375" style="8" customWidth="1"/>
    <col min="12279" max="12279" width="13.7109375" style="8" customWidth="1"/>
    <col min="12280" max="12280" width="21.28515625" style="8" customWidth="1"/>
    <col min="12281" max="12281" width="19.42578125" style="8" customWidth="1"/>
    <col min="12282" max="12282" width="9.28515625" style="8" customWidth="1"/>
    <col min="12283" max="12283" width="8.85546875" style="8" customWidth="1"/>
    <col min="12284" max="12284" width="21.28515625" style="8" customWidth="1"/>
    <col min="12285" max="12285" width="19.42578125" style="8" customWidth="1"/>
    <col min="12286" max="12286" width="17.140625" style="8" customWidth="1"/>
    <col min="12287" max="12287" width="16.28515625" style="8" customWidth="1"/>
    <col min="12288" max="12530" width="11.42578125" style="8"/>
    <col min="12531" max="12531" width="19.7109375" style="8" customWidth="1"/>
    <col min="12532" max="12532" width="78.28515625" style="8" customWidth="1"/>
    <col min="12533" max="12533" width="8.28515625" style="8" customWidth="1"/>
    <col min="12534" max="12534" width="12.7109375" style="8" customWidth="1"/>
    <col min="12535" max="12535" width="13.7109375" style="8" customWidth="1"/>
    <col min="12536" max="12536" width="21.28515625" style="8" customWidth="1"/>
    <col min="12537" max="12537" width="19.42578125" style="8" customWidth="1"/>
    <col min="12538" max="12538" width="9.28515625" style="8" customWidth="1"/>
    <col min="12539" max="12539" width="8.85546875" style="8" customWidth="1"/>
    <col min="12540" max="12540" width="21.28515625" style="8" customWidth="1"/>
    <col min="12541" max="12541" width="19.42578125" style="8" customWidth="1"/>
    <col min="12542" max="12542" width="17.140625" style="8" customWidth="1"/>
    <col min="12543" max="12543" width="16.28515625" style="8" customWidth="1"/>
    <col min="12544" max="12786" width="11.42578125" style="8"/>
    <col min="12787" max="12787" width="19.7109375" style="8" customWidth="1"/>
    <col min="12788" max="12788" width="78.28515625" style="8" customWidth="1"/>
    <col min="12789" max="12789" width="8.28515625" style="8" customWidth="1"/>
    <col min="12790" max="12790" width="12.7109375" style="8" customWidth="1"/>
    <col min="12791" max="12791" width="13.7109375" style="8" customWidth="1"/>
    <col min="12792" max="12792" width="21.28515625" style="8" customWidth="1"/>
    <col min="12793" max="12793" width="19.42578125" style="8" customWidth="1"/>
    <col min="12794" max="12794" width="9.28515625" style="8" customWidth="1"/>
    <col min="12795" max="12795" width="8.85546875" style="8" customWidth="1"/>
    <col min="12796" max="12796" width="21.28515625" style="8" customWidth="1"/>
    <col min="12797" max="12797" width="19.42578125" style="8" customWidth="1"/>
    <col min="12798" max="12798" width="17.140625" style="8" customWidth="1"/>
    <col min="12799" max="12799" width="16.28515625" style="8" customWidth="1"/>
    <col min="12800" max="13042" width="11.42578125" style="8"/>
    <col min="13043" max="13043" width="19.7109375" style="8" customWidth="1"/>
    <col min="13044" max="13044" width="78.28515625" style="8" customWidth="1"/>
    <col min="13045" max="13045" width="8.28515625" style="8" customWidth="1"/>
    <col min="13046" max="13046" width="12.7109375" style="8" customWidth="1"/>
    <col min="13047" max="13047" width="13.7109375" style="8" customWidth="1"/>
    <col min="13048" max="13048" width="21.28515625" style="8" customWidth="1"/>
    <col min="13049" max="13049" width="19.42578125" style="8" customWidth="1"/>
    <col min="13050" max="13050" width="9.28515625" style="8" customWidth="1"/>
    <col min="13051" max="13051" width="8.85546875" style="8" customWidth="1"/>
    <col min="13052" max="13052" width="21.28515625" style="8" customWidth="1"/>
    <col min="13053" max="13053" width="19.42578125" style="8" customWidth="1"/>
    <col min="13054" max="13054" width="17.140625" style="8" customWidth="1"/>
    <col min="13055" max="13055" width="16.28515625" style="8" customWidth="1"/>
    <col min="13056" max="13298" width="11.42578125" style="8"/>
    <col min="13299" max="13299" width="19.7109375" style="8" customWidth="1"/>
    <col min="13300" max="13300" width="78.28515625" style="8" customWidth="1"/>
    <col min="13301" max="13301" width="8.28515625" style="8" customWidth="1"/>
    <col min="13302" max="13302" width="12.7109375" style="8" customWidth="1"/>
    <col min="13303" max="13303" width="13.7109375" style="8" customWidth="1"/>
    <col min="13304" max="13304" width="21.28515625" style="8" customWidth="1"/>
    <col min="13305" max="13305" width="19.42578125" style="8" customWidth="1"/>
    <col min="13306" max="13306" width="9.28515625" style="8" customWidth="1"/>
    <col min="13307" max="13307" width="8.85546875" style="8" customWidth="1"/>
    <col min="13308" max="13308" width="21.28515625" style="8" customWidth="1"/>
    <col min="13309" max="13309" width="19.42578125" style="8" customWidth="1"/>
    <col min="13310" max="13310" width="17.140625" style="8" customWidth="1"/>
    <col min="13311" max="13311" width="16.28515625" style="8" customWidth="1"/>
    <col min="13312" max="13554" width="11.42578125" style="8"/>
    <col min="13555" max="13555" width="19.7109375" style="8" customWidth="1"/>
    <col min="13556" max="13556" width="78.28515625" style="8" customWidth="1"/>
    <col min="13557" max="13557" width="8.28515625" style="8" customWidth="1"/>
    <col min="13558" max="13558" width="12.7109375" style="8" customWidth="1"/>
    <col min="13559" max="13559" width="13.7109375" style="8" customWidth="1"/>
    <col min="13560" max="13560" width="21.28515625" style="8" customWidth="1"/>
    <col min="13561" max="13561" width="19.42578125" style="8" customWidth="1"/>
    <col min="13562" max="13562" width="9.28515625" style="8" customWidth="1"/>
    <col min="13563" max="13563" width="8.85546875" style="8" customWidth="1"/>
    <col min="13564" max="13564" width="21.28515625" style="8" customWidth="1"/>
    <col min="13565" max="13565" width="19.42578125" style="8" customWidth="1"/>
    <col min="13566" max="13566" width="17.140625" style="8" customWidth="1"/>
    <col min="13567" max="13567" width="16.28515625" style="8" customWidth="1"/>
    <col min="13568" max="13810" width="11.42578125" style="8"/>
    <col min="13811" max="13811" width="19.7109375" style="8" customWidth="1"/>
    <col min="13812" max="13812" width="78.28515625" style="8" customWidth="1"/>
    <col min="13813" max="13813" width="8.28515625" style="8" customWidth="1"/>
    <col min="13814" max="13814" width="12.7109375" style="8" customWidth="1"/>
    <col min="13815" max="13815" width="13.7109375" style="8" customWidth="1"/>
    <col min="13816" max="13816" width="21.28515625" style="8" customWidth="1"/>
    <col min="13817" max="13817" width="19.42578125" style="8" customWidth="1"/>
    <col min="13818" max="13818" width="9.28515625" style="8" customWidth="1"/>
    <col min="13819" max="13819" width="8.85546875" style="8" customWidth="1"/>
    <col min="13820" max="13820" width="21.28515625" style="8" customWidth="1"/>
    <col min="13821" max="13821" width="19.42578125" style="8" customWidth="1"/>
    <col min="13822" max="13822" width="17.140625" style="8" customWidth="1"/>
    <col min="13823" max="13823" width="16.28515625" style="8" customWidth="1"/>
    <col min="13824" max="14066" width="11.42578125" style="8"/>
    <col min="14067" max="14067" width="19.7109375" style="8" customWidth="1"/>
    <col min="14068" max="14068" width="78.28515625" style="8" customWidth="1"/>
    <col min="14069" max="14069" width="8.28515625" style="8" customWidth="1"/>
    <col min="14070" max="14070" width="12.7109375" style="8" customWidth="1"/>
    <col min="14071" max="14071" width="13.7109375" style="8" customWidth="1"/>
    <col min="14072" max="14072" width="21.28515625" style="8" customWidth="1"/>
    <col min="14073" max="14073" width="19.42578125" style="8" customWidth="1"/>
    <col min="14074" max="14074" width="9.28515625" style="8" customWidth="1"/>
    <col min="14075" max="14075" width="8.85546875" style="8" customWidth="1"/>
    <col min="14076" max="14076" width="21.28515625" style="8" customWidth="1"/>
    <col min="14077" max="14077" width="19.42578125" style="8" customWidth="1"/>
    <col min="14078" max="14078" width="17.140625" style="8" customWidth="1"/>
    <col min="14079" max="14079" width="16.28515625" style="8" customWidth="1"/>
    <col min="14080" max="14322" width="11.42578125" style="8"/>
    <col min="14323" max="14323" width="19.7109375" style="8" customWidth="1"/>
    <col min="14324" max="14324" width="78.28515625" style="8" customWidth="1"/>
    <col min="14325" max="14325" width="8.28515625" style="8" customWidth="1"/>
    <col min="14326" max="14326" width="12.7109375" style="8" customWidth="1"/>
    <col min="14327" max="14327" width="13.7109375" style="8" customWidth="1"/>
    <col min="14328" max="14328" width="21.28515625" style="8" customWidth="1"/>
    <col min="14329" max="14329" width="19.42578125" style="8" customWidth="1"/>
    <col min="14330" max="14330" width="9.28515625" style="8" customWidth="1"/>
    <col min="14331" max="14331" width="8.85546875" style="8" customWidth="1"/>
    <col min="14332" max="14332" width="21.28515625" style="8" customWidth="1"/>
    <col min="14333" max="14333" width="19.42578125" style="8" customWidth="1"/>
    <col min="14334" max="14334" width="17.140625" style="8" customWidth="1"/>
    <col min="14335" max="14335" width="16.28515625" style="8" customWidth="1"/>
    <col min="14336" max="14578" width="11.42578125" style="8"/>
    <col min="14579" max="14579" width="19.7109375" style="8" customWidth="1"/>
    <col min="14580" max="14580" width="78.28515625" style="8" customWidth="1"/>
    <col min="14581" max="14581" width="8.28515625" style="8" customWidth="1"/>
    <col min="14582" max="14582" width="12.7109375" style="8" customWidth="1"/>
    <col min="14583" max="14583" width="13.7109375" style="8" customWidth="1"/>
    <col min="14584" max="14584" width="21.28515625" style="8" customWidth="1"/>
    <col min="14585" max="14585" width="19.42578125" style="8" customWidth="1"/>
    <col min="14586" max="14586" width="9.28515625" style="8" customWidth="1"/>
    <col min="14587" max="14587" width="8.85546875" style="8" customWidth="1"/>
    <col min="14588" max="14588" width="21.28515625" style="8" customWidth="1"/>
    <col min="14589" max="14589" width="19.42578125" style="8" customWidth="1"/>
    <col min="14590" max="14590" width="17.140625" style="8" customWidth="1"/>
    <col min="14591" max="14591" width="16.28515625" style="8" customWidth="1"/>
    <col min="14592" max="14834" width="11.42578125" style="8"/>
    <col min="14835" max="14835" width="19.7109375" style="8" customWidth="1"/>
    <col min="14836" max="14836" width="78.28515625" style="8" customWidth="1"/>
    <col min="14837" max="14837" width="8.28515625" style="8" customWidth="1"/>
    <col min="14838" max="14838" width="12.7109375" style="8" customWidth="1"/>
    <col min="14839" max="14839" width="13.7109375" style="8" customWidth="1"/>
    <col min="14840" max="14840" width="21.28515625" style="8" customWidth="1"/>
    <col min="14841" max="14841" width="19.42578125" style="8" customWidth="1"/>
    <col min="14842" max="14842" width="9.28515625" style="8" customWidth="1"/>
    <col min="14843" max="14843" width="8.85546875" style="8" customWidth="1"/>
    <col min="14844" max="14844" width="21.28515625" style="8" customWidth="1"/>
    <col min="14845" max="14845" width="19.42578125" style="8" customWidth="1"/>
    <col min="14846" max="14846" width="17.140625" style="8" customWidth="1"/>
    <col min="14847" max="14847" width="16.28515625" style="8" customWidth="1"/>
    <col min="14848" max="15090" width="11.42578125" style="8"/>
    <col min="15091" max="15091" width="19.7109375" style="8" customWidth="1"/>
    <col min="15092" max="15092" width="78.28515625" style="8" customWidth="1"/>
    <col min="15093" max="15093" width="8.28515625" style="8" customWidth="1"/>
    <col min="15094" max="15094" width="12.7109375" style="8" customWidth="1"/>
    <col min="15095" max="15095" width="13.7109375" style="8" customWidth="1"/>
    <col min="15096" max="15096" width="21.28515625" style="8" customWidth="1"/>
    <col min="15097" max="15097" width="19.42578125" style="8" customWidth="1"/>
    <col min="15098" max="15098" width="9.28515625" style="8" customWidth="1"/>
    <col min="15099" max="15099" width="8.85546875" style="8" customWidth="1"/>
    <col min="15100" max="15100" width="21.28515625" style="8" customWidth="1"/>
    <col min="15101" max="15101" width="19.42578125" style="8" customWidth="1"/>
    <col min="15102" max="15102" width="17.140625" style="8" customWidth="1"/>
    <col min="15103" max="15103" width="16.28515625" style="8" customWidth="1"/>
    <col min="15104" max="15346" width="11.42578125" style="8"/>
    <col min="15347" max="15347" width="19.7109375" style="8" customWidth="1"/>
    <col min="15348" max="15348" width="78.28515625" style="8" customWidth="1"/>
    <col min="15349" max="15349" width="8.28515625" style="8" customWidth="1"/>
    <col min="15350" max="15350" width="12.7109375" style="8" customWidth="1"/>
    <col min="15351" max="15351" width="13.7109375" style="8" customWidth="1"/>
    <col min="15352" max="15352" width="21.28515625" style="8" customWidth="1"/>
    <col min="15353" max="15353" width="19.42578125" style="8" customWidth="1"/>
    <col min="15354" max="15354" width="9.28515625" style="8" customWidth="1"/>
    <col min="15355" max="15355" width="8.85546875" style="8" customWidth="1"/>
    <col min="15356" max="15356" width="21.28515625" style="8" customWidth="1"/>
    <col min="15357" max="15357" width="19.42578125" style="8" customWidth="1"/>
    <col min="15358" max="15358" width="17.140625" style="8" customWidth="1"/>
    <col min="15359" max="15359" width="16.28515625" style="8" customWidth="1"/>
    <col min="15360" max="15602" width="11.42578125" style="8"/>
    <col min="15603" max="15603" width="19.7109375" style="8" customWidth="1"/>
    <col min="15604" max="15604" width="78.28515625" style="8" customWidth="1"/>
    <col min="15605" max="15605" width="8.28515625" style="8" customWidth="1"/>
    <col min="15606" max="15606" width="12.7109375" style="8" customWidth="1"/>
    <col min="15607" max="15607" width="13.7109375" style="8" customWidth="1"/>
    <col min="15608" max="15608" width="21.28515625" style="8" customWidth="1"/>
    <col min="15609" max="15609" width="19.42578125" style="8" customWidth="1"/>
    <col min="15610" max="15610" width="9.28515625" style="8" customWidth="1"/>
    <col min="15611" max="15611" width="8.85546875" style="8" customWidth="1"/>
    <col min="15612" max="15612" width="21.28515625" style="8" customWidth="1"/>
    <col min="15613" max="15613" width="19.42578125" style="8" customWidth="1"/>
    <col min="15614" max="15614" width="17.140625" style="8" customWidth="1"/>
    <col min="15615" max="15615" width="16.28515625" style="8" customWidth="1"/>
    <col min="15616" max="15858" width="11.42578125" style="8"/>
    <col min="15859" max="15859" width="19.7109375" style="8" customWidth="1"/>
    <col min="15860" max="15860" width="78.28515625" style="8" customWidth="1"/>
    <col min="15861" max="15861" width="8.28515625" style="8" customWidth="1"/>
    <col min="15862" max="15862" width="12.7109375" style="8" customWidth="1"/>
    <col min="15863" max="15863" width="13.7109375" style="8" customWidth="1"/>
    <col min="15864" max="15864" width="21.28515625" style="8" customWidth="1"/>
    <col min="15865" max="15865" width="19.42578125" style="8" customWidth="1"/>
    <col min="15866" max="15866" width="9.28515625" style="8" customWidth="1"/>
    <col min="15867" max="15867" width="8.85546875" style="8" customWidth="1"/>
    <col min="15868" max="15868" width="21.28515625" style="8" customWidth="1"/>
    <col min="15869" max="15869" width="19.42578125" style="8" customWidth="1"/>
    <col min="15870" max="15870" width="17.140625" style="8" customWidth="1"/>
    <col min="15871" max="15871" width="16.28515625" style="8" customWidth="1"/>
    <col min="15872" max="16114" width="11.42578125" style="8"/>
    <col min="16115" max="16115" width="19.7109375" style="8" customWidth="1"/>
    <col min="16116" max="16116" width="78.28515625" style="8" customWidth="1"/>
    <col min="16117" max="16117" width="8.28515625" style="8" customWidth="1"/>
    <col min="16118" max="16118" width="12.7109375" style="8" customWidth="1"/>
    <col min="16119" max="16119" width="13.7109375" style="8" customWidth="1"/>
    <col min="16120" max="16120" width="21.28515625" style="8" customWidth="1"/>
    <col min="16121" max="16121" width="19.42578125" style="8" customWidth="1"/>
    <col min="16122" max="16122" width="9.28515625" style="8" customWidth="1"/>
    <col min="16123" max="16123" width="8.85546875" style="8" customWidth="1"/>
    <col min="16124" max="16124" width="21.28515625" style="8" customWidth="1"/>
    <col min="16125" max="16125" width="19.42578125" style="8" customWidth="1"/>
    <col min="16126" max="16126" width="17.140625" style="8" customWidth="1"/>
    <col min="16127" max="16127" width="16.28515625" style="8" customWidth="1"/>
    <col min="16128" max="16384" width="11.42578125" style="8"/>
  </cols>
  <sheetData>
    <row r="1" spans="1:8" ht="20.25" customHeight="1">
      <c r="A1" s="8" t="s">
        <v>317</v>
      </c>
      <c r="B1" s="2"/>
      <c r="C1" s="3"/>
      <c r="D1" s="4"/>
      <c r="E1" s="5"/>
      <c r="F1" s="6"/>
      <c r="G1" s="3"/>
      <c r="H1" s="7"/>
    </row>
    <row r="2" spans="1:8" ht="19.5" customHeight="1">
      <c r="B2" s="10"/>
      <c r="C2" s="11"/>
      <c r="D2" s="12"/>
      <c r="E2" s="13"/>
      <c r="F2" s="14"/>
      <c r="G2" s="11"/>
      <c r="H2" s="15"/>
    </row>
    <row r="3" spans="1:8" ht="20.25" customHeight="1">
      <c r="B3" s="16"/>
      <c r="C3" s="17"/>
      <c r="D3" s="12"/>
      <c r="E3" s="18"/>
      <c r="F3" s="14"/>
      <c r="G3" s="19"/>
      <c r="H3" s="20"/>
    </row>
    <row r="4" spans="1:8" ht="15" customHeight="1">
      <c r="B4" s="16"/>
      <c r="C4" s="17"/>
      <c r="D4" s="12"/>
      <c r="E4" s="13"/>
      <c r="F4" s="14"/>
      <c r="G4" s="11"/>
      <c r="H4" s="15"/>
    </row>
    <row r="5" spans="1:8" ht="18.75" customHeight="1">
      <c r="B5" s="10" t="s">
        <v>5</v>
      </c>
      <c r="C5" s="17" t="s">
        <v>6</v>
      </c>
      <c r="D5" s="12"/>
      <c r="E5" s="13">
        <v>1.3645833333333333</v>
      </c>
      <c r="F5" s="14"/>
      <c r="G5" s="11"/>
      <c r="H5" s="15"/>
    </row>
    <row r="6" spans="1:8" ht="15.75" customHeight="1">
      <c r="B6" s="10" t="s">
        <v>7</v>
      </c>
      <c r="C6" s="17" t="s">
        <v>8</v>
      </c>
      <c r="D6" s="12"/>
      <c r="E6" s="13"/>
      <c r="F6" s="14"/>
      <c r="G6" s="11"/>
      <c r="H6" s="15"/>
    </row>
    <row r="7" spans="1:8" ht="21.75" customHeight="1">
      <c r="B7" s="10" t="s">
        <v>9</v>
      </c>
      <c r="C7" s="17" t="s">
        <v>10</v>
      </c>
      <c r="D7" s="12"/>
      <c r="E7" s="13"/>
      <c r="F7" s="22"/>
      <c r="G7" s="23" t="s">
        <v>11</v>
      </c>
      <c r="H7" s="24"/>
    </row>
    <row r="8" spans="1:8" ht="12.75" customHeight="1">
      <c r="B8" s="10" t="s">
        <v>12</v>
      </c>
      <c r="C8" s="17" t="s">
        <v>13</v>
      </c>
      <c r="D8" s="12"/>
      <c r="E8" s="13"/>
      <c r="F8" s="22"/>
      <c r="G8" s="23" t="s">
        <v>14</v>
      </c>
      <c r="H8" s="24"/>
    </row>
    <row r="9" spans="1:8" ht="24.75" customHeight="1">
      <c r="B9" s="10" t="s">
        <v>15</v>
      </c>
      <c r="C9" s="28">
        <v>40976</v>
      </c>
      <c r="D9" s="12"/>
      <c r="E9" s="13"/>
      <c r="F9" s="22"/>
      <c r="G9" s="23" t="s">
        <v>16</v>
      </c>
      <c r="H9" s="24"/>
    </row>
    <row r="10" spans="1:8" ht="17.25" customHeight="1">
      <c r="B10" s="10"/>
      <c r="C10" s="11"/>
      <c r="D10" s="12"/>
      <c r="E10" s="13"/>
      <c r="F10" s="22"/>
      <c r="G10" s="30" t="s">
        <v>17</v>
      </c>
      <c r="H10" s="24"/>
    </row>
    <row r="11" spans="1:8" ht="33" customHeight="1">
      <c r="B11" s="10"/>
      <c r="C11" s="375" t="s">
        <v>296</v>
      </c>
      <c r="D11" s="12"/>
      <c r="E11" s="13"/>
      <c r="F11" s="32"/>
      <c r="G11" s="11"/>
      <c r="H11" s="15"/>
    </row>
    <row r="12" spans="1:8">
      <c r="B12" s="10"/>
      <c r="C12" s="11"/>
      <c r="D12" s="12"/>
      <c r="E12" s="13" t="s">
        <v>285</v>
      </c>
      <c r="F12" s="32"/>
      <c r="G12" s="11"/>
      <c r="H12" s="15"/>
    </row>
    <row r="13" spans="1:8" ht="24.95" customHeight="1">
      <c r="A13" s="474" t="s">
        <v>314</v>
      </c>
      <c r="B13" s="35" t="s">
        <v>20</v>
      </c>
      <c r="C13" s="35" t="s">
        <v>21</v>
      </c>
      <c r="D13" s="35" t="s">
        <v>22</v>
      </c>
      <c r="E13" s="36" t="s">
        <v>23</v>
      </c>
      <c r="F13" s="36" t="s">
        <v>24</v>
      </c>
      <c r="G13" s="35" t="s">
        <v>25</v>
      </c>
      <c r="H13" s="36" t="s">
        <v>26</v>
      </c>
    </row>
    <row r="14" spans="1:8" s="47" customFormat="1" ht="38.25" customHeight="1">
      <c r="B14" s="37">
        <v>1</v>
      </c>
      <c r="C14" s="38" t="s">
        <v>3</v>
      </c>
      <c r="D14" s="39"/>
      <c r="E14" s="40"/>
      <c r="F14" s="41"/>
      <c r="G14" s="42"/>
      <c r="H14" s="43"/>
    </row>
    <row r="15" spans="1:8" s="69" customFormat="1" ht="15" customHeight="1">
      <c r="B15" s="60"/>
      <c r="C15" s="66"/>
      <c r="D15" s="74"/>
      <c r="E15" s="64"/>
      <c r="F15" s="64"/>
      <c r="G15" s="64"/>
      <c r="H15" s="75"/>
    </row>
    <row r="16" spans="1:8" s="69" customFormat="1" ht="15" customHeight="1">
      <c r="B16" s="60"/>
      <c r="C16" s="66"/>
      <c r="D16" s="74"/>
      <c r="E16" s="64"/>
      <c r="F16" s="64"/>
      <c r="G16" s="64"/>
      <c r="H16" s="75"/>
    </row>
    <row r="17" spans="1:8" s="55" customFormat="1" ht="20.100000000000001" customHeight="1">
      <c r="A17" s="55">
        <v>4</v>
      </c>
      <c r="B17" s="48" t="s">
        <v>310</v>
      </c>
      <c r="C17" s="49" t="s">
        <v>92</v>
      </c>
      <c r="D17" s="50"/>
      <c r="E17" s="51"/>
      <c r="F17" s="52"/>
      <c r="G17" s="53"/>
      <c r="H17" s="54" t="e">
        <f>SUM(G19:G21)</f>
        <v>#REF!</v>
      </c>
    </row>
    <row r="18" spans="1:8" s="69" customFormat="1" ht="15" customHeight="1">
      <c r="B18" s="60"/>
      <c r="C18" s="61"/>
      <c r="D18" s="62"/>
      <c r="E18" s="63"/>
      <c r="F18" s="64"/>
      <c r="G18" s="61"/>
      <c r="H18" s="65"/>
    </row>
    <row r="19" spans="1:8" s="69" customFormat="1" ht="15" customHeight="1">
      <c r="A19" s="69">
        <v>4.01</v>
      </c>
      <c r="B19" s="472" t="s">
        <v>311</v>
      </c>
      <c r="C19" s="69" t="s">
        <v>333</v>
      </c>
      <c r="D19" s="74" t="s">
        <v>334</v>
      </c>
      <c r="E19" s="71">
        <v>1</v>
      </c>
      <c r="F19" s="64" t="e">
        <f>+'RC-1 VTA'!#REF!</f>
        <v>#REF!</v>
      </c>
      <c r="G19" s="64" t="e">
        <f>F19*E19</f>
        <v>#REF!</v>
      </c>
      <c r="H19" s="75"/>
    </row>
    <row r="20" spans="1:8" s="69" customFormat="1" ht="15" customHeight="1">
      <c r="B20" s="472"/>
      <c r="D20" s="74"/>
      <c r="E20" s="71"/>
      <c r="F20" s="64"/>
      <c r="G20" s="64"/>
      <c r="H20" s="75"/>
    </row>
    <row r="21" spans="1:8" s="365" customFormat="1" ht="15" customHeight="1">
      <c r="B21" s="473"/>
      <c r="C21" s="358"/>
      <c r="D21" s="359"/>
      <c r="E21" s="360"/>
      <c r="F21" s="360"/>
      <c r="G21" s="360"/>
      <c r="H21" s="361"/>
    </row>
    <row r="22" spans="1:8" s="69" customFormat="1" ht="15" customHeight="1">
      <c r="B22" s="60"/>
      <c r="C22" s="66"/>
      <c r="D22" s="74"/>
      <c r="E22" s="64"/>
      <c r="F22" s="64"/>
      <c r="G22" s="64"/>
      <c r="H22" s="75"/>
    </row>
    <row r="23" spans="1:8" s="69" customFormat="1" ht="15" customHeight="1">
      <c r="B23" s="83"/>
      <c r="C23" s="84"/>
      <c r="D23" s="74"/>
      <c r="E23" s="71"/>
      <c r="F23" s="64"/>
      <c r="G23" s="64"/>
      <c r="H23" s="75"/>
    </row>
    <row r="24" spans="1:8" s="69" customFormat="1" ht="15" customHeight="1">
      <c r="B24" s="92"/>
      <c r="C24" s="93"/>
      <c r="D24" s="94"/>
      <c r="E24" s="95"/>
      <c r="F24" s="96"/>
      <c r="G24" s="96"/>
      <c r="H24" s="97"/>
    </row>
    <row r="25" spans="1:8" s="47" customFormat="1" ht="15" customHeight="1">
      <c r="B25" s="98"/>
      <c r="C25" s="99"/>
      <c r="D25" s="100"/>
      <c r="E25" s="101"/>
      <c r="F25" s="102" t="s">
        <v>188</v>
      </c>
      <c r="G25" s="103" t="s">
        <v>189</v>
      </c>
      <c r="H25" s="104" t="e">
        <f>+H17</f>
        <v>#REF!</v>
      </c>
    </row>
    <row r="26" spans="1:8" s="47" customFormat="1" ht="15" customHeight="1" thickBot="1">
      <c r="B26" s="98"/>
      <c r="C26" s="99"/>
      <c r="D26" s="100"/>
      <c r="E26" s="101"/>
      <c r="F26" s="102" t="s">
        <v>191</v>
      </c>
      <c r="G26" s="103" t="s">
        <v>189</v>
      </c>
      <c r="H26" s="110" t="e">
        <f>+H25*0.08</f>
        <v>#REF!</v>
      </c>
    </row>
    <row r="27" spans="1:8" s="47" customFormat="1" ht="15" customHeight="1">
      <c r="B27" s="98"/>
      <c r="C27" s="99"/>
      <c r="D27" s="100"/>
      <c r="E27" s="101"/>
      <c r="F27" s="102" t="s">
        <v>192</v>
      </c>
      <c r="G27" s="103"/>
      <c r="H27" s="104" t="e">
        <f>+H25+H26</f>
        <v>#REF!</v>
      </c>
    </row>
    <row r="28" spans="1:8" s="47" customFormat="1" ht="15" customHeight="1" thickBot="1">
      <c r="B28" s="98"/>
      <c r="C28" s="99"/>
      <c r="D28" s="100" t="e">
        <f>0.3/100*H29</f>
        <v>#REF!</v>
      </c>
      <c r="E28" s="101"/>
      <c r="F28" s="102" t="s">
        <v>193</v>
      </c>
      <c r="G28" s="103" t="s">
        <v>189</v>
      </c>
      <c r="H28" s="110" t="e">
        <f>+H27*0.07</f>
        <v>#REF!</v>
      </c>
    </row>
    <row r="29" spans="1:8" s="47" customFormat="1" ht="15" customHeight="1">
      <c r="B29" s="98"/>
      <c r="C29" s="99"/>
      <c r="D29" s="100"/>
      <c r="E29" s="101"/>
      <c r="F29" s="102" t="s">
        <v>194</v>
      </c>
      <c r="G29" s="103" t="s">
        <v>189</v>
      </c>
      <c r="H29" s="104" t="e">
        <f>+H27+H28</f>
        <v>#REF!</v>
      </c>
    </row>
    <row r="30" spans="1:8" s="47" customFormat="1" ht="15" customHeight="1" thickBot="1">
      <c r="B30" s="98"/>
      <c r="C30" s="99"/>
      <c r="D30" s="100"/>
      <c r="E30" s="101"/>
      <c r="F30" s="103" t="s">
        <v>195</v>
      </c>
      <c r="G30" s="103" t="s">
        <v>189</v>
      </c>
      <c r="H30" s="114" t="e">
        <f>+H29*0.18</f>
        <v>#REF!</v>
      </c>
    </row>
    <row r="31" spans="1:8" s="47" customFormat="1" ht="15" customHeight="1" thickTop="1">
      <c r="B31" s="98"/>
      <c r="C31" s="99"/>
      <c r="D31" s="100"/>
      <c r="E31" s="101"/>
      <c r="F31" s="103" t="s">
        <v>197</v>
      </c>
      <c r="G31" s="103" t="s">
        <v>189</v>
      </c>
      <c r="H31" s="104" t="e">
        <f>+H29+H30</f>
        <v>#REF!</v>
      </c>
    </row>
    <row r="32" spans="1:8" s="47" customFormat="1" ht="15" customHeight="1">
      <c r="B32" s="98"/>
      <c r="C32" s="99"/>
      <c r="D32" s="100"/>
      <c r="E32" s="101"/>
      <c r="F32" s="101"/>
      <c r="G32" s="101"/>
      <c r="H32" s="119"/>
    </row>
    <row r="33" spans="2:8" s="47" customFormat="1" ht="15" customHeight="1">
      <c r="B33" s="121"/>
      <c r="C33" s="122"/>
      <c r="D33" s="123"/>
      <c r="E33" s="124"/>
      <c r="F33" s="124"/>
      <c r="G33" s="124"/>
      <c r="H33" s="125"/>
    </row>
    <row r="34" spans="2:8" s="47" customFormat="1" ht="15" customHeight="1">
      <c r="B34" s="126"/>
      <c r="C34" s="127" t="s">
        <v>200</v>
      </c>
      <c r="D34" s="100"/>
      <c r="E34" s="101"/>
      <c r="F34" s="101"/>
      <c r="G34" s="101"/>
      <c r="H34" s="128"/>
    </row>
    <row r="35" spans="2:8" s="47" customFormat="1" ht="15" customHeight="1">
      <c r="B35" s="126"/>
      <c r="C35" s="129" t="s">
        <v>201</v>
      </c>
      <c r="D35" s="100"/>
      <c r="E35" s="101"/>
      <c r="F35" s="101"/>
      <c r="G35" s="101"/>
      <c r="H35" s="128"/>
    </row>
    <row r="36" spans="2:8" s="47" customFormat="1" ht="15" customHeight="1">
      <c r="B36" s="126"/>
      <c r="C36" s="130"/>
      <c r="D36" s="100"/>
      <c r="E36" s="101"/>
      <c r="F36" s="101"/>
      <c r="G36" s="101"/>
      <c r="H36" s="128"/>
    </row>
    <row r="37" spans="2:8" s="47" customFormat="1" ht="15" customHeight="1">
      <c r="B37" s="126"/>
      <c r="C37" s="127" t="s">
        <v>202</v>
      </c>
      <c r="D37" s="100"/>
      <c r="E37" s="101"/>
      <c r="F37" s="101"/>
      <c r="G37" s="101"/>
      <c r="H37" s="128"/>
    </row>
    <row r="38" spans="2:8" s="47" customFormat="1" ht="15" customHeight="1">
      <c r="B38" s="126"/>
      <c r="C38" s="131" t="s">
        <v>203</v>
      </c>
      <c r="D38" s="100"/>
      <c r="E38" s="101"/>
      <c r="F38" s="101"/>
      <c r="G38" s="101"/>
      <c r="H38" s="128"/>
    </row>
    <row r="39" spans="2:8" s="47" customFormat="1" ht="15" customHeight="1">
      <c r="B39" s="126"/>
      <c r="C39" s="131"/>
      <c r="D39" s="100"/>
      <c r="E39" s="101"/>
      <c r="F39" s="101"/>
      <c r="G39" s="101"/>
      <c r="H39" s="128"/>
    </row>
    <row r="40" spans="2:8" s="47" customFormat="1" ht="15" customHeight="1">
      <c r="B40" s="126"/>
      <c r="C40" s="127" t="s">
        <v>204</v>
      </c>
      <c r="D40" s="100"/>
      <c r="E40" s="101"/>
      <c r="F40" s="101"/>
      <c r="G40" s="101"/>
      <c r="H40" s="128"/>
    </row>
    <row r="41" spans="2:8" s="47" customFormat="1" ht="15" customHeight="1">
      <c r="B41" s="126"/>
      <c r="C41" s="132" t="s">
        <v>205</v>
      </c>
      <c r="D41" s="100"/>
      <c r="E41" s="101"/>
      <c r="F41" s="101"/>
      <c r="G41" s="101"/>
      <c r="H41" s="128"/>
    </row>
    <row r="42" spans="2:8" s="47" customFormat="1" ht="15" customHeight="1">
      <c r="B42" s="133"/>
      <c r="C42" s="134"/>
      <c r="D42" s="135"/>
      <c r="E42" s="136"/>
      <c r="F42" s="136"/>
      <c r="G42" s="136"/>
      <c r="H42" s="137"/>
    </row>
    <row r="43" spans="2:8" s="47" customFormat="1" ht="15" customHeight="1">
      <c r="B43" s="126"/>
      <c r="C43" s="99"/>
      <c r="D43" s="100"/>
      <c r="E43" s="101"/>
      <c r="F43" s="101"/>
      <c r="G43" s="101"/>
      <c r="H43" s="128"/>
    </row>
    <row r="44" spans="2:8" s="47" customFormat="1" ht="15" customHeight="1">
      <c r="B44" s="138"/>
      <c r="C44" s="139" t="s">
        <v>206</v>
      </c>
      <c r="D44" s="140"/>
      <c r="E44" s="141"/>
      <c r="F44" s="142"/>
      <c r="G44" s="142"/>
      <c r="H44" s="128"/>
    </row>
    <row r="45" spans="2:8" s="47" customFormat="1" ht="15" customHeight="1">
      <c r="B45" s="143">
        <v>1</v>
      </c>
      <c r="C45" s="590" t="s">
        <v>207</v>
      </c>
      <c r="D45" s="590"/>
      <c r="E45" s="590"/>
      <c r="F45" s="590"/>
      <c r="G45" s="590"/>
      <c r="H45" s="128"/>
    </row>
    <row r="46" spans="2:8" s="47" customFormat="1" ht="30.75" customHeight="1">
      <c r="B46" s="143">
        <f t="shared" ref="B46:B51" si="0">+B45+1</f>
        <v>2</v>
      </c>
      <c r="C46" s="590" t="s">
        <v>208</v>
      </c>
      <c r="D46" s="590"/>
      <c r="E46" s="590"/>
      <c r="F46" s="590"/>
      <c r="G46" s="590"/>
      <c r="H46" s="128"/>
    </row>
    <row r="47" spans="2:8" s="47" customFormat="1" ht="15" customHeight="1">
      <c r="B47" s="143">
        <f t="shared" si="0"/>
        <v>3</v>
      </c>
      <c r="C47" s="590" t="s">
        <v>209</v>
      </c>
      <c r="D47" s="590"/>
      <c r="E47" s="590"/>
      <c r="F47" s="590"/>
      <c r="G47" s="590"/>
      <c r="H47" s="128"/>
    </row>
    <row r="48" spans="2:8" s="47" customFormat="1" ht="28.7" customHeight="1">
      <c r="B48" s="143">
        <f t="shared" si="0"/>
        <v>4</v>
      </c>
      <c r="C48" s="588" t="s">
        <v>210</v>
      </c>
      <c r="D48" s="588"/>
      <c r="E48" s="588"/>
      <c r="F48" s="588"/>
      <c r="G48" s="588"/>
      <c r="H48" s="128"/>
    </row>
    <row r="49" spans="2:8" s="47" customFormat="1" ht="29.45" customHeight="1">
      <c r="B49" s="143">
        <f t="shared" si="0"/>
        <v>5</v>
      </c>
      <c r="C49" s="588" t="s">
        <v>211</v>
      </c>
      <c r="D49" s="588"/>
      <c r="E49" s="588"/>
      <c r="F49" s="588"/>
      <c r="G49" s="588"/>
      <c r="H49" s="128"/>
    </row>
    <row r="50" spans="2:8" s="47" customFormat="1" ht="27.75" customHeight="1">
      <c r="B50" s="143">
        <f t="shared" si="0"/>
        <v>6</v>
      </c>
      <c r="C50" s="588" t="s">
        <v>212</v>
      </c>
      <c r="D50" s="588"/>
      <c r="E50" s="588"/>
      <c r="F50" s="588"/>
      <c r="G50" s="588"/>
      <c r="H50" s="128"/>
    </row>
    <row r="51" spans="2:8" s="47" customFormat="1" ht="27.75" customHeight="1">
      <c r="B51" s="143">
        <f t="shared" si="0"/>
        <v>7</v>
      </c>
      <c r="C51" s="588" t="s">
        <v>213</v>
      </c>
      <c r="D51" s="588"/>
      <c r="E51" s="588"/>
      <c r="F51" s="588"/>
      <c r="G51" s="588"/>
      <c r="H51" s="128"/>
    </row>
    <row r="52" spans="2:8" s="47" customFormat="1" ht="15" customHeight="1">
      <c r="B52" s="143"/>
      <c r="C52" s="146"/>
      <c r="D52" s="147"/>
      <c r="E52" s="148"/>
      <c r="F52" s="149"/>
      <c r="G52" s="149"/>
      <c r="H52" s="128"/>
    </row>
    <row r="53" spans="2:8" s="47" customFormat="1" ht="15" customHeight="1">
      <c r="B53" s="143"/>
      <c r="C53" s="150" t="s">
        <v>214</v>
      </c>
      <c r="D53" s="147"/>
      <c r="E53" s="148"/>
      <c r="F53" s="149"/>
      <c r="G53" s="149"/>
      <c r="H53" s="128"/>
    </row>
    <row r="54" spans="2:8" s="47" customFormat="1" ht="15" customHeight="1">
      <c r="B54" s="143">
        <v>1</v>
      </c>
      <c r="C54" s="146" t="s">
        <v>215</v>
      </c>
      <c r="D54" s="147"/>
      <c r="E54" s="148"/>
      <c r="F54" s="149"/>
      <c r="G54" s="149"/>
      <c r="H54" s="128"/>
    </row>
    <row r="55" spans="2:8" s="47" customFormat="1" ht="15" customHeight="1">
      <c r="B55" s="143">
        <f t="shared" ref="B55:B69" si="1">+B54+1</f>
        <v>2</v>
      </c>
      <c r="C55" s="146" t="s">
        <v>216</v>
      </c>
      <c r="D55" s="147"/>
      <c r="E55" s="148"/>
      <c r="F55" s="149"/>
      <c r="G55" s="149"/>
      <c r="H55" s="128"/>
    </row>
    <row r="56" spans="2:8" s="47" customFormat="1" ht="15" customHeight="1">
      <c r="B56" s="143">
        <f t="shared" si="1"/>
        <v>3</v>
      </c>
      <c r="C56" s="146" t="s">
        <v>217</v>
      </c>
      <c r="D56" s="147"/>
      <c r="E56" s="148"/>
      <c r="F56" s="149"/>
      <c r="G56" s="149"/>
      <c r="H56" s="128"/>
    </row>
    <row r="57" spans="2:8" s="47" customFormat="1" ht="15" customHeight="1">
      <c r="B57" s="143">
        <f t="shared" si="1"/>
        <v>4</v>
      </c>
      <c r="C57" s="146" t="s">
        <v>218</v>
      </c>
      <c r="D57" s="147"/>
      <c r="E57" s="148"/>
      <c r="F57" s="149"/>
      <c r="G57" s="149"/>
      <c r="H57" s="128"/>
    </row>
    <row r="58" spans="2:8" s="47" customFormat="1" ht="15" customHeight="1">
      <c r="B58" s="143">
        <f t="shared" si="1"/>
        <v>5</v>
      </c>
      <c r="C58" s="146" t="s">
        <v>219</v>
      </c>
      <c r="D58" s="147"/>
      <c r="E58" s="148"/>
      <c r="F58" s="149"/>
      <c r="G58" s="149"/>
      <c r="H58" s="128"/>
    </row>
    <row r="59" spans="2:8" s="47" customFormat="1" ht="15" customHeight="1">
      <c r="B59" s="143">
        <f t="shared" si="1"/>
        <v>6</v>
      </c>
      <c r="C59" s="146" t="s">
        <v>220</v>
      </c>
      <c r="D59" s="147"/>
      <c r="E59" s="148"/>
      <c r="F59" s="149"/>
      <c r="G59" s="149"/>
      <c r="H59" s="128"/>
    </row>
    <row r="60" spans="2:8" s="47" customFormat="1" ht="15" customHeight="1">
      <c r="B60" s="143">
        <f t="shared" si="1"/>
        <v>7</v>
      </c>
      <c r="C60" s="146" t="s">
        <v>221</v>
      </c>
      <c r="D60" s="147"/>
      <c r="E60" s="148"/>
      <c r="F60" s="149"/>
      <c r="G60" s="149"/>
      <c r="H60" s="128"/>
    </row>
    <row r="61" spans="2:8" s="47" customFormat="1" ht="15" customHeight="1">
      <c r="B61" s="143">
        <f t="shared" si="1"/>
        <v>8</v>
      </c>
      <c r="C61" s="146" t="s">
        <v>222</v>
      </c>
      <c r="D61" s="147"/>
      <c r="E61" s="148"/>
      <c r="F61" s="149"/>
      <c r="G61" s="149"/>
      <c r="H61" s="128"/>
    </row>
    <row r="62" spans="2:8" s="47" customFormat="1" ht="15" customHeight="1">
      <c r="B62" s="143">
        <f t="shared" si="1"/>
        <v>9</v>
      </c>
      <c r="C62" s="146" t="s">
        <v>223</v>
      </c>
      <c r="D62" s="147"/>
      <c r="E62" s="148"/>
      <c r="F62" s="149"/>
      <c r="G62" s="149"/>
      <c r="H62" s="128"/>
    </row>
    <row r="63" spans="2:8" s="47" customFormat="1" ht="15" customHeight="1">
      <c r="B63" s="143">
        <f t="shared" si="1"/>
        <v>10</v>
      </c>
      <c r="C63" s="146" t="s">
        <v>224</v>
      </c>
      <c r="D63" s="147"/>
      <c r="E63" s="148"/>
      <c r="F63" s="149"/>
      <c r="G63" s="149"/>
      <c r="H63" s="128"/>
    </row>
    <row r="64" spans="2:8" s="47" customFormat="1" ht="15" customHeight="1">
      <c r="B64" s="143">
        <f t="shared" si="1"/>
        <v>11</v>
      </c>
      <c r="C64" s="146" t="s">
        <v>225</v>
      </c>
      <c r="D64" s="147"/>
      <c r="E64" s="148"/>
      <c r="F64" s="149"/>
      <c r="G64" s="149"/>
      <c r="H64" s="128"/>
    </row>
    <row r="65" spans="2:8" s="47" customFormat="1" ht="15" customHeight="1">
      <c r="B65" s="143">
        <f t="shared" si="1"/>
        <v>12</v>
      </c>
      <c r="C65" s="146" t="s">
        <v>226</v>
      </c>
      <c r="D65" s="147"/>
      <c r="E65" s="148"/>
      <c r="F65" s="149"/>
      <c r="G65" s="149"/>
      <c r="H65" s="128"/>
    </row>
    <row r="66" spans="2:8" s="47" customFormat="1" ht="15" customHeight="1">
      <c r="B66" s="143">
        <f t="shared" si="1"/>
        <v>13</v>
      </c>
      <c r="C66" s="146" t="s">
        <v>227</v>
      </c>
      <c r="D66" s="147"/>
      <c r="E66" s="148"/>
      <c r="F66" s="149"/>
      <c r="G66" s="149"/>
      <c r="H66" s="128"/>
    </row>
    <row r="67" spans="2:8" s="47" customFormat="1" ht="15" customHeight="1">
      <c r="B67" s="143">
        <f t="shared" si="1"/>
        <v>14</v>
      </c>
      <c r="C67" s="146" t="s">
        <v>228</v>
      </c>
      <c r="D67" s="147"/>
      <c r="E67" s="148"/>
      <c r="F67" s="149"/>
      <c r="G67" s="149"/>
      <c r="H67" s="128"/>
    </row>
    <row r="68" spans="2:8" s="47" customFormat="1" ht="15" customHeight="1">
      <c r="B68" s="143">
        <f t="shared" si="1"/>
        <v>15</v>
      </c>
      <c r="C68" s="146" t="s">
        <v>229</v>
      </c>
      <c r="D68" s="147"/>
      <c r="E68" s="148"/>
      <c r="F68" s="149"/>
      <c r="G68" s="149"/>
      <c r="H68" s="128"/>
    </row>
    <row r="69" spans="2:8" s="47" customFormat="1" ht="15" customHeight="1">
      <c r="B69" s="143">
        <f t="shared" si="1"/>
        <v>16</v>
      </c>
      <c r="C69" s="146" t="s">
        <v>230</v>
      </c>
      <c r="D69" s="147"/>
      <c r="E69" s="148"/>
      <c r="F69" s="149"/>
      <c r="G69" s="149"/>
      <c r="H69" s="128"/>
    </row>
    <row r="70" spans="2:8" s="47" customFormat="1" ht="15" customHeight="1">
      <c r="B70" s="126"/>
      <c r="C70" s="99"/>
      <c r="D70" s="100"/>
      <c r="E70" s="101"/>
      <c r="F70" s="101"/>
      <c r="G70" s="101"/>
      <c r="H70" s="128"/>
    </row>
    <row r="71" spans="2:8" s="47" customFormat="1" ht="15" customHeight="1">
      <c r="B71" s="151"/>
      <c r="C71" s="152"/>
      <c r="D71" s="153"/>
      <c r="E71" s="154"/>
      <c r="F71" s="154"/>
      <c r="G71" s="154"/>
      <c r="H71" s="155"/>
    </row>
    <row r="72" spans="2:8" s="47" customFormat="1" ht="15" customHeight="1">
      <c r="B72" s="126"/>
      <c r="C72" s="99"/>
      <c r="D72" s="100"/>
      <c r="E72" s="101"/>
      <c r="F72" s="101"/>
      <c r="G72" s="101"/>
      <c r="H72" s="128"/>
    </row>
    <row r="73" spans="2:8" s="47" customFormat="1" ht="15" customHeight="1">
      <c r="B73" s="156" t="s">
        <v>231</v>
      </c>
      <c r="C73" s="44"/>
      <c r="D73" s="146"/>
      <c r="E73" s="157"/>
      <c r="F73" s="158"/>
      <c r="G73" s="158"/>
      <c r="H73" s="128"/>
    </row>
    <row r="74" spans="2:8" s="47" customFormat="1" ht="15" customHeight="1">
      <c r="B74" s="156"/>
      <c r="C74" s="44"/>
      <c r="D74" s="146"/>
      <c r="E74" s="159"/>
      <c r="F74" s="160"/>
      <c r="G74" s="160"/>
      <c r="H74" s="128"/>
    </row>
    <row r="75" spans="2:8" s="47" customFormat="1" ht="15" customHeight="1">
      <c r="B75" s="156"/>
      <c r="C75" s="44"/>
      <c r="D75" s="146"/>
      <c r="E75" s="159"/>
      <c r="F75" s="160"/>
      <c r="G75" s="160"/>
      <c r="H75" s="128"/>
    </row>
    <row r="76" spans="2:8" s="47" customFormat="1" ht="15" customHeight="1">
      <c r="B76" s="156"/>
      <c r="C76" s="161"/>
      <c r="D76" s="147"/>
      <c r="E76" s="162"/>
      <c r="F76" s="163"/>
      <c r="G76" s="163"/>
      <c r="H76" s="128"/>
    </row>
    <row r="77" spans="2:8" s="47" customFormat="1" ht="15" customHeight="1">
      <c r="B77" s="156"/>
      <c r="C77" s="164" t="s">
        <v>232</v>
      </c>
      <c r="D77" s="146"/>
      <c r="E77" s="159"/>
      <c r="F77" s="589" t="s">
        <v>233</v>
      </c>
      <c r="G77" s="589"/>
      <c r="H77" s="128"/>
    </row>
    <row r="78" spans="2:8" s="47" customFormat="1" ht="15" customHeight="1">
      <c r="B78" s="166"/>
      <c r="C78" s="164" t="s">
        <v>234</v>
      </c>
      <c r="D78" s="146"/>
      <c r="E78" s="157"/>
      <c r="F78" s="589" t="s">
        <v>235</v>
      </c>
      <c r="G78" s="589"/>
      <c r="H78" s="128"/>
    </row>
    <row r="79" spans="2:8" s="47" customFormat="1" ht="15" customHeight="1">
      <c r="B79" s="166"/>
      <c r="C79" s="164" t="s">
        <v>236</v>
      </c>
      <c r="D79" s="161"/>
      <c r="E79" s="167"/>
      <c r="F79" s="168"/>
      <c r="G79" s="168"/>
      <c r="H79" s="128"/>
    </row>
    <row r="80" spans="2:8" s="47" customFormat="1" ht="15" customHeight="1">
      <c r="B80" s="133"/>
      <c r="C80" s="134"/>
      <c r="D80" s="135"/>
      <c r="E80" s="136"/>
      <c r="F80" s="136"/>
      <c r="G80" s="136"/>
      <c r="H80" s="137"/>
    </row>
  </sheetData>
  <sheetProtection selectLockedCells="1" selectUnlockedCells="1"/>
  <mergeCells count="9">
    <mergeCell ref="C51:G51"/>
    <mergeCell ref="F77:G77"/>
    <mergeCell ref="F78:G78"/>
    <mergeCell ref="C45:G45"/>
    <mergeCell ref="C46:G46"/>
    <mergeCell ref="C47:G47"/>
    <mergeCell ref="C48:G48"/>
    <mergeCell ref="C49:G49"/>
    <mergeCell ref="C50:G50"/>
  </mergeCells>
  <hyperlinks>
    <hyperlink ref="G10" r:id="rId1"/>
  </hyperlinks>
  <printOptions horizontalCentered="1" verticalCentered="1"/>
  <pageMargins left="0.19685039370078741" right="0.19685039370078741" top="0.19685039370078741" bottom="0.27559055118110237" header="0.78740157480314965" footer="0.78740157480314965"/>
  <pageSetup paperSize="9" scale="55" firstPageNumber="0" orientation="portrait" horizontalDpi="300" verticalDpi="300" r:id="rId2"/>
  <headerFooter alignWithMargins="0">
    <oddHeader>&amp;C&amp;"Times New Roman,Normal"&amp;12&amp;A</oddHeader>
    <oddFooter>&amp;C&amp;"Times New Roman,Normal"&amp;12Página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16</vt:i4>
      </vt:variant>
    </vt:vector>
  </HeadingPairs>
  <TitlesOfParts>
    <vt:vector size="33" baseType="lpstr">
      <vt:lpstr>B DATOS DESPUES DE OC-2</vt:lpstr>
      <vt:lpstr>OC-02</vt:lpstr>
      <vt:lpstr>control de costo OC-02</vt:lpstr>
      <vt:lpstr>B DATOS DESPUES DE OC-1</vt:lpstr>
      <vt:lpstr>VAL OC1</vt:lpstr>
      <vt:lpstr>OC-01</vt:lpstr>
      <vt:lpstr>control de costo OC-01</vt:lpstr>
      <vt:lpstr>RC-1 VTA</vt:lpstr>
      <vt:lpstr>RC-1 PART CONTROL COSTO</vt:lpstr>
      <vt:lpstr>RC-2</vt:lpstr>
      <vt:lpstr>venta COSTO CONTR</vt:lpstr>
      <vt:lpstr>REQ CAMBIO 2 COSTO</vt:lpstr>
      <vt:lpstr>control de costo CONTR</vt:lpstr>
      <vt:lpstr>valoriz venta CONTR</vt:lpstr>
      <vt:lpstr>Hoja1</vt:lpstr>
      <vt:lpstr>Hoja2</vt:lpstr>
      <vt:lpstr>Hoja3</vt:lpstr>
      <vt:lpstr>'B DATOS DESPUES DE OC-1'!Área_de_impresión</vt:lpstr>
      <vt:lpstr>'B DATOS DESPUES DE OC-2'!Área_de_impresión</vt:lpstr>
      <vt:lpstr>'control de costo CONTR'!Área_de_impresión</vt:lpstr>
      <vt:lpstr>'control de costo OC-01'!Área_de_impresión</vt:lpstr>
      <vt:lpstr>'control de costo OC-02'!Área_de_impresión</vt:lpstr>
      <vt:lpstr>'OC-01'!Área_de_impresión</vt:lpstr>
      <vt:lpstr>'OC-02'!Área_de_impresión</vt:lpstr>
      <vt:lpstr>'RC-1 PART CONTROL COSTO'!Área_de_impresión</vt:lpstr>
      <vt:lpstr>'RC-1 VTA'!Área_de_impresión</vt:lpstr>
      <vt:lpstr>'VAL OC1'!Área_de_impresión</vt:lpstr>
      <vt:lpstr>'valoriz venta CONTR'!Área_de_impresión</vt:lpstr>
      <vt:lpstr>'venta COSTO CONTR'!Área_de_impresión</vt:lpstr>
      <vt:lpstr>'OC-01'!Títulos_a_imprimir</vt:lpstr>
      <vt:lpstr>'OC-02'!Títulos_a_imprimir</vt:lpstr>
      <vt:lpstr>'VAL OC1'!Títulos_a_imprimir</vt:lpstr>
      <vt:lpstr>'valoriz venta CONTR'!Títulos_a_imprimir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eramirez</dc:creator>
  <cp:lastModifiedBy>eramirez</cp:lastModifiedBy>
  <dcterms:created xsi:type="dcterms:W3CDTF">2012-06-07T16:01:19Z</dcterms:created>
  <dcterms:modified xsi:type="dcterms:W3CDTF">2012-06-26T17:46:28Z</dcterms:modified>
</cp:coreProperties>
</file>