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m\Desktop\Earthquakes\"/>
    </mc:Choice>
  </mc:AlternateContent>
  <xr:revisionPtr revIDLastSave="0" documentId="13_ncr:1_{077B787C-740C-457B-8BB1-E07B4E98BBEC}" xr6:coauthVersionLast="45" xr6:coauthVersionMax="45" xr10:uidLastSave="{00000000-0000-0000-0000-000000000000}"/>
  <bookViews>
    <workbookView xWindow="-120" yWindow="-120" windowWidth="20730" windowHeight="11760" xr2:uid="{7132BA4F-A1F1-4334-AABD-3E22EFAB116B}"/>
  </bookViews>
  <sheets>
    <sheet name="Sheet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5" i="1" l="1"/>
  <c r="M738" i="1" l="1"/>
  <c r="Q737" i="1"/>
  <c r="M737" i="1"/>
  <c r="Q736" i="1"/>
  <c r="M736" i="1"/>
  <c r="Q735" i="1"/>
  <c r="M735" i="1"/>
  <c r="Q734" i="1"/>
  <c r="M734" i="1"/>
  <c r="Q733" i="1"/>
  <c r="M733" i="1"/>
  <c r="Q732" i="1"/>
  <c r="M732" i="1"/>
  <c r="Q731" i="1"/>
  <c r="M731" i="1"/>
  <c r="Q730" i="1"/>
  <c r="M730" i="1"/>
  <c r="Q729" i="1"/>
  <c r="M729" i="1"/>
  <c r="Q728" i="1"/>
  <c r="M728" i="1"/>
  <c r="Q727" i="1"/>
  <c r="M727" i="1"/>
  <c r="Q726" i="1"/>
  <c r="M726" i="1"/>
  <c r="Q725" i="1"/>
  <c r="M725" i="1"/>
  <c r="Q724" i="1"/>
  <c r="M724" i="1"/>
  <c r="Q723" i="1"/>
  <c r="M723" i="1"/>
  <c r="Q722" i="1"/>
  <c r="M722" i="1"/>
  <c r="Q721" i="1"/>
  <c r="M721" i="1"/>
  <c r="M720" i="1"/>
  <c r="Q719" i="1"/>
  <c r="M719" i="1"/>
  <c r="Q718" i="1"/>
  <c r="M718" i="1"/>
  <c r="Q717" i="1"/>
  <c r="M717" i="1"/>
  <c r="Q716" i="1"/>
  <c r="M716" i="1"/>
  <c r="Q715" i="1"/>
  <c r="M715" i="1"/>
  <c r="Q714" i="1"/>
  <c r="M714" i="1"/>
  <c r="Q713" i="1"/>
  <c r="M713" i="1"/>
  <c r="Q712" i="1"/>
  <c r="M712" i="1"/>
  <c r="Q711" i="1"/>
  <c r="M711" i="1"/>
  <c r="Q710" i="1"/>
  <c r="M710" i="1"/>
  <c r="Q709" i="1"/>
  <c r="M709" i="1"/>
  <c r="Q708" i="1"/>
  <c r="M708" i="1"/>
  <c r="Q707" i="1"/>
  <c r="M707" i="1"/>
  <c r="Q706" i="1"/>
  <c r="M706" i="1"/>
  <c r="Q705" i="1"/>
  <c r="M705" i="1"/>
  <c r="Q704" i="1"/>
  <c r="M704" i="1"/>
  <c r="Q703" i="1"/>
  <c r="M703" i="1"/>
  <c r="Q702" i="1"/>
  <c r="M702" i="1"/>
  <c r="Q701" i="1"/>
  <c r="M701" i="1"/>
  <c r="Q700" i="1"/>
  <c r="M700" i="1"/>
  <c r="Q699" i="1"/>
  <c r="M699" i="1"/>
  <c r="Q698" i="1"/>
  <c r="M698" i="1"/>
  <c r="Q697" i="1"/>
  <c r="M697" i="1"/>
  <c r="Q696" i="1"/>
  <c r="M696" i="1"/>
  <c r="Q695" i="1"/>
  <c r="M695" i="1"/>
  <c r="Q694" i="1"/>
  <c r="M694" i="1"/>
  <c r="Q693" i="1"/>
  <c r="M693" i="1"/>
  <c r="Q692" i="1"/>
  <c r="M692" i="1"/>
  <c r="Q691" i="1"/>
  <c r="M691" i="1"/>
  <c r="Q690" i="1"/>
  <c r="M690" i="1"/>
  <c r="Q689" i="1"/>
  <c r="M689" i="1"/>
  <c r="Q688" i="1"/>
  <c r="M688" i="1"/>
  <c r="Q687" i="1"/>
  <c r="M687" i="1"/>
  <c r="Q686" i="1"/>
  <c r="M686" i="1"/>
  <c r="Q685" i="1"/>
  <c r="M685" i="1"/>
  <c r="Q684" i="1"/>
  <c r="M684" i="1"/>
  <c r="Q683" i="1"/>
  <c r="M683" i="1"/>
  <c r="Q682" i="1"/>
  <c r="M682" i="1"/>
  <c r="Q681" i="1"/>
  <c r="M681" i="1"/>
  <c r="Q680" i="1"/>
  <c r="M680" i="1"/>
  <c r="Q679" i="1"/>
  <c r="M679" i="1"/>
  <c r="Q678" i="1"/>
  <c r="M678" i="1"/>
  <c r="Q677" i="1"/>
  <c r="M677" i="1"/>
  <c r="Q676" i="1"/>
  <c r="M676" i="1"/>
  <c r="Q675" i="1"/>
  <c r="M675" i="1"/>
  <c r="Q674" i="1"/>
  <c r="M674" i="1"/>
  <c r="Q673" i="1"/>
  <c r="M673" i="1"/>
  <c r="Q672" i="1"/>
  <c r="M672" i="1"/>
  <c r="Q671" i="1"/>
  <c r="M671" i="1"/>
  <c r="Q670" i="1"/>
  <c r="M670" i="1"/>
  <c r="Q669" i="1"/>
  <c r="M669" i="1"/>
  <c r="Q668" i="1"/>
  <c r="M668" i="1"/>
  <c r="Q667" i="1"/>
  <c r="M667" i="1"/>
  <c r="Q666" i="1"/>
  <c r="M666" i="1"/>
  <c r="Q665" i="1"/>
  <c r="M665" i="1"/>
  <c r="Q664" i="1"/>
  <c r="M664" i="1"/>
  <c r="Q663" i="1"/>
  <c r="M663" i="1"/>
  <c r="Q662" i="1"/>
  <c r="M662" i="1"/>
  <c r="Q661" i="1"/>
  <c r="M661" i="1"/>
  <c r="O660" i="1"/>
  <c r="N660" i="1"/>
  <c r="Q659" i="1"/>
  <c r="M659" i="1"/>
  <c r="Q658" i="1"/>
  <c r="M658" i="1"/>
  <c r="Q657" i="1"/>
  <c r="M657" i="1"/>
  <c r="Q656" i="1"/>
  <c r="M656" i="1"/>
  <c r="Q655" i="1"/>
  <c r="M655" i="1"/>
  <c r="Q654" i="1"/>
  <c r="M654" i="1"/>
  <c r="Q653" i="1"/>
  <c r="M653" i="1"/>
  <c r="Q652" i="1"/>
  <c r="M652" i="1"/>
  <c r="Q651" i="1"/>
  <c r="M651" i="1"/>
  <c r="Q650" i="1"/>
  <c r="M650" i="1"/>
  <c r="Q649" i="1"/>
  <c r="M649" i="1"/>
  <c r="Q648" i="1"/>
  <c r="M648" i="1"/>
  <c r="F648" i="1"/>
  <c r="Q647" i="1"/>
  <c r="M647" i="1"/>
  <c r="F647" i="1"/>
  <c r="Q646" i="1"/>
  <c r="M646" i="1"/>
  <c r="F646" i="1"/>
  <c r="Q645" i="1"/>
  <c r="M645" i="1"/>
  <c r="F645" i="1"/>
  <c r="Q644" i="1"/>
  <c r="M644" i="1"/>
  <c r="F644" i="1"/>
  <c r="Q643" i="1"/>
  <c r="M643" i="1"/>
  <c r="Q642" i="1"/>
  <c r="M642" i="1"/>
  <c r="N641" i="1"/>
  <c r="Q641" i="1" s="1"/>
  <c r="Q640" i="1"/>
  <c r="M640" i="1"/>
  <c r="Q639" i="1"/>
  <c r="M639" i="1"/>
  <c r="F639" i="1"/>
  <c r="Q638" i="1"/>
  <c r="M638" i="1"/>
  <c r="Q637" i="1"/>
  <c r="M637" i="1"/>
  <c r="Q636" i="1"/>
  <c r="M636" i="1"/>
  <c r="Q635" i="1"/>
  <c r="M635" i="1"/>
  <c r="Q634" i="1"/>
  <c r="M634" i="1"/>
  <c r="F634" i="1"/>
  <c r="Q633" i="1"/>
  <c r="M633" i="1"/>
  <c r="Q632" i="1"/>
  <c r="M632" i="1"/>
  <c r="Q631" i="1"/>
  <c r="M631" i="1"/>
  <c r="Q630" i="1"/>
  <c r="M630" i="1"/>
  <c r="Q629" i="1"/>
  <c r="M629" i="1"/>
  <c r="Q628" i="1"/>
  <c r="M628" i="1"/>
  <c r="Q627" i="1"/>
  <c r="M627" i="1"/>
  <c r="Q626" i="1"/>
  <c r="M626" i="1"/>
  <c r="Q625" i="1"/>
  <c r="M625" i="1"/>
  <c r="Q624" i="1"/>
  <c r="M624" i="1"/>
  <c r="Q623" i="1"/>
  <c r="M623" i="1"/>
  <c r="Q622" i="1"/>
  <c r="M622" i="1"/>
  <c r="F622" i="1"/>
  <c r="Q621" i="1"/>
  <c r="M621" i="1"/>
  <c r="F621" i="1"/>
  <c r="Q620" i="1"/>
  <c r="M620" i="1"/>
  <c r="F620" i="1"/>
  <c r="Q619" i="1"/>
  <c r="M619" i="1"/>
  <c r="Q618" i="1"/>
  <c r="M618" i="1"/>
  <c r="Q617" i="1"/>
  <c r="M617" i="1"/>
  <c r="Q616" i="1"/>
  <c r="M616" i="1"/>
  <c r="Q615" i="1"/>
  <c r="M615" i="1"/>
  <c r="Q614" i="1"/>
  <c r="M614" i="1"/>
  <c r="Q613" i="1"/>
  <c r="M613" i="1"/>
  <c r="Q612" i="1"/>
  <c r="M612" i="1"/>
  <c r="F612" i="1"/>
  <c r="Q611" i="1"/>
  <c r="M611" i="1"/>
  <c r="F611" i="1"/>
  <c r="Q610" i="1"/>
  <c r="M610" i="1"/>
  <c r="F610" i="1"/>
  <c r="Q609" i="1"/>
  <c r="M609" i="1"/>
  <c r="F609" i="1"/>
  <c r="Q608" i="1"/>
  <c r="M608" i="1"/>
  <c r="F608" i="1"/>
  <c r="Q607" i="1"/>
  <c r="M607" i="1"/>
  <c r="Q606" i="1"/>
  <c r="M606" i="1"/>
  <c r="F606" i="1"/>
  <c r="Q605" i="1"/>
  <c r="M605" i="1"/>
  <c r="Q604" i="1"/>
  <c r="M604" i="1"/>
  <c r="Q603" i="1"/>
  <c r="M603" i="1"/>
  <c r="F603" i="1"/>
  <c r="Q602" i="1"/>
  <c r="M602" i="1"/>
  <c r="Q601" i="1"/>
  <c r="M601" i="1"/>
  <c r="Q600" i="1"/>
  <c r="M600" i="1"/>
  <c r="Q599" i="1"/>
  <c r="M599" i="1"/>
  <c r="F599" i="1"/>
  <c r="Q598" i="1"/>
  <c r="M598" i="1"/>
  <c r="Q597" i="1"/>
  <c r="M597" i="1"/>
  <c r="F597" i="1"/>
  <c r="Q596" i="1"/>
  <c r="M596" i="1"/>
  <c r="Q595" i="1"/>
  <c r="M595" i="1"/>
  <c r="F595" i="1"/>
  <c r="Q594" i="1"/>
  <c r="M594" i="1"/>
  <c r="Q593" i="1"/>
  <c r="M593" i="1"/>
  <c r="F593" i="1"/>
  <c r="Q592" i="1"/>
  <c r="M592" i="1"/>
  <c r="F592" i="1"/>
  <c r="Q591" i="1"/>
  <c r="M591" i="1"/>
  <c r="Q590" i="1"/>
  <c r="M590" i="1"/>
  <c r="Q589" i="1"/>
  <c r="M589" i="1"/>
  <c r="Q588" i="1"/>
  <c r="M588" i="1"/>
  <c r="Q587" i="1"/>
  <c r="M587" i="1"/>
  <c r="Q586" i="1"/>
  <c r="M586" i="1"/>
  <c r="Q585" i="1"/>
  <c r="M585" i="1"/>
  <c r="Q584" i="1"/>
  <c r="M584" i="1"/>
  <c r="Q583" i="1"/>
  <c r="M583" i="1"/>
  <c r="Q582" i="1"/>
  <c r="M582" i="1"/>
  <c r="Q581" i="1"/>
  <c r="M581" i="1"/>
  <c r="Q580" i="1"/>
  <c r="M580" i="1"/>
  <c r="Q579" i="1"/>
  <c r="M579" i="1"/>
  <c r="Q578" i="1"/>
  <c r="M578" i="1"/>
  <c r="Q577" i="1"/>
  <c r="M577" i="1"/>
  <c r="Q576" i="1"/>
  <c r="M576" i="1"/>
  <c r="Q575" i="1"/>
  <c r="M575" i="1"/>
  <c r="Q574" i="1"/>
  <c r="M574" i="1"/>
  <c r="Q573" i="1"/>
  <c r="M573" i="1"/>
  <c r="Q572" i="1"/>
  <c r="M572" i="1"/>
  <c r="Q571" i="1"/>
  <c r="M571" i="1"/>
  <c r="Q570" i="1"/>
  <c r="M570" i="1"/>
  <c r="Q569" i="1"/>
  <c r="M569" i="1"/>
  <c r="Q568" i="1"/>
  <c r="M568" i="1"/>
  <c r="Q567" i="1"/>
  <c r="M567" i="1"/>
  <c r="Q566" i="1"/>
  <c r="M566" i="1"/>
  <c r="Q565" i="1"/>
  <c r="M565" i="1"/>
  <c r="Q564" i="1"/>
  <c r="M564" i="1"/>
  <c r="Q563" i="1"/>
  <c r="M563" i="1"/>
  <c r="Q562" i="1"/>
  <c r="M562" i="1"/>
  <c r="M561" i="1"/>
  <c r="Q560" i="1"/>
  <c r="M560" i="1"/>
  <c r="F560" i="1"/>
  <c r="Q559" i="1"/>
  <c r="M559" i="1"/>
  <c r="Q558" i="1"/>
  <c r="P558" i="1"/>
  <c r="M558" i="1"/>
  <c r="Q557" i="1"/>
  <c r="M557" i="1"/>
  <c r="F557" i="1"/>
  <c r="Q556" i="1"/>
  <c r="M556" i="1"/>
  <c r="Q555" i="1"/>
  <c r="M555" i="1"/>
  <c r="Q554" i="1"/>
  <c r="M554" i="1"/>
  <c r="F554" i="1"/>
  <c r="Q553" i="1"/>
  <c r="M553" i="1"/>
  <c r="Q552" i="1"/>
  <c r="M552" i="1"/>
  <c r="F552" i="1"/>
  <c r="Q551" i="1"/>
  <c r="M551" i="1"/>
  <c r="Q550" i="1"/>
  <c r="M550" i="1"/>
  <c r="Q549" i="1"/>
  <c r="M549" i="1"/>
  <c r="F549" i="1"/>
  <c r="Q548" i="1"/>
  <c r="M548" i="1"/>
  <c r="F548" i="1"/>
  <c r="Q547" i="1"/>
  <c r="M547" i="1"/>
  <c r="F547" i="1"/>
  <c r="Q546" i="1"/>
  <c r="M546" i="1"/>
  <c r="F546" i="1"/>
  <c r="Q545" i="1"/>
  <c r="M545" i="1"/>
  <c r="Q544" i="1"/>
  <c r="M544" i="1"/>
  <c r="Q543" i="1"/>
  <c r="M543" i="1"/>
  <c r="F543" i="1"/>
  <c r="Q542" i="1"/>
  <c r="M542" i="1"/>
  <c r="Q541" i="1"/>
  <c r="M541" i="1"/>
  <c r="F541" i="1"/>
  <c r="Q540" i="1"/>
  <c r="M540" i="1"/>
  <c r="F540" i="1"/>
  <c r="Q539" i="1"/>
  <c r="M539" i="1"/>
  <c r="F539" i="1"/>
  <c r="Q538" i="1"/>
  <c r="M538" i="1"/>
  <c r="Q537" i="1"/>
  <c r="M537" i="1"/>
  <c r="Q536" i="1"/>
  <c r="M536" i="1"/>
  <c r="Q535" i="1"/>
  <c r="M535" i="1"/>
  <c r="M534" i="1"/>
  <c r="M533" i="1"/>
  <c r="Q532" i="1"/>
  <c r="M532" i="1"/>
  <c r="Q531" i="1"/>
  <c r="M531" i="1"/>
  <c r="F531" i="1"/>
  <c r="Q530" i="1"/>
  <c r="M530" i="1"/>
  <c r="Q529" i="1"/>
  <c r="M529" i="1"/>
  <c r="Q528" i="1"/>
  <c r="M528" i="1"/>
  <c r="F528" i="1"/>
  <c r="Q527" i="1"/>
  <c r="M527" i="1"/>
  <c r="Q526" i="1"/>
  <c r="M526" i="1"/>
  <c r="Q525" i="1"/>
  <c r="M525" i="1"/>
  <c r="G525" i="1"/>
  <c r="F525" i="1"/>
  <c r="Q524" i="1"/>
  <c r="M524" i="1"/>
  <c r="Q523" i="1"/>
  <c r="M523" i="1"/>
  <c r="Q522" i="1"/>
  <c r="M522" i="1"/>
  <c r="Q521" i="1"/>
  <c r="M521" i="1"/>
  <c r="Q520" i="1"/>
  <c r="M520" i="1"/>
  <c r="Q519" i="1"/>
  <c r="M519" i="1"/>
  <c r="Q518" i="1"/>
  <c r="M518" i="1"/>
  <c r="F518" i="1"/>
  <c r="Q517" i="1"/>
  <c r="M517" i="1"/>
  <c r="Q516" i="1"/>
  <c r="M516" i="1"/>
  <c r="Q515" i="1"/>
  <c r="M515" i="1"/>
  <c r="F515" i="1"/>
  <c r="Q514" i="1"/>
  <c r="M514" i="1"/>
  <c r="F514" i="1"/>
  <c r="Q513" i="1"/>
  <c r="M513" i="1"/>
  <c r="F513" i="1"/>
  <c r="Q512" i="1"/>
  <c r="M512" i="1"/>
  <c r="Q511" i="1"/>
  <c r="M511" i="1"/>
  <c r="F511" i="1"/>
  <c r="Q510" i="1"/>
  <c r="M510" i="1"/>
  <c r="F510" i="1"/>
  <c r="Q509" i="1"/>
  <c r="M509" i="1"/>
  <c r="F509" i="1"/>
  <c r="Q508" i="1"/>
  <c r="M508" i="1"/>
  <c r="Q507" i="1"/>
  <c r="M507" i="1"/>
  <c r="F507" i="1"/>
  <c r="Q506" i="1"/>
  <c r="M506" i="1"/>
  <c r="F506" i="1"/>
  <c r="Q505" i="1"/>
  <c r="M505" i="1"/>
  <c r="F505" i="1"/>
  <c r="Q504" i="1"/>
  <c r="M504" i="1"/>
  <c r="F504" i="1"/>
  <c r="Q503" i="1"/>
  <c r="M503" i="1"/>
  <c r="F503" i="1"/>
  <c r="Q502" i="1"/>
  <c r="M502" i="1"/>
  <c r="Q501" i="1"/>
  <c r="M501" i="1"/>
  <c r="F501" i="1"/>
  <c r="Q500" i="1"/>
  <c r="M500" i="1"/>
  <c r="F500" i="1"/>
  <c r="Q499" i="1"/>
  <c r="M499" i="1"/>
  <c r="F499" i="1"/>
  <c r="Q498" i="1"/>
  <c r="M498" i="1"/>
  <c r="F498" i="1"/>
  <c r="Q497" i="1"/>
  <c r="M497" i="1"/>
  <c r="F497" i="1"/>
  <c r="Q496" i="1"/>
  <c r="M496" i="1"/>
  <c r="F496" i="1"/>
  <c r="Q495" i="1"/>
  <c r="M495" i="1"/>
  <c r="F495" i="1"/>
  <c r="Q494" i="1"/>
  <c r="M494" i="1"/>
  <c r="F494" i="1"/>
  <c r="Q493" i="1"/>
  <c r="M493" i="1"/>
  <c r="F493" i="1"/>
  <c r="Q492" i="1"/>
  <c r="M492" i="1"/>
  <c r="F492" i="1"/>
  <c r="Q491" i="1"/>
  <c r="M491" i="1"/>
  <c r="F491" i="1"/>
  <c r="Q490" i="1"/>
  <c r="M490" i="1"/>
  <c r="Q489" i="1"/>
  <c r="M489" i="1"/>
  <c r="Q488" i="1"/>
  <c r="M488" i="1"/>
  <c r="F488" i="1"/>
  <c r="Q487" i="1"/>
  <c r="M487" i="1"/>
  <c r="Q486" i="1"/>
  <c r="M486" i="1"/>
  <c r="Q485" i="1"/>
  <c r="M485" i="1"/>
  <c r="F485" i="1"/>
  <c r="Q484" i="1"/>
  <c r="P484" i="1"/>
  <c r="M484" i="1"/>
  <c r="F484" i="1"/>
  <c r="Q483" i="1"/>
  <c r="F483" i="1"/>
  <c r="Q482" i="1"/>
  <c r="M482" i="1"/>
  <c r="F482" i="1"/>
  <c r="Q481" i="1"/>
  <c r="F481" i="1"/>
  <c r="Q480" i="1"/>
  <c r="M480" i="1"/>
  <c r="Q479" i="1"/>
  <c r="F479" i="1"/>
  <c r="Q478" i="1"/>
  <c r="M478" i="1"/>
  <c r="Q477" i="1"/>
  <c r="M477" i="1"/>
  <c r="Q476" i="1"/>
  <c r="M476" i="1"/>
  <c r="F476" i="1"/>
  <c r="Q475" i="1"/>
  <c r="M475" i="1"/>
  <c r="F475" i="1"/>
  <c r="Q474" i="1"/>
  <c r="M474" i="1"/>
  <c r="F474" i="1"/>
  <c r="Q473" i="1"/>
  <c r="M473" i="1"/>
  <c r="Q472" i="1"/>
  <c r="M472" i="1"/>
  <c r="F472" i="1"/>
  <c r="Q471" i="1"/>
  <c r="M471" i="1"/>
  <c r="F471" i="1"/>
  <c r="Q470" i="1"/>
  <c r="M470" i="1"/>
  <c r="P469" i="1"/>
  <c r="N469" i="1"/>
  <c r="M469" i="1" s="1"/>
  <c r="Q468" i="1"/>
  <c r="M468" i="1"/>
  <c r="Q467" i="1"/>
  <c r="M467" i="1"/>
  <c r="Q466" i="1"/>
  <c r="M466" i="1"/>
  <c r="Q465" i="1"/>
  <c r="M465" i="1"/>
  <c r="Q464" i="1"/>
  <c r="M464" i="1"/>
  <c r="Q463" i="1"/>
  <c r="M463" i="1"/>
  <c r="Q462" i="1"/>
  <c r="M462" i="1"/>
  <c r="Q461" i="1"/>
  <c r="M461" i="1"/>
  <c r="Q460" i="1"/>
  <c r="M460" i="1"/>
  <c r="Q459" i="1"/>
  <c r="M459" i="1"/>
  <c r="Q458" i="1"/>
  <c r="M458" i="1"/>
  <c r="Q457" i="1"/>
  <c r="M457" i="1"/>
  <c r="Q456" i="1"/>
  <c r="M456" i="1"/>
  <c r="Q455" i="1"/>
  <c r="M455" i="1"/>
  <c r="Q454" i="1"/>
  <c r="M454" i="1"/>
  <c r="Q453" i="1"/>
  <c r="M453" i="1"/>
  <c r="Q452" i="1"/>
  <c r="M452" i="1"/>
  <c r="Q451" i="1"/>
  <c r="M451" i="1"/>
  <c r="Q450" i="1"/>
  <c r="M450" i="1"/>
  <c r="Q449" i="1"/>
  <c r="M449" i="1"/>
  <c r="Q448" i="1"/>
  <c r="M448" i="1"/>
  <c r="Q447" i="1"/>
  <c r="M447" i="1"/>
  <c r="Q446" i="1"/>
  <c r="M446" i="1"/>
  <c r="Q445" i="1"/>
  <c r="M445" i="1"/>
  <c r="Q444" i="1"/>
  <c r="M444" i="1"/>
  <c r="Q443" i="1"/>
  <c r="M443" i="1"/>
  <c r="Q442" i="1"/>
  <c r="M442" i="1"/>
  <c r="Q441" i="1"/>
  <c r="M441" i="1"/>
  <c r="Q440" i="1"/>
  <c r="M440" i="1"/>
  <c r="Q439" i="1"/>
  <c r="M439" i="1"/>
  <c r="Q438" i="1"/>
  <c r="M438" i="1"/>
  <c r="Q437" i="1"/>
  <c r="M437" i="1"/>
  <c r="Q436" i="1"/>
  <c r="M436" i="1"/>
  <c r="Q435" i="1"/>
  <c r="M435" i="1"/>
  <c r="Q434" i="1"/>
  <c r="M434" i="1"/>
  <c r="Q433" i="1"/>
  <c r="M433" i="1"/>
  <c r="Q432" i="1"/>
  <c r="M432" i="1"/>
  <c r="Q431" i="1"/>
  <c r="M431" i="1"/>
  <c r="Q430" i="1"/>
  <c r="M430" i="1"/>
  <c r="Q429" i="1"/>
  <c r="M429" i="1"/>
  <c r="Q428" i="1"/>
  <c r="M428" i="1"/>
  <c r="Q427" i="1"/>
  <c r="M427" i="1"/>
  <c r="Q426" i="1"/>
  <c r="M426" i="1"/>
  <c r="Q425" i="1"/>
  <c r="M425" i="1"/>
  <c r="Q424" i="1"/>
  <c r="M424" i="1"/>
  <c r="Q423" i="1"/>
  <c r="M423" i="1"/>
  <c r="Q422" i="1"/>
  <c r="M422" i="1"/>
  <c r="Q421" i="1"/>
  <c r="M421" i="1"/>
  <c r="Q420" i="1"/>
  <c r="M420" i="1"/>
  <c r="Q419" i="1"/>
  <c r="M419" i="1"/>
  <c r="Q418" i="1"/>
  <c r="M418" i="1"/>
  <c r="Q417" i="1"/>
  <c r="M417" i="1"/>
  <c r="Q416" i="1"/>
  <c r="M416" i="1"/>
  <c r="Q415" i="1"/>
  <c r="M415" i="1"/>
  <c r="Q414" i="1"/>
  <c r="M414" i="1"/>
  <c r="Q413" i="1"/>
  <c r="M413" i="1"/>
  <c r="Q412" i="1"/>
  <c r="M412" i="1"/>
  <c r="Q411" i="1"/>
  <c r="M411" i="1"/>
  <c r="Q410" i="1"/>
  <c r="M410" i="1"/>
  <c r="Q409" i="1"/>
  <c r="M409" i="1"/>
  <c r="Q408" i="1"/>
  <c r="M408" i="1"/>
  <c r="M407" i="1"/>
  <c r="Q406" i="1"/>
  <c r="M406" i="1"/>
  <c r="Q405" i="1"/>
  <c r="M405" i="1"/>
  <c r="Q404" i="1"/>
  <c r="M404" i="1"/>
  <c r="Q403" i="1"/>
  <c r="M403" i="1"/>
  <c r="Q402" i="1"/>
  <c r="M402" i="1"/>
  <c r="Q401" i="1"/>
  <c r="M401" i="1"/>
  <c r="Q400" i="1"/>
  <c r="M400" i="1"/>
  <c r="Q399" i="1"/>
  <c r="M399" i="1"/>
  <c r="Q398" i="1"/>
  <c r="M398" i="1"/>
  <c r="Q397" i="1"/>
  <c r="M397" i="1"/>
  <c r="Q396" i="1"/>
  <c r="M396" i="1"/>
  <c r="Q395" i="1"/>
  <c r="M395" i="1"/>
  <c r="Q394" i="1"/>
  <c r="M394" i="1"/>
  <c r="Q393" i="1"/>
  <c r="M393" i="1"/>
  <c r="Q392" i="1"/>
  <c r="M392" i="1"/>
  <c r="Q391" i="1"/>
  <c r="M391" i="1"/>
  <c r="Q390" i="1"/>
  <c r="M390" i="1"/>
  <c r="Q389" i="1"/>
  <c r="M389" i="1"/>
  <c r="N388" i="1"/>
  <c r="M388" i="1" s="1"/>
  <c r="O387" i="1"/>
  <c r="L387" i="1"/>
  <c r="K387" i="1"/>
  <c r="J387" i="1"/>
  <c r="Q386" i="1"/>
  <c r="M386" i="1"/>
  <c r="Q385" i="1"/>
  <c r="M385" i="1"/>
  <c r="Q384" i="1"/>
  <c r="M384" i="1"/>
  <c r="Q383" i="1"/>
  <c r="M383" i="1"/>
  <c r="Q382" i="1"/>
  <c r="M382" i="1"/>
  <c r="Q381" i="1"/>
  <c r="M381" i="1"/>
  <c r="Q380" i="1"/>
  <c r="M380" i="1"/>
  <c r="Q379" i="1"/>
  <c r="M379" i="1"/>
  <c r="Q378" i="1"/>
  <c r="M378" i="1"/>
  <c r="Q377" i="1"/>
  <c r="M377" i="1"/>
  <c r="Q376" i="1"/>
  <c r="M376" i="1"/>
  <c r="Q375" i="1"/>
  <c r="M375" i="1"/>
  <c r="Q374" i="1"/>
  <c r="M374" i="1"/>
  <c r="Q373" i="1"/>
  <c r="M373" i="1"/>
  <c r="Q372" i="1"/>
  <c r="M372" i="1"/>
  <c r="Q371" i="1"/>
  <c r="M371" i="1"/>
  <c r="Q370" i="1"/>
  <c r="M370" i="1"/>
  <c r="Q369" i="1"/>
  <c r="M369" i="1"/>
  <c r="Q368" i="1"/>
  <c r="M368" i="1"/>
  <c r="Q367" i="1"/>
  <c r="M367" i="1"/>
  <c r="Q366" i="1"/>
  <c r="M366" i="1"/>
  <c r="Q365" i="1"/>
  <c r="M365" i="1"/>
  <c r="Q364" i="1"/>
  <c r="M364" i="1"/>
  <c r="O363" i="1"/>
  <c r="N363" i="1"/>
  <c r="Q362" i="1"/>
  <c r="M362" i="1"/>
  <c r="Q361" i="1"/>
  <c r="M361" i="1"/>
  <c r="Q360" i="1"/>
  <c r="M360" i="1"/>
  <c r="Q359" i="1"/>
  <c r="M359" i="1"/>
  <c r="Q358" i="1"/>
  <c r="M358" i="1"/>
  <c r="Q357" i="1"/>
  <c r="M357" i="1"/>
  <c r="Q356" i="1"/>
  <c r="M356" i="1"/>
  <c r="Q355" i="1"/>
  <c r="M355" i="1"/>
  <c r="Q354" i="1"/>
  <c r="M354" i="1"/>
  <c r="Q353" i="1"/>
  <c r="M353" i="1"/>
  <c r="Q352" i="1"/>
  <c r="M352" i="1"/>
  <c r="Q351" i="1"/>
  <c r="M351" i="1"/>
  <c r="Q350" i="1"/>
  <c r="M350" i="1"/>
  <c r="Q349" i="1"/>
  <c r="M349" i="1"/>
  <c r="Q348" i="1"/>
  <c r="M348" i="1"/>
  <c r="Q347" i="1"/>
  <c r="M347" i="1"/>
  <c r="Q346" i="1"/>
  <c r="M346" i="1"/>
  <c r="Q345" i="1"/>
  <c r="M345" i="1"/>
  <c r="Q344" i="1"/>
  <c r="M344" i="1"/>
  <c r="Q343" i="1"/>
  <c r="M343" i="1"/>
  <c r="Q342" i="1"/>
  <c r="M342" i="1"/>
  <c r="Q341" i="1"/>
  <c r="M341" i="1"/>
  <c r="Q340" i="1"/>
  <c r="M340" i="1"/>
  <c r="Q339" i="1"/>
  <c r="M339" i="1"/>
  <c r="Q338" i="1"/>
  <c r="M338" i="1"/>
  <c r="Q337" i="1"/>
  <c r="M337" i="1"/>
  <c r="Q336" i="1"/>
  <c r="M336" i="1"/>
  <c r="Q335" i="1"/>
  <c r="M335" i="1"/>
  <c r="Q334" i="1"/>
  <c r="M334" i="1"/>
  <c r="Q333" i="1"/>
  <c r="M333" i="1"/>
  <c r="Q332" i="1"/>
  <c r="M332" i="1"/>
  <c r="Q331" i="1"/>
  <c r="M331" i="1"/>
  <c r="Q330" i="1"/>
  <c r="M330" i="1"/>
  <c r="Q329" i="1"/>
  <c r="M329" i="1"/>
  <c r="M328" i="1"/>
  <c r="Q327" i="1"/>
  <c r="M327" i="1"/>
  <c r="Q326" i="1"/>
  <c r="M326" i="1"/>
  <c r="Q325" i="1"/>
  <c r="M325" i="1"/>
  <c r="Q324" i="1"/>
  <c r="M324" i="1"/>
  <c r="Q323" i="1"/>
  <c r="M323" i="1"/>
  <c r="Q322" i="1"/>
  <c r="M322" i="1"/>
  <c r="Q321" i="1"/>
  <c r="M321" i="1"/>
  <c r="Q320" i="1"/>
  <c r="M320" i="1"/>
  <c r="Q319" i="1"/>
  <c r="M319" i="1"/>
  <c r="Q318" i="1"/>
  <c r="M318" i="1"/>
  <c r="Q317" i="1"/>
  <c r="M317" i="1"/>
  <c r="O316" i="1"/>
  <c r="N316" i="1"/>
  <c r="L316" i="1"/>
  <c r="K316" i="1"/>
  <c r="J316" i="1"/>
  <c r="Q315" i="1"/>
  <c r="M315" i="1"/>
  <c r="Q314" i="1"/>
  <c r="M314" i="1"/>
  <c r="Q313" i="1"/>
  <c r="M313" i="1"/>
  <c r="Q312" i="1"/>
  <c r="M312" i="1"/>
  <c r="Q311" i="1"/>
  <c r="M311" i="1"/>
  <c r="Q310" i="1"/>
  <c r="M310" i="1"/>
  <c r="Q309" i="1"/>
  <c r="M309" i="1"/>
  <c r="Q308" i="1"/>
  <c r="M308" i="1"/>
  <c r="Q307" i="1"/>
  <c r="M307" i="1"/>
  <c r="Q306" i="1"/>
  <c r="M306" i="1"/>
  <c r="Q305" i="1"/>
  <c r="M305" i="1"/>
  <c r="Q304" i="1"/>
  <c r="M304" i="1"/>
  <c r="Q303" i="1"/>
  <c r="M303" i="1"/>
  <c r="Q302" i="1"/>
  <c r="M302" i="1"/>
  <c r="Q301" i="1"/>
  <c r="M301" i="1"/>
  <c r="Q300" i="1"/>
  <c r="M300" i="1"/>
  <c r="Q299" i="1"/>
  <c r="M299" i="1"/>
  <c r="Q298" i="1"/>
  <c r="M298" i="1"/>
  <c r="Q297" i="1"/>
  <c r="M297" i="1"/>
  <c r="Q296" i="1"/>
  <c r="M296" i="1"/>
  <c r="Q295" i="1"/>
  <c r="M295" i="1"/>
  <c r="O294" i="1"/>
  <c r="N294" i="1"/>
  <c r="L294" i="1"/>
  <c r="K294" i="1"/>
  <c r="J294" i="1"/>
  <c r="Q293" i="1"/>
  <c r="M293" i="1"/>
  <c r="Q292" i="1"/>
  <c r="M292" i="1"/>
  <c r="Q291" i="1"/>
  <c r="M291" i="1"/>
  <c r="O290" i="1"/>
  <c r="N290" i="1"/>
  <c r="L290" i="1"/>
  <c r="K290" i="1"/>
  <c r="J290" i="1"/>
  <c r="Q289" i="1"/>
  <c r="M289" i="1"/>
  <c r="Q288" i="1"/>
  <c r="M288" i="1"/>
  <c r="Q287" i="1"/>
  <c r="M287" i="1"/>
  <c r="Q286" i="1"/>
  <c r="M286" i="1"/>
  <c r="Q285" i="1"/>
  <c r="M285" i="1"/>
  <c r="Q284" i="1"/>
  <c r="M284" i="1"/>
  <c r="Q283" i="1"/>
  <c r="M283" i="1"/>
  <c r="Q282" i="1"/>
  <c r="M282" i="1"/>
  <c r="Q281" i="1"/>
  <c r="M281" i="1"/>
  <c r="Q280" i="1"/>
  <c r="M280" i="1"/>
  <c r="Q279" i="1"/>
  <c r="M279" i="1"/>
  <c r="Q278" i="1"/>
  <c r="M278" i="1"/>
  <c r="Q277" i="1"/>
  <c r="M277" i="1"/>
  <c r="Q276" i="1"/>
  <c r="M276" i="1"/>
  <c r="Q275" i="1"/>
  <c r="M275" i="1"/>
  <c r="Q274" i="1"/>
  <c r="M274" i="1"/>
  <c r="Q273" i="1"/>
  <c r="M273" i="1"/>
  <c r="Q272" i="1"/>
  <c r="M272" i="1"/>
  <c r="Q271" i="1"/>
  <c r="M271" i="1"/>
  <c r="Q270" i="1"/>
  <c r="M270" i="1"/>
  <c r="Q269" i="1"/>
  <c r="M269" i="1"/>
  <c r="Q268" i="1"/>
  <c r="M268" i="1"/>
  <c r="Q267" i="1"/>
  <c r="M267" i="1"/>
  <c r="Q266" i="1"/>
  <c r="M266" i="1"/>
  <c r="Q264" i="1"/>
  <c r="M264" i="1"/>
  <c r="Q263" i="1"/>
  <c r="M263" i="1"/>
  <c r="Q262" i="1"/>
  <c r="M262" i="1"/>
  <c r="Q261" i="1"/>
  <c r="M261" i="1"/>
  <c r="Q260" i="1"/>
  <c r="M260" i="1"/>
  <c r="Q259" i="1"/>
  <c r="M259" i="1"/>
  <c r="Q258" i="1"/>
  <c r="M258" i="1"/>
  <c r="Q257" i="1"/>
  <c r="M257" i="1"/>
  <c r="Q256" i="1"/>
  <c r="M256" i="1"/>
  <c r="Q255" i="1"/>
  <c r="M255" i="1"/>
  <c r="Q254" i="1"/>
  <c r="M254" i="1"/>
  <c r="Q253" i="1"/>
  <c r="M253" i="1"/>
  <c r="Q252" i="1"/>
  <c r="M252" i="1"/>
  <c r="Q251" i="1"/>
  <c r="M251" i="1"/>
  <c r="Q250" i="1"/>
  <c r="M250" i="1"/>
  <c r="Q249" i="1"/>
  <c r="M249" i="1"/>
  <c r="Q248" i="1"/>
  <c r="M248" i="1"/>
  <c r="Q247" i="1"/>
  <c r="M247" i="1"/>
  <c r="Q246" i="1"/>
  <c r="M246" i="1"/>
  <c r="Q245" i="1"/>
  <c r="M245" i="1"/>
  <c r="Q244" i="1"/>
  <c r="M244" i="1"/>
  <c r="Q243" i="1"/>
  <c r="M243" i="1"/>
  <c r="Q242" i="1"/>
  <c r="M242" i="1"/>
  <c r="Q241" i="1"/>
  <c r="M241" i="1"/>
  <c r="Q240" i="1"/>
  <c r="M240" i="1"/>
  <c r="Q239" i="1"/>
  <c r="M239" i="1"/>
  <c r="Q238" i="1"/>
  <c r="M238" i="1"/>
  <c r="Q237" i="1"/>
  <c r="M237" i="1"/>
  <c r="Q236" i="1"/>
  <c r="M236" i="1"/>
  <c r="Q235" i="1"/>
  <c r="M235" i="1"/>
  <c r="Q234" i="1"/>
  <c r="M234" i="1"/>
  <c r="Q233" i="1"/>
  <c r="M233" i="1"/>
  <c r="Q232" i="1"/>
  <c r="M232" i="1"/>
  <c r="Q231" i="1"/>
  <c r="M231" i="1"/>
  <c r="Q230" i="1"/>
  <c r="M230" i="1"/>
  <c r="Q229" i="1"/>
  <c r="M229" i="1"/>
  <c r="Q228" i="1"/>
  <c r="M228" i="1"/>
  <c r="Q227" i="1"/>
  <c r="M227" i="1"/>
  <c r="Q226" i="1"/>
  <c r="M226" i="1"/>
  <c r="Q225" i="1"/>
  <c r="M225" i="1"/>
  <c r="Q224" i="1"/>
  <c r="M224" i="1"/>
  <c r="Q223" i="1"/>
  <c r="M223" i="1"/>
  <c r="Q222" i="1"/>
  <c r="M222" i="1"/>
  <c r="Q221" i="1"/>
  <c r="M221" i="1"/>
  <c r="Q220" i="1"/>
  <c r="M220" i="1"/>
  <c r="Q219" i="1"/>
  <c r="M219" i="1"/>
  <c r="Q218" i="1"/>
  <c r="M218" i="1"/>
  <c r="Q217" i="1"/>
  <c r="M217" i="1"/>
  <c r="Q216" i="1"/>
  <c r="M216" i="1"/>
  <c r="Q215" i="1"/>
  <c r="M215" i="1"/>
  <c r="Q214" i="1"/>
  <c r="M214" i="1"/>
  <c r="Q213" i="1"/>
  <c r="M213" i="1"/>
  <c r="Q212" i="1"/>
  <c r="M212" i="1"/>
  <c r="Q211" i="1"/>
  <c r="M211" i="1"/>
  <c r="Q210" i="1"/>
  <c r="M210" i="1"/>
  <c r="Q209" i="1"/>
  <c r="M209" i="1"/>
  <c r="Q208" i="1"/>
  <c r="M208" i="1"/>
  <c r="Q207" i="1"/>
  <c r="M207" i="1"/>
  <c r="Q206" i="1"/>
  <c r="M206" i="1"/>
  <c r="Q205" i="1"/>
  <c r="M205" i="1"/>
  <c r="Q204" i="1"/>
  <c r="M204" i="1"/>
  <c r="Q203" i="1"/>
  <c r="M203" i="1"/>
  <c r="Q202" i="1"/>
  <c r="M202" i="1"/>
  <c r="Q201" i="1"/>
  <c r="M201" i="1"/>
  <c r="Q200" i="1"/>
  <c r="M200" i="1"/>
  <c r="Q199" i="1"/>
  <c r="M199" i="1"/>
  <c r="Q198" i="1"/>
  <c r="M198" i="1"/>
  <c r="Q197" i="1"/>
  <c r="M197" i="1"/>
  <c r="Q196" i="1"/>
  <c r="M196" i="1"/>
  <c r="Q195" i="1"/>
  <c r="M195" i="1"/>
  <c r="Q194" i="1"/>
  <c r="M194" i="1"/>
  <c r="Q193" i="1"/>
  <c r="M193" i="1"/>
  <c r="Q192" i="1"/>
  <c r="M192" i="1"/>
  <c r="Q191" i="1"/>
  <c r="M191" i="1"/>
  <c r="Q190" i="1"/>
  <c r="M190" i="1"/>
  <c r="Q189" i="1"/>
  <c r="M189" i="1"/>
  <c r="Q188" i="1"/>
  <c r="M188" i="1"/>
  <c r="Q187" i="1"/>
  <c r="M187" i="1"/>
  <c r="Q186" i="1"/>
  <c r="M186" i="1"/>
  <c r="Q185" i="1"/>
  <c r="M185" i="1"/>
  <c r="Q184" i="1"/>
  <c r="M184" i="1"/>
  <c r="Q183" i="1"/>
  <c r="M183" i="1"/>
  <c r="Q182" i="1"/>
  <c r="M182" i="1"/>
  <c r="Q181" i="1"/>
  <c r="M181" i="1"/>
  <c r="Q180" i="1"/>
  <c r="M180" i="1"/>
  <c r="Q179" i="1"/>
  <c r="M179" i="1"/>
  <c r="Q178" i="1"/>
  <c r="M178" i="1"/>
  <c r="Q177" i="1"/>
  <c r="M177" i="1"/>
  <c r="Q176" i="1"/>
  <c r="M176" i="1"/>
  <c r="Q175" i="1"/>
  <c r="M175" i="1"/>
  <c r="Q174" i="1"/>
  <c r="M174" i="1"/>
  <c r="Q173" i="1"/>
  <c r="M173" i="1"/>
  <c r="Q172" i="1"/>
  <c r="M172" i="1"/>
  <c r="Q171" i="1"/>
  <c r="M171" i="1"/>
  <c r="Q170" i="1"/>
  <c r="M170" i="1"/>
  <c r="Q169" i="1"/>
  <c r="M169" i="1"/>
  <c r="Q168" i="1"/>
  <c r="M168" i="1"/>
  <c r="Q167" i="1"/>
  <c r="M167" i="1"/>
  <c r="Q166" i="1"/>
  <c r="M166" i="1"/>
  <c r="Q165" i="1"/>
  <c r="M165" i="1"/>
  <c r="Q164" i="1"/>
  <c r="M164" i="1"/>
  <c r="Q163" i="1"/>
  <c r="M163" i="1"/>
  <c r="Q162" i="1"/>
  <c r="M162" i="1"/>
  <c r="Q161" i="1"/>
  <c r="M161" i="1"/>
  <c r="Q160" i="1"/>
  <c r="M160" i="1"/>
  <c r="Q159" i="1"/>
  <c r="M159" i="1"/>
  <c r="Q158" i="1"/>
  <c r="M158" i="1"/>
  <c r="Q157" i="1"/>
  <c r="M157" i="1"/>
  <c r="Q156" i="1"/>
  <c r="M156" i="1"/>
  <c r="Q155" i="1"/>
  <c r="M155" i="1"/>
  <c r="Q154" i="1"/>
  <c r="M154" i="1"/>
  <c r="Q153" i="1"/>
  <c r="M153" i="1"/>
  <c r="Q152" i="1"/>
  <c r="M152" i="1"/>
  <c r="Q150" i="1"/>
  <c r="M150" i="1"/>
  <c r="Q149" i="1"/>
  <c r="M149" i="1"/>
  <c r="Q148" i="1"/>
  <c r="M148" i="1"/>
  <c r="Q147" i="1"/>
  <c r="M147" i="1"/>
  <c r="Q146" i="1"/>
  <c r="M146" i="1"/>
  <c r="Q145" i="1"/>
  <c r="M145" i="1"/>
  <c r="Q144" i="1"/>
  <c r="M144" i="1"/>
  <c r="Q143" i="1"/>
  <c r="M143" i="1"/>
  <c r="Q142" i="1"/>
  <c r="M142" i="1"/>
  <c r="Q141" i="1"/>
  <c r="M141" i="1"/>
  <c r="Q140" i="1"/>
  <c r="M140" i="1"/>
  <c r="Q139" i="1"/>
  <c r="M139" i="1"/>
  <c r="Q138" i="1"/>
  <c r="M138" i="1"/>
  <c r="Q137" i="1"/>
  <c r="M137" i="1"/>
  <c r="Q136" i="1"/>
  <c r="M136" i="1"/>
  <c r="Q135" i="1"/>
  <c r="M135" i="1"/>
  <c r="Q134" i="1"/>
  <c r="M134" i="1"/>
  <c r="Q133" i="1"/>
  <c r="M133" i="1"/>
  <c r="Q132" i="1"/>
  <c r="M132" i="1"/>
  <c r="O131" i="1"/>
  <c r="N131" i="1"/>
  <c r="L131" i="1"/>
  <c r="K131" i="1"/>
  <c r="J131" i="1"/>
  <c r="Q130" i="1"/>
  <c r="M130" i="1"/>
  <c r="Q129" i="1"/>
  <c r="M129" i="1"/>
  <c r="Q128" i="1"/>
  <c r="M128" i="1"/>
  <c r="Q127" i="1"/>
  <c r="M127" i="1"/>
  <c r="Q126" i="1"/>
  <c r="M126" i="1"/>
  <c r="Q125" i="1"/>
  <c r="M125" i="1"/>
  <c r="Q124" i="1"/>
  <c r="M124" i="1"/>
  <c r="Q123" i="1"/>
  <c r="M123" i="1"/>
  <c r="Q122" i="1"/>
  <c r="M122" i="1"/>
  <c r="Q121" i="1"/>
  <c r="M121" i="1"/>
  <c r="Q120" i="1"/>
  <c r="M120" i="1"/>
  <c r="Q119" i="1"/>
  <c r="M119" i="1"/>
  <c r="Q118" i="1"/>
  <c r="M118" i="1"/>
  <c r="Q117" i="1"/>
  <c r="M117" i="1"/>
  <c r="Q116" i="1"/>
  <c r="M116" i="1"/>
  <c r="Q115" i="1"/>
  <c r="M115" i="1"/>
  <c r="Q114" i="1"/>
  <c r="M114" i="1"/>
  <c r="Q113" i="1"/>
  <c r="M113" i="1"/>
  <c r="Q112" i="1"/>
  <c r="M112" i="1"/>
  <c r="Q111" i="1"/>
  <c r="M111" i="1"/>
  <c r="Q110" i="1"/>
  <c r="M110" i="1"/>
  <c r="Q109" i="1"/>
  <c r="M109" i="1"/>
  <c r="Q108" i="1"/>
  <c r="M108" i="1"/>
  <c r="Q107" i="1"/>
  <c r="M107" i="1"/>
  <c r="Q106" i="1"/>
  <c r="M106" i="1"/>
  <c r="Q105" i="1"/>
  <c r="M105" i="1"/>
  <c r="Q104" i="1"/>
  <c r="M104" i="1"/>
  <c r="Q103" i="1"/>
  <c r="M103" i="1"/>
  <c r="Q102" i="1"/>
  <c r="M102" i="1"/>
  <c r="Q101" i="1"/>
  <c r="M101" i="1"/>
  <c r="Q100" i="1"/>
  <c r="M100" i="1"/>
  <c r="Q99" i="1"/>
  <c r="M99" i="1"/>
  <c r="Q98" i="1"/>
  <c r="M98" i="1"/>
  <c r="Q97" i="1"/>
  <c r="M97" i="1"/>
  <c r="Q96" i="1"/>
  <c r="M96" i="1"/>
  <c r="Q95" i="1"/>
  <c r="M95" i="1"/>
  <c r="Q94" i="1"/>
  <c r="M94" i="1"/>
  <c r="M93" i="1"/>
  <c r="Q92" i="1"/>
  <c r="M92" i="1"/>
  <c r="Q91" i="1"/>
  <c r="M91" i="1"/>
  <c r="O90" i="1"/>
  <c r="N90" i="1"/>
  <c r="L90" i="1"/>
  <c r="K90" i="1"/>
  <c r="J90" i="1"/>
  <c r="Q89" i="1"/>
  <c r="M89" i="1"/>
  <c r="Q88" i="1"/>
  <c r="M88" i="1"/>
  <c r="Q87" i="1"/>
  <c r="M87" i="1"/>
  <c r="Q86" i="1"/>
  <c r="M86" i="1"/>
  <c r="Q85" i="1"/>
  <c r="M85" i="1"/>
  <c r="Q84" i="1"/>
  <c r="M84" i="1"/>
  <c r="Q83" i="1"/>
  <c r="M83" i="1"/>
  <c r="Q82" i="1"/>
  <c r="M82" i="1"/>
  <c r="Q81" i="1"/>
  <c r="M81" i="1"/>
  <c r="Q80" i="1"/>
  <c r="M80" i="1"/>
  <c r="Q79" i="1"/>
  <c r="M79" i="1"/>
  <c r="Q78" i="1"/>
  <c r="M78" i="1"/>
  <c r="Q77" i="1"/>
  <c r="M77" i="1"/>
  <c r="Q76" i="1"/>
  <c r="M76" i="1"/>
  <c r="Q75" i="1"/>
  <c r="M75" i="1"/>
  <c r="Q74" i="1"/>
  <c r="M74" i="1"/>
  <c r="Q73" i="1"/>
  <c r="M73" i="1"/>
  <c r="Q72" i="1"/>
  <c r="M72" i="1"/>
  <c r="Q71" i="1"/>
  <c r="M71" i="1"/>
  <c r="Q70" i="1"/>
  <c r="M70" i="1"/>
  <c r="Q69" i="1"/>
  <c r="M69" i="1"/>
  <c r="Q68" i="1"/>
  <c r="M68" i="1"/>
  <c r="Q67" i="1"/>
  <c r="M67" i="1"/>
  <c r="Q66" i="1"/>
  <c r="M66" i="1"/>
  <c r="Q65" i="1"/>
  <c r="M65" i="1"/>
  <c r="Q64" i="1"/>
  <c r="M64" i="1"/>
  <c r="Q63" i="1"/>
  <c r="M63" i="1"/>
  <c r="O62" i="1"/>
  <c r="N62" i="1"/>
  <c r="L62" i="1"/>
  <c r="K62" i="1"/>
  <c r="J62" i="1"/>
  <c r="Q61" i="1"/>
  <c r="M61" i="1"/>
  <c r="Q60" i="1"/>
  <c r="M60" i="1"/>
  <c r="Q59" i="1"/>
  <c r="M59" i="1"/>
  <c r="Q58" i="1"/>
  <c r="M58" i="1"/>
  <c r="Q57" i="1"/>
  <c r="M57" i="1"/>
  <c r="Q56" i="1"/>
  <c r="M56" i="1"/>
  <c r="Q55" i="1"/>
  <c r="M55" i="1"/>
  <c r="Q54" i="1"/>
  <c r="M54" i="1"/>
  <c r="Q53" i="1"/>
  <c r="M53" i="1"/>
  <c r="Q52" i="1"/>
  <c r="M52" i="1"/>
  <c r="Q51" i="1"/>
  <c r="M51" i="1"/>
  <c r="Q50" i="1"/>
  <c r="M50" i="1"/>
  <c r="Q49" i="1"/>
  <c r="M49" i="1"/>
  <c r="Q48" i="1"/>
  <c r="M48" i="1"/>
  <c r="Q47" i="1"/>
  <c r="M47" i="1"/>
  <c r="Q46" i="1"/>
  <c r="M46" i="1"/>
  <c r="Q45" i="1"/>
  <c r="M45" i="1"/>
  <c r="Q44" i="1"/>
  <c r="M44" i="1"/>
  <c r="Q43" i="1"/>
  <c r="M43" i="1"/>
  <c r="J42" i="1"/>
  <c r="M42" i="1" s="1"/>
  <c r="O38" i="1"/>
  <c r="N38" i="1"/>
  <c r="L38" i="1"/>
  <c r="K38" i="1"/>
  <c r="Q37" i="1"/>
  <c r="M37" i="1"/>
  <c r="Q36" i="1"/>
  <c r="M36" i="1"/>
  <c r="Q35" i="1"/>
  <c r="M35" i="1"/>
  <c r="Q34" i="1"/>
  <c r="M34" i="1"/>
  <c r="Q33" i="1"/>
  <c r="M33" i="1"/>
  <c r="Q32" i="1"/>
  <c r="M32" i="1"/>
  <c r="Q31" i="1"/>
  <c r="M31" i="1"/>
  <c r="Q30" i="1"/>
  <c r="M30" i="1"/>
  <c r="Q29" i="1"/>
  <c r="M29" i="1"/>
  <c r="Q28" i="1"/>
  <c r="M28" i="1"/>
  <c r="Q27" i="1"/>
  <c r="M27" i="1"/>
  <c r="Q26" i="1"/>
  <c r="M26" i="1"/>
  <c r="N25" i="1"/>
  <c r="M25" i="1" s="1"/>
  <c r="Q24" i="1"/>
  <c r="M24" i="1"/>
  <c r="Q23" i="1"/>
  <c r="M23" i="1"/>
  <c r="Q22" i="1"/>
  <c r="M22" i="1"/>
  <c r="Q21" i="1"/>
  <c r="M21" i="1"/>
  <c r="Q20" i="1"/>
  <c r="M20" i="1"/>
  <c r="Q19" i="1"/>
  <c r="M19" i="1"/>
  <c r="Q18" i="1"/>
  <c r="M18" i="1"/>
  <c r="Q17" i="1"/>
  <c r="M17" i="1"/>
  <c r="Q16" i="1"/>
  <c r="M16" i="1"/>
  <c r="Q15" i="1"/>
  <c r="M15" i="1"/>
  <c r="Q14" i="1"/>
  <c r="M14" i="1"/>
  <c r="Q13" i="1"/>
  <c r="M13" i="1"/>
  <c r="Q12" i="1"/>
  <c r="M12" i="1"/>
  <c r="Q11" i="1"/>
  <c r="M11" i="1"/>
  <c r="Q10" i="1"/>
  <c r="M10" i="1"/>
  <c r="Q9" i="1"/>
  <c r="M9" i="1"/>
  <c r="Q8" i="1"/>
  <c r="M8" i="1"/>
  <c r="Q7" i="1"/>
  <c r="M7" i="1"/>
  <c r="Q6" i="1"/>
  <c r="M6" i="1"/>
  <c r="Q5" i="1"/>
  <c r="M5" i="1"/>
  <c r="Q4" i="1"/>
  <c r="M4" i="1"/>
  <c r="Q3" i="1"/>
  <c r="M3" i="1"/>
  <c r="Q2" i="1"/>
  <c r="M2" i="1"/>
  <c r="M641" i="1" l="1"/>
  <c r="M294" i="1"/>
  <c r="M62" i="1"/>
  <c r="M363" i="1"/>
  <c r="Q363" i="1"/>
  <c r="Q62" i="1"/>
  <c r="Q294" i="1"/>
  <c r="M660" i="1"/>
  <c r="M131" i="1"/>
  <c r="Q660" i="1"/>
  <c r="M290" i="1"/>
  <c r="N387" i="1"/>
  <c r="Q387" i="1" s="1"/>
  <c r="Q25" i="1"/>
  <c r="Q388" i="1"/>
  <c r="M90" i="1"/>
  <c r="M316" i="1"/>
  <c r="Q469" i="1"/>
  <c r="Q316" i="1"/>
  <c r="Q42" i="1"/>
  <c r="Q131" i="1"/>
  <c r="Q290" i="1"/>
  <c r="Q90" i="1"/>
  <c r="J41" i="1"/>
  <c r="M387" i="1" l="1"/>
  <c r="Q41" i="1"/>
  <c r="M41" i="1"/>
  <c r="J40" i="1"/>
  <c r="M40" i="1" l="1"/>
  <c r="J39" i="1"/>
  <c r="Q40" i="1"/>
  <c r="Q39" i="1" l="1"/>
  <c r="M39" i="1"/>
  <c r="J38" i="1"/>
  <c r="M38" i="1" l="1"/>
  <c r="Q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8" authorId="0" shapeId="0" xr:uid="{36D8CBB2-B729-4242-A209-049F7A6804D7}">
      <text>
        <r>
          <rPr>
            <sz val="10"/>
            <color rgb="FF000000"/>
            <rFont val="Arial"/>
            <family val="2"/>
          </rPr>
          <t xml:space="preserve">19 families
</t>
        </r>
      </text>
    </comment>
    <comment ref="N63" authorId="0" shapeId="0" xr:uid="{27C1DBA5-F78E-4976-A014-F34417FBDF77}">
      <text>
        <r>
          <rPr>
            <sz val="10"/>
            <color rgb="FF000000"/>
            <rFont val="Arial"/>
            <family val="2"/>
          </rPr>
          <t>https://twitter.com/falavi2005/status/1098906687564640256</t>
        </r>
      </text>
    </comment>
    <comment ref="J263" authorId="0" shapeId="0" xr:uid="{5917DD5F-D20B-472D-B875-E92647B2C348}">
      <text>
        <r>
          <rPr>
            <sz val="10"/>
            <color rgb="FF000000"/>
            <rFont val="Arial"/>
            <family val="2"/>
          </rPr>
          <t xml:space="preserve">Includes 9 fatalities (incl two missing people) from Oct31 quake
</t>
        </r>
      </text>
    </comment>
    <comment ref="J358" authorId="0" shapeId="0" xr:uid="{4893D68D-12B1-4EAE-A86B-C38562796090}">
      <text>
        <r>
          <rPr>
            <sz val="10"/>
            <color rgb="FF000000"/>
            <rFont val="Arial"/>
            <family val="2"/>
          </rPr>
          <t xml:space="preserve">Elazig 18
Malatya 4
(Kahramanmaras 1?)
twitter.com/smailBOZDAN8/status/1220820466639740929
</t>
        </r>
      </text>
    </comment>
    <comment ref="K358" authorId="0" shapeId="0" xr:uid="{41814D08-7915-4BE5-A8DA-6AD71E423281}">
      <text>
        <r>
          <rPr>
            <sz val="10"/>
            <color rgb="FF000000"/>
            <rFont val="Arial"/>
            <family val="2"/>
          </rPr>
          <t>Elazig 560
Malatya 226
Kahramanmaras 37
Sanliurfa 34
Diyarbakir 34 
Adiyaman 25
Batman 1</t>
        </r>
      </text>
    </comment>
    <comment ref="N471" authorId="0" shapeId="0" xr:uid="{D42C6901-8A9D-492E-9F61-064C12504CFD}">
      <text>
        <r>
          <rPr>
            <sz val="10"/>
            <color rgb="FF000000"/>
            <rFont val="Arial"/>
            <family val="2"/>
          </rPr>
          <t xml:space="preserve">1,088 - Guerrero
Oaxaca:
13,316 homes
300 business
466 schools
</t>
        </r>
      </text>
    </comment>
    <comment ref="O471" authorId="0" shapeId="0" xr:uid="{B0B0F72D-075C-4D0A-9CA5-67222AE07538}">
      <text>
        <r>
          <rPr>
            <sz val="10"/>
            <color rgb="FF000000"/>
            <rFont val="Arial"/>
            <family val="2"/>
          </rPr>
          <t>Oaxaca:
2895 homes
25 Schools</t>
        </r>
      </text>
    </comment>
    <comment ref="J606" authorId="0" shapeId="0" xr:uid="{190EF2D5-972A-4B3E-AC3E-A5B611F75FBA}">
      <text>
        <r>
          <rPr>
            <sz val="10"/>
            <color rgb="FF000000"/>
            <rFont val="Arial"/>
            <family val="2"/>
          </rPr>
          <t>https://twitter.com/Sutopo_PN/status/1032760799775715328</t>
        </r>
      </text>
    </comment>
    <comment ref="K606" authorId="0" shapeId="0" xr:uid="{41C1234B-D2C0-4B99-97EB-78086AD4BC8B}">
      <text>
        <r>
          <rPr>
            <sz val="10"/>
            <color rgb="FF000000"/>
            <rFont val="Arial"/>
            <family val="2"/>
          </rPr>
          <t xml:space="preserve">Initial reports of over 13000 injuries given by Sutopo https://twitter.com/Sutopo_PN/status/1028179608653287426
</t>
        </r>
      </text>
    </comment>
    <comment ref="L621" authorId="0" shapeId="0" xr:uid="{B2232197-8B9A-4A9D-A169-352F63B658C7}">
      <text>
        <r>
          <rPr>
            <sz val="10"/>
            <color rgb="FF000000"/>
            <rFont val="Arial"/>
            <family val="2"/>
          </rPr>
          <t>https://twitter.com/Sutopo_PN/status/1031866595918864386</t>
        </r>
      </text>
    </comment>
    <comment ref="K625" authorId="0" shapeId="0" xr:uid="{7A069A68-9B6E-45A6-80FE-5BA2409092CB}">
      <text>
        <r>
          <rPr>
            <sz val="10"/>
            <color rgb="FF000000"/>
            <rFont val="Arial"/>
            <family val="2"/>
          </rPr>
          <t>https://newsday.co.tt/2018/08/22/tremortised/</t>
        </r>
      </text>
    </comment>
    <comment ref="I644" authorId="0" shapeId="0" xr:uid="{CAC6650D-8FF0-46E1-88F3-197B7E55E457}">
      <text>
        <r>
          <rPr>
            <sz val="10"/>
            <color rgb="FF000000"/>
            <rFont val="Arial"/>
            <family val="2"/>
          </rPr>
          <t xml:space="preserve">http://www.jma.go.jp/jma/press/1809/06g/201809061530.html
</t>
        </r>
      </text>
    </comment>
    <comment ref="I647" authorId="0" shapeId="0" xr:uid="{00FE9887-F8AF-401F-8BE4-D11C397796B0}">
      <text>
        <r>
          <rPr>
            <sz val="10"/>
            <color rgb="FF000000"/>
            <rFont val="Arial"/>
            <family val="2"/>
          </rPr>
          <t>https://www.hndnews.com/p/226401.html</t>
        </r>
      </text>
    </comment>
    <comment ref="L647" authorId="0" shapeId="0" xr:uid="{C190FA22-A593-45A5-8D4D-DE8CB36585EE}">
      <text>
        <r>
          <rPr>
            <sz val="10"/>
            <color rgb="FF000000"/>
            <rFont val="Arial"/>
            <family val="2"/>
          </rPr>
          <t>http://www.sohu.com/a/253641463_362042</t>
        </r>
      </text>
    </comment>
    <comment ref="J660" authorId="0" shapeId="0" xr:uid="{F67EB92B-0535-4D16-AE19-4399103747E9}">
      <text>
        <r>
          <rPr>
            <sz val="10"/>
            <color rgb="FF000000"/>
            <rFont val="Arial"/>
            <family val="2"/>
          </rPr>
          <t xml:space="preserve">Official death Toll:
2141 Palu City
289 Sigi Regency
212 Donggala Regency
15 Parigi Muotong Regency
1016 unidentified
667 others missing
as of Jan 30 2019
</t>
        </r>
      </text>
    </comment>
    <comment ref="L660" authorId="0" shapeId="0" xr:uid="{19EEA9DA-5F5D-4CD1-BAB4-F55A7F3567F0}">
      <text>
        <r>
          <rPr>
            <sz val="10"/>
            <color rgb="FF000000"/>
            <rFont val="Arial"/>
            <family val="2"/>
          </rPr>
          <t xml:space="preserve">
</t>
        </r>
      </text>
    </comment>
    <comment ref="L724" authorId="0" shapeId="0" xr:uid="{C3442E68-E0F5-4722-9DD0-E95366474B16}">
      <text>
        <r>
          <rPr>
            <sz val="10"/>
            <color rgb="FF000000"/>
            <rFont val="Arial"/>
            <family val="2"/>
          </rPr>
          <t>https://www.radionz.co.nz/international/pacific-news/380518/hundreds-relocated-as-volcano-erupts-on-vanuatu-s-ambrym</t>
        </r>
      </text>
    </comment>
  </commentList>
</comments>
</file>

<file path=xl/sharedStrings.xml><?xml version="1.0" encoding="utf-8"?>
<sst xmlns="http://schemas.openxmlformats.org/spreadsheetml/2006/main" count="4365" uniqueCount="694">
  <si>
    <t>Date (UTC)</t>
  </si>
  <si>
    <t>Country (Epicenter)</t>
  </si>
  <si>
    <t>Region (Epicenter)</t>
  </si>
  <si>
    <t>Affected country</t>
  </si>
  <si>
    <t>Mw/ ML</t>
  </si>
  <si>
    <t>Type</t>
  </si>
  <si>
    <t>Origin</t>
  </si>
  <si>
    <t>Depth (km)</t>
  </si>
  <si>
    <t>Intensity (MMI / JMA)</t>
  </si>
  <si>
    <t>Fatalities</t>
  </si>
  <si>
    <t>Injuries</t>
  </si>
  <si>
    <t>displaced</t>
  </si>
  <si>
    <t>Impact value (D)</t>
  </si>
  <si>
    <t>buildings damaged</t>
  </si>
  <si>
    <t>buildings destroyed</t>
  </si>
  <si>
    <t>Financial losses ($)</t>
  </si>
  <si>
    <t>%</t>
  </si>
  <si>
    <t>Tsunami height</t>
  </si>
  <si>
    <t>Italy</t>
  </si>
  <si>
    <t>Abruzzo</t>
  </si>
  <si>
    <t>4.1</t>
  </si>
  <si>
    <t>earthquake</t>
  </si>
  <si>
    <t>tectonic</t>
  </si>
  <si>
    <t>V</t>
  </si>
  <si>
    <t>--</t>
  </si>
  <si>
    <t>Mexico</t>
  </si>
  <si>
    <t>Veracruz</t>
  </si>
  <si>
    <t>4.2</t>
  </si>
  <si>
    <t>China</t>
  </si>
  <si>
    <t>Sichuan</t>
  </si>
  <si>
    <t>5.3</t>
  </si>
  <si>
    <t>aftershock</t>
  </si>
  <si>
    <t>VII</t>
  </si>
  <si>
    <t>2.70E+06</t>
  </si>
  <si>
    <t>Japan</t>
  </si>
  <si>
    <t>Kumamoto</t>
  </si>
  <si>
    <t>5.0</t>
  </si>
  <si>
    <t>6-</t>
  </si>
  <si>
    <t>Albania</t>
  </si>
  <si>
    <t>Vlore</t>
  </si>
  <si>
    <t>4.8</t>
  </si>
  <si>
    <t>4.3</t>
  </si>
  <si>
    <t>Peru</t>
  </si>
  <si>
    <t>Puno</t>
  </si>
  <si>
    <t>Iran</t>
  </si>
  <si>
    <t>Kermanshah</t>
  </si>
  <si>
    <t>5.5</t>
  </si>
  <si>
    <t>Indonesia</t>
  </si>
  <si>
    <t>Molucca</t>
  </si>
  <si>
    <t>6.5</t>
  </si>
  <si>
    <t>VI</t>
  </si>
  <si>
    <t>2cm</t>
  </si>
  <si>
    <t>Jawa Barat</t>
  </si>
  <si>
    <t>5.1</t>
  </si>
  <si>
    <t>Loreto</t>
  </si>
  <si>
    <t>Brazil</t>
  </si>
  <si>
    <t>Sergipe</t>
  </si>
  <si>
    <t>2.7</t>
  </si>
  <si>
    <t>Argentina</t>
  </si>
  <si>
    <t>Neuquen</t>
  </si>
  <si>
    <t>Yunnan</t>
  </si>
  <si>
    <t>India</t>
  </si>
  <si>
    <t>Karnataka</t>
  </si>
  <si>
    <t>3.0</t>
  </si>
  <si>
    <t>Poland</t>
  </si>
  <si>
    <t>Lower Silesia</t>
  </si>
  <si>
    <t>3.9</t>
  </si>
  <si>
    <t>Rockburst</t>
  </si>
  <si>
    <t>mining</t>
  </si>
  <si>
    <t>0.9</t>
  </si>
  <si>
    <t>Laos</t>
  </si>
  <si>
    <t>Luang Namtha</t>
  </si>
  <si>
    <t>4.9</t>
  </si>
  <si>
    <t>Emilia Romagna</t>
  </si>
  <si>
    <t>4.6</t>
  </si>
  <si>
    <t>Sumatra Utara</t>
  </si>
  <si>
    <t>Venezuela</t>
  </si>
  <si>
    <t>Sucre</t>
  </si>
  <si>
    <t>EQ swarm</t>
  </si>
  <si>
    <t>Tunisia</t>
  </si>
  <si>
    <t>Jendouba</t>
  </si>
  <si>
    <t>Ancash</t>
  </si>
  <si>
    <t>Pakistan</t>
  </si>
  <si>
    <t>Balochistan</t>
  </si>
  <si>
    <t>Chile</t>
  </si>
  <si>
    <t>Coquimbo</t>
  </si>
  <si>
    <t>6.7</t>
  </si>
  <si>
    <t>Earthquake</t>
  </si>
  <si>
    <t>VIII</t>
  </si>
  <si>
    <t>Oaxaca</t>
  </si>
  <si>
    <t>5.8</t>
  </si>
  <si>
    <t xml:space="preserve">VI </t>
  </si>
  <si>
    <t>Nusa Tenggara Timur</t>
  </si>
  <si>
    <t>6.4</t>
  </si>
  <si>
    <t>Silesia</t>
  </si>
  <si>
    <t>3.4</t>
  </si>
  <si>
    <t>Greece</t>
  </si>
  <si>
    <t>South Aegean</t>
  </si>
  <si>
    <t>Ica</t>
  </si>
  <si>
    <t>5.6</t>
  </si>
  <si>
    <t>Colombia</t>
  </si>
  <si>
    <t>Tolima</t>
  </si>
  <si>
    <t>volcano-tectonic</t>
  </si>
  <si>
    <t>Maluku Tenggara</t>
  </si>
  <si>
    <t>Bahia</t>
  </si>
  <si>
    <t>2.5</t>
  </si>
  <si>
    <t xml:space="preserve">Tolima </t>
  </si>
  <si>
    <t>5.2</t>
  </si>
  <si>
    <t>Aftershock</t>
  </si>
  <si>
    <t>Maharashtra</t>
  </si>
  <si>
    <t>Chiapas</t>
  </si>
  <si>
    <t>total</t>
  </si>
  <si>
    <t>6.6</t>
  </si>
  <si>
    <t>Guatemala</t>
  </si>
  <si>
    <t>El Salvador</t>
  </si>
  <si>
    <t>Xinjiang</t>
  </si>
  <si>
    <t>Mentawai</t>
  </si>
  <si>
    <t>6.1</t>
  </si>
  <si>
    <t>2.2</t>
  </si>
  <si>
    <t>reservoir</t>
  </si>
  <si>
    <t>Dominican Republic</t>
  </si>
  <si>
    <t>Altagracia</t>
  </si>
  <si>
    <t>Ecuador</t>
  </si>
  <si>
    <t>Guayas</t>
  </si>
  <si>
    <t>Ionian Islands</t>
  </si>
  <si>
    <t>Kashmir</t>
  </si>
  <si>
    <t>Azerbaijan</t>
  </si>
  <si>
    <t>Shamakhi</t>
  </si>
  <si>
    <t>Maluku Utara</t>
  </si>
  <si>
    <t>5.4</t>
  </si>
  <si>
    <t>Khuzestan</t>
  </si>
  <si>
    <t>Hormozgan</t>
  </si>
  <si>
    <t>4.4</t>
  </si>
  <si>
    <t>Turkey</t>
  </si>
  <si>
    <t>Carikiri</t>
  </si>
  <si>
    <t>Carchi</t>
  </si>
  <si>
    <t>Junin</t>
  </si>
  <si>
    <t>Choco</t>
  </si>
  <si>
    <t>USA</t>
  </si>
  <si>
    <t>Utah</t>
  </si>
  <si>
    <t>3.8</t>
  </si>
  <si>
    <t>Thailand</t>
  </si>
  <si>
    <t>Lampang</t>
  </si>
  <si>
    <t>EQ sequence</t>
  </si>
  <si>
    <t>Cannakale</t>
  </si>
  <si>
    <t>5</t>
  </si>
  <si>
    <t>Hokkaido</t>
  </si>
  <si>
    <t>JMA 6-</t>
  </si>
  <si>
    <t>Pastaza</t>
  </si>
  <si>
    <t>7.5</t>
  </si>
  <si>
    <t>tectonic (triggered)</t>
  </si>
  <si>
    <t>4.7</t>
  </si>
  <si>
    <t>Hydraulic Fracturing</t>
  </si>
  <si>
    <t>United Kingdom</t>
  </si>
  <si>
    <t>England</t>
  </si>
  <si>
    <t>3.1</t>
  </si>
  <si>
    <t>Ilam</t>
  </si>
  <si>
    <t>Sumatra Barat</t>
  </si>
  <si>
    <t>EQ Swarm</t>
  </si>
  <si>
    <t>7.0</t>
  </si>
  <si>
    <t>Tennessee</t>
  </si>
  <si>
    <t>Magdalena</t>
  </si>
  <si>
    <t>induced</t>
  </si>
  <si>
    <t>Hungary</t>
  </si>
  <si>
    <t>Somogy</t>
  </si>
  <si>
    <t>4.0</t>
  </si>
  <si>
    <t>Puerto Rico</t>
  </si>
  <si>
    <t>Huancavelica</t>
  </si>
  <si>
    <t>Rajasthan</t>
  </si>
  <si>
    <t>Nusa Tenggara Barat</t>
  </si>
  <si>
    <t>Sumatera Selatan</t>
  </si>
  <si>
    <t>Denizli</t>
  </si>
  <si>
    <t>5.7</t>
  </si>
  <si>
    <t>France</t>
  </si>
  <si>
    <t>Poitou-Charentes</t>
  </si>
  <si>
    <t>Malatya</t>
  </si>
  <si>
    <t>Tanzania</t>
  </si>
  <si>
    <t>Rukwa</t>
  </si>
  <si>
    <t>Malawi</t>
  </si>
  <si>
    <t>Valle del Cauca</t>
  </si>
  <si>
    <t>6.0</t>
  </si>
  <si>
    <t>Sulawesi Tengah</t>
  </si>
  <si>
    <t>Kenya</t>
  </si>
  <si>
    <t>Taita</t>
  </si>
  <si>
    <t>4.5</t>
  </si>
  <si>
    <t>Qinghai</t>
  </si>
  <si>
    <t>Thessalia</t>
  </si>
  <si>
    <t>Santa Elena</t>
  </si>
  <si>
    <t>6.3</t>
  </si>
  <si>
    <t>Honduras</t>
  </si>
  <si>
    <t>Olancho</t>
  </si>
  <si>
    <t>Java Timur</t>
  </si>
  <si>
    <t>Elazig</t>
  </si>
  <si>
    <t>Sulawesi Selatan</t>
  </si>
  <si>
    <t>6.8</t>
  </si>
  <si>
    <t>Amazonas</t>
  </si>
  <si>
    <t>Taiwan</t>
  </si>
  <si>
    <t>Hualien</t>
  </si>
  <si>
    <t>Jharkhand</t>
  </si>
  <si>
    <t>Philippines</t>
  </si>
  <si>
    <t>Central Luzon</t>
  </si>
  <si>
    <t>Samar</t>
  </si>
  <si>
    <t>Arunachal Pradesh</t>
  </si>
  <si>
    <t>5.9</t>
  </si>
  <si>
    <t>Papua New Guinea</t>
  </si>
  <si>
    <t>Morobe</t>
  </si>
  <si>
    <t>7.2</t>
  </si>
  <si>
    <t>30 cm</t>
  </si>
  <si>
    <t>Miyazaki</t>
  </si>
  <si>
    <t>5-</t>
  </si>
  <si>
    <t>Panama</t>
  </si>
  <si>
    <t>Chiriqui</t>
  </si>
  <si>
    <t>Huancayo</t>
  </si>
  <si>
    <t>New Ireland</t>
  </si>
  <si>
    <t>Israel</t>
  </si>
  <si>
    <t>Offshore</t>
  </si>
  <si>
    <t>Nicaragua</t>
  </si>
  <si>
    <t>Jilin</t>
  </si>
  <si>
    <t>Afghanistan</t>
  </si>
  <si>
    <t>Badakhshan</t>
  </si>
  <si>
    <t>Apulia</t>
  </si>
  <si>
    <t>Netherlands</t>
  </si>
  <si>
    <t>Groningen</t>
  </si>
  <si>
    <t>gas prod.</t>
  </si>
  <si>
    <t>IV - V</t>
  </si>
  <si>
    <t>Russia</t>
  </si>
  <si>
    <t>Dagestan</t>
  </si>
  <si>
    <t>V - VI</t>
  </si>
  <si>
    <t>West Bengal</t>
  </si>
  <si>
    <t>8.0</t>
  </si>
  <si>
    <t>Korçë</t>
  </si>
  <si>
    <t>EQ Sequence</t>
  </si>
  <si>
    <t>gas prod</t>
  </si>
  <si>
    <t>6 cm</t>
  </si>
  <si>
    <t>New Zealand</t>
  </si>
  <si>
    <t>Kermadec Islands</t>
  </si>
  <si>
    <t>9 cm</t>
  </si>
  <si>
    <t>waste water injection?</t>
  </si>
  <si>
    <t>Yamagata</t>
  </si>
  <si>
    <t>6 +</t>
  </si>
  <si>
    <t>11 cm</t>
  </si>
  <si>
    <t>Papua</t>
  </si>
  <si>
    <t>Maine-et-Loire</t>
  </si>
  <si>
    <t>3.7</t>
  </si>
  <si>
    <t>Spain</t>
  </si>
  <si>
    <t>Murcia</t>
  </si>
  <si>
    <t>Lazio</t>
  </si>
  <si>
    <t>3.6</t>
  </si>
  <si>
    <t>Maluku</t>
  </si>
  <si>
    <t>7.3</t>
  </si>
  <si>
    <t>Australia</t>
  </si>
  <si>
    <t>#24.06.2019</t>
  </si>
  <si>
    <t>#Sudan</t>
  </si>
  <si>
    <t>#Sannar</t>
  </si>
  <si>
    <t>#earthquake</t>
  </si>
  <si>
    <t>#12</t>
  </si>
  <si>
    <t>#250</t>
  </si>
  <si>
    <t>#100</t>
  </si>
  <si>
    <t>Costa Rica</t>
  </si>
  <si>
    <t>Namibia</t>
  </si>
  <si>
    <t>Erongo</t>
  </si>
  <si>
    <t>2.8</t>
  </si>
  <si>
    <t>mine collapse</t>
  </si>
  <si>
    <t>Quiché</t>
  </si>
  <si>
    <t>eq swarm</t>
  </si>
  <si>
    <t>California</t>
  </si>
  <si>
    <t>rockburst</t>
  </si>
  <si>
    <t>IV</t>
  </si>
  <si>
    <t>7.1</t>
  </si>
  <si>
    <t>IX</t>
  </si>
  <si>
    <t>Maluku Islands</t>
  </si>
  <si>
    <t>6.9</t>
  </si>
  <si>
    <t>North Cotabato</t>
  </si>
  <si>
    <t>West Nusa Tenggara</t>
  </si>
  <si>
    <t>Surigao del sur</t>
  </si>
  <si>
    <t>Andhra Pradesh</t>
  </si>
  <si>
    <t>Western Australia</t>
  </si>
  <si>
    <t>20 cm</t>
  </si>
  <si>
    <t>Jawa Timur</t>
  </si>
  <si>
    <t>Aruchanal Pradesh</t>
  </si>
  <si>
    <t>Attika</t>
  </si>
  <si>
    <t>Merida</t>
  </si>
  <si>
    <t>Ceara</t>
  </si>
  <si>
    <t>Batanes</t>
  </si>
  <si>
    <t>Banten</t>
  </si>
  <si>
    <t>Germany</t>
  </si>
  <si>
    <t>Baden-Württemberg</t>
  </si>
  <si>
    <t>La Paz</t>
  </si>
  <si>
    <t>07.2019</t>
  </si>
  <si>
    <t>Botswana</t>
  </si>
  <si>
    <t>Selebi-Phikwe</t>
  </si>
  <si>
    <t>Northern Territory</t>
  </si>
  <si>
    <t>Libertador General Bernardo O'Higgins</t>
  </si>
  <si>
    <t>Fukushima</t>
  </si>
  <si>
    <t>6.2</t>
  </si>
  <si>
    <t>Kohgiluyeh &amp; Boyer Ahmad</t>
  </si>
  <si>
    <t>Yilan</t>
  </si>
  <si>
    <t>South Tyrol</t>
  </si>
  <si>
    <t>Zaqatala</t>
  </si>
  <si>
    <t>Kyrgyzstan</t>
  </si>
  <si>
    <t>Osh</t>
  </si>
  <si>
    <t>East Azerbaijan</t>
  </si>
  <si>
    <t>Kansas</t>
  </si>
  <si>
    <t>waste water injection</t>
  </si>
  <si>
    <t>Myanmar</t>
  </si>
  <si>
    <t>Rakhine</t>
  </si>
  <si>
    <t>Madhya Pradesh</t>
  </si>
  <si>
    <t>1.7</t>
  </si>
  <si>
    <t>Java</t>
  </si>
  <si>
    <t>Cusco</t>
  </si>
  <si>
    <t>Algeria</t>
  </si>
  <si>
    <t>Médéa</t>
  </si>
  <si>
    <t>Lara</t>
  </si>
  <si>
    <t>2.1</t>
  </si>
  <si>
    <t>hydraulic fracturing</t>
  </si>
  <si>
    <t>III</t>
  </si>
  <si>
    <t>2.9</t>
  </si>
  <si>
    <t>Bosnia-Herzegowina</t>
  </si>
  <si>
    <t>Tuzla</t>
  </si>
  <si>
    <t>Bosnia</t>
  </si>
  <si>
    <t>Sagaing</t>
  </si>
  <si>
    <t>Katavi</t>
  </si>
  <si>
    <t>Jammu and Kashmir</t>
  </si>
  <si>
    <t>Armenia</t>
  </si>
  <si>
    <t>Lori</t>
  </si>
  <si>
    <t>Altai</t>
  </si>
  <si>
    <t>Maranhao</t>
  </si>
  <si>
    <t>3,2</t>
  </si>
  <si>
    <t>Cankiri</t>
  </si>
  <si>
    <t>West Azerbaijan</t>
  </si>
  <si>
    <t>Gansu</t>
  </si>
  <si>
    <t>Gilan</t>
  </si>
  <si>
    <t>Kurdestan</t>
  </si>
  <si>
    <t>4,4</t>
  </si>
  <si>
    <t>6,1</t>
  </si>
  <si>
    <t>Durres</t>
  </si>
  <si>
    <t>5,8</t>
  </si>
  <si>
    <t>Istanbul</t>
  </si>
  <si>
    <t>4,6</t>
  </si>
  <si>
    <t>4,7</t>
  </si>
  <si>
    <t>Azad Kashmir</t>
  </si>
  <si>
    <t>5,6</t>
  </si>
  <si>
    <t>6,5</t>
  </si>
  <si>
    <t>Antioquia</t>
  </si>
  <si>
    <t>4,0</t>
  </si>
  <si>
    <t>5,7</t>
  </si>
  <si>
    <t>Los Lagos</t>
  </si>
  <si>
    <t>Mindanao</t>
  </si>
  <si>
    <t>6,2</t>
  </si>
  <si>
    <t>Maule</t>
  </si>
  <si>
    <t>6,7</t>
  </si>
  <si>
    <t>Hawke's Bay</t>
  </si>
  <si>
    <t>5,4</t>
  </si>
  <si>
    <t>Guizhou</t>
  </si>
  <si>
    <t>4,9</t>
  </si>
  <si>
    <t>2,6</t>
  </si>
  <si>
    <t>Southern Aegean</t>
  </si>
  <si>
    <t>5,1</t>
  </si>
  <si>
    <t>Fars</t>
  </si>
  <si>
    <t>4,2</t>
  </si>
  <si>
    <t>Manipur</t>
  </si>
  <si>
    <t>3,8</t>
  </si>
  <si>
    <t>Calabria</t>
  </si>
  <si>
    <t>Guangxi</t>
  </si>
  <si>
    <t>4,5</t>
  </si>
  <si>
    <t>6,3</t>
  </si>
  <si>
    <t>Gujarat</t>
  </si>
  <si>
    <t>2,7</t>
  </si>
  <si>
    <t>Los Santos</t>
  </si>
  <si>
    <t>Fiji</t>
  </si>
  <si>
    <t>Eastern Division</t>
  </si>
  <si>
    <t>5,3</t>
  </si>
  <si>
    <t>Austria</t>
  </si>
  <si>
    <t>Tyrol</t>
  </si>
  <si>
    <t>Usulutan</t>
  </si>
  <si>
    <t>2,2</t>
  </si>
  <si>
    <t>Andalucia</t>
  </si>
  <si>
    <t>Novosibirsk</t>
  </si>
  <si>
    <t>6,6</t>
  </si>
  <si>
    <t>DR Congo</t>
  </si>
  <si>
    <t>Sud Kivu</t>
  </si>
  <si>
    <t>/9</t>
  </si>
  <si>
    <t>/see Oct29</t>
  </si>
  <si>
    <t>South Africa</t>
  </si>
  <si>
    <t>KwaZulu-Natal</t>
  </si>
  <si>
    <t>4,3</t>
  </si>
  <si>
    <t>Semnan</t>
  </si>
  <si>
    <t>4,8</t>
  </si>
  <si>
    <t>Central Bosnia</t>
  </si>
  <si>
    <t>5,9</t>
  </si>
  <si>
    <t>Drôme</t>
  </si>
  <si>
    <t>under investigation</t>
  </si>
  <si>
    <t>5,2</t>
  </si>
  <si>
    <t>Bas-Rhin</t>
  </si>
  <si>
    <t>3,0</t>
  </si>
  <si>
    <t>geothermal plant</t>
  </si>
  <si>
    <t>San Salvador</t>
  </si>
  <si>
    <t>3,9</t>
  </si>
  <si>
    <t>Yangoon</t>
  </si>
  <si>
    <t>4,1</t>
  </si>
  <si>
    <t>2,4</t>
  </si>
  <si>
    <t>Bali</t>
  </si>
  <si>
    <t>5,0</t>
  </si>
  <si>
    <t>Molucca Sea</t>
  </si>
  <si>
    <t>7,0</t>
  </si>
  <si>
    <t>Morocco</t>
  </si>
  <si>
    <t>Fès-Meknès</t>
  </si>
  <si>
    <t>Bukidnon</t>
  </si>
  <si>
    <t>Nepal</t>
  </si>
  <si>
    <t>Far Western</t>
  </si>
  <si>
    <t>Lower Saxony</t>
  </si>
  <si>
    <t>gas extraction</t>
  </si>
  <si>
    <t>3</t>
  </si>
  <si>
    <t>Sainyabuli</t>
  </si>
  <si>
    <t>Vietnam</t>
  </si>
  <si>
    <t>6,4</t>
  </si>
  <si>
    <t>Montenegro</t>
  </si>
  <si>
    <t>Srpska</t>
  </si>
  <si>
    <t>Croatia</t>
  </si>
  <si>
    <t>Crete</t>
  </si>
  <si>
    <t>Mandalay</t>
  </si>
  <si>
    <t>3,1</t>
  </si>
  <si>
    <t>Quito</t>
  </si>
  <si>
    <t>Tuscany</t>
  </si>
  <si>
    <t>Balikesir</t>
  </si>
  <si>
    <t>3,6</t>
  </si>
  <si>
    <t>Ground Water Extraction</t>
  </si>
  <si>
    <t>Davao del Sur</t>
  </si>
  <si>
    <t>6,8</t>
  </si>
  <si>
    <t>New South Wales</t>
  </si>
  <si>
    <t>All</t>
  </si>
  <si>
    <t>Tajikistan</t>
  </si>
  <si>
    <t>Departamento del Meta</t>
  </si>
  <si>
    <t>Western Visayas</t>
  </si>
  <si>
    <t>Hubei</t>
  </si>
  <si>
    <t>Bushehr</t>
  </si>
  <si>
    <t>Gilgit-Baltistan</t>
  </si>
  <si>
    <t>Ravazi-Chorasan</t>
  </si>
  <si>
    <t>El Oro</t>
  </si>
  <si>
    <t>Simeulue</t>
  </si>
  <si>
    <t>VII - VIII</t>
  </si>
  <si>
    <t>17 cm</t>
  </si>
  <si>
    <t>13.01.2020</t>
  </si>
  <si>
    <t>Calabarzon</t>
  </si>
  <si>
    <t>volcanic (Taal eruption)</t>
  </si>
  <si>
    <t>Mendoza</t>
  </si>
  <si>
    <t>Sulawesi Utara</t>
  </si>
  <si>
    <t>Manisa</t>
  </si>
  <si>
    <t>Ankara</t>
  </si>
  <si>
    <t>Moquegua</t>
  </si>
  <si>
    <t>Jijel</t>
  </si>
  <si>
    <t>Krapinsko-Zagorska</t>
  </si>
  <si>
    <t>Caribbean Sea</t>
  </si>
  <si>
    <t>Cayman Islands</t>
  </si>
  <si>
    <t>Jamaica</t>
  </si>
  <si>
    <t>Cuba</t>
  </si>
  <si>
    <t>Guerrero</t>
  </si>
  <si>
    <t>Central Greece</t>
  </si>
  <si>
    <t>Uttarakhand</t>
  </si>
  <si>
    <t>Comayagua</t>
  </si>
  <si>
    <t>Oblast Sachalin</t>
  </si>
  <si>
    <t>Ardabil</t>
  </si>
  <si>
    <t>Shandong</t>
  </si>
  <si>
    <t>unknown</t>
  </si>
  <si>
    <t>Konya</t>
  </si>
  <si>
    <t>all</t>
  </si>
  <si>
    <t>La Libertad</t>
  </si>
  <si>
    <t>Kerala</t>
  </si>
  <si>
    <t>reservoir induced</t>
  </si>
  <si>
    <t>Khyber Pakhtunkwar</t>
  </si>
  <si>
    <t>Arequipa</t>
  </si>
  <si>
    <t>La Rioja</t>
  </si>
  <si>
    <t>Canada</t>
  </si>
  <si>
    <t>Quebec</t>
  </si>
  <si>
    <t>Puntarenas</t>
  </si>
  <si>
    <t>Portugal</t>
  </si>
  <si>
    <t>Madeira</t>
  </si>
  <si>
    <t>Chuzestan</t>
  </si>
  <si>
    <t>Xizang</t>
  </si>
  <si>
    <t>Ishikawa</t>
  </si>
  <si>
    <t>Tanga</t>
  </si>
  <si>
    <t>Qom</t>
  </si>
  <si>
    <t>Central Macedonia</t>
  </si>
  <si>
    <t>Macedonia</t>
  </si>
  <si>
    <t>Alberta</t>
  </si>
  <si>
    <t>Cryoseism</t>
  </si>
  <si>
    <t>weather</t>
  </si>
  <si>
    <t>Blida</t>
  </si>
  <si>
    <t>OS La Libertad</t>
  </si>
  <si>
    <t>Plov</t>
  </si>
  <si>
    <t>Kermanschah</t>
  </si>
  <si>
    <t>OS Honduras</t>
  </si>
  <si>
    <t>Islas de la Bahia</t>
  </si>
  <si>
    <t>Belize</t>
  </si>
  <si>
    <t>Alajuela</t>
  </si>
  <si>
    <t>triggered</t>
  </si>
  <si>
    <t>Bago Division</t>
  </si>
  <si>
    <t>OS Peru</t>
  </si>
  <si>
    <t>Evora</t>
  </si>
  <si>
    <t>Vorarlberg</t>
  </si>
  <si>
    <t>OS Mexico</t>
  </si>
  <si>
    <t>Baja California</t>
  </si>
  <si>
    <t>OS Indonesia</t>
  </si>
  <si>
    <t>OS USA</t>
  </si>
  <si>
    <t>Alaska</t>
  </si>
  <si>
    <t>Beluchistan</t>
  </si>
  <si>
    <t>Badakhstan</t>
  </si>
  <si>
    <t>Mato Grosso</t>
  </si>
  <si>
    <t>Chabarowsk</t>
  </si>
  <si>
    <t>Split-Dalmatia</t>
  </si>
  <si>
    <t>Aceh</t>
  </si>
  <si>
    <t>Henan</t>
  </si>
  <si>
    <t>OS Colima</t>
  </si>
  <si>
    <t>South Korea</t>
  </si>
  <si>
    <t>Gyeongsangbuk-do</t>
  </si>
  <si>
    <t>geothermal</t>
  </si>
  <si>
    <t>Wales</t>
  </si>
  <si>
    <t>Durango</t>
  </si>
  <si>
    <t>reservoir?</t>
  </si>
  <si>
    <t>Bulgaria</t>
  </si>
  <si>
    <t>Plovdiv</t>
  </si>
  <si>
    <t>Southern Highlands</t>
  </si>
  <si>
    <t>Mauritius</t>
  </si>
  <si>
    <t>/1</t>
  </si>
  <si>
    <t>Alagoas</t>
  </si>
  <si>
    <t>/11</t>
  </si>
  <si>
    <t>Oklahoma</t>
  </si>
  <si>
    <t>/25</t>
  </si>
  <si>
    <t>Kerman</t>
  </si>
  <si>
    <t>Myamnar</t>
  </si>
  <si>
    <t>Naypyidaw</t>
  </si>
  <si>
    <t>Quang Nam</t>
  </si>
  <si>
    <t>Ocotepeque</t>
  </si>
  <si>
    <t>Mozambique</t>
  </si>
  <si>
    <t>Zambezia</t>
  </si>
  <si>
    <t>Tunis</t>
  </si>
  <si>
    <t>Malaysia</t>
  </si>
  <si>
    <t>Sabah</t>
  </si>
  <si>
    <t>Kunene</t>
  </si>
  <si>
    <t>Jammu &amp; Kashmir</t>
  </si>
  <si>
    <t>Upper Austria</t>
  </si>
  <si>
    <t>Baringo</t>
  </si>
  <si>
    <t>tectonic?</t>
  </si>
  <si>
    <t>Sukabumi</t>
  </si>
  <si>
    <t>Kohgiluyeh-Boyerahmad</t>
  </si>
  <si>
    <t>Tamil Nadu</t>
  </si>
  <si>
    <t>Bolivia</t>
  </si>
  <si>
    <t>Chuquisaca</t>
  </si>
  <si>
    <t>OS Usulutan</t>
  </si>
  <si>
    <t>volc/tec</t>
  </si>
  <si>
    <t>Tachira</t>
  </si>
  <si>
    <t>Tarapaca</t>
  </si>
  <si>
    <t>OS California</t>
  </si>
  <si>
    <t>Shimane</t>
  </si>
  <si>
    <t>5+</t>
  </si>
  <si>
    <t>Marche</t>
  </si>
  <si>
    <t>North Rhine Westphalia</t>
  </si>
  <si>
    <t>Java Tengah</t>
  </si>
  <si>
    <t>Caldas</t>
  </si>
  <si>
    <t>Adiyaman</t>
  </si>
  <si>
    <t>Gümüshane</t>
  </si>
  <si>
    <t>Andalusia</t>
  </si>
  <si>
    <t>Caraboro</t>
  </si>
  <si>
    <t>Michoacan</t>
  </si>
  <si>
    <t>Hawaii</t>
  </si>
  <si>
    <t>volcanic</t>
  </si>
  <si>
    <t>OS Coquimbo</t>
  </si>
  <si>
    <t>Caramines Sur</t>
  </si>
  <si>
    <t>Yushu, Qinghai</t>
  </si>
  <si>
    <t>La Union</t>
  </si>
  <si>
    <t>Agri</t>
  </si>
  <si>
    <t>Carabobo</t>
  </si>
  <si>
    <t>FATA</t>
  </si>
  <si>
    <t>Ravazi-Khorasan</t>
  </si>
  <si>
    <t>Nagano</t>
  </si>
  <si>
    <t>Czech Republic</t>
  </si>
  <si>
    <t>Karjovarsky Kraj</t>
  </si>
  <si>
    <t>Texas</t>
  </si>
  <si>
    <t>Vlora</t>
  </si>
  <si>
    <t>Cotacachi</t>
  </si>
  <si>
    <t>May/June</t>
  </si>
  <si>
    <t>Mayotte</t>
  </si>
  <si>
    <t>Benin</t>
  </si>
  <si>
    <t>Mono</t>
  </si>
  <si>
    <t>Assam</t>
  </si>
  <si>
    <t>Puebla</t>
  </si>
  <si>
    <t>Narino</t>
  </si>
  <si>
    <t>#15.06.2018</t>
  </si>
  <si>
    <t>#Indonesia</t>
  </si>
  <si>
    <t>#Papua</t>
  </si>
  <si>
    <t>#5,5</t>
  </si>
  <si>
    <t>#10</t>
  </si>
  <si>
    <t>#0</t>
  </si>
  <si>
    <t>#3</t>
  </si>
  <si>
    <t>#200</t>
  </si>
  <si>
    <t>#32</t>
  </si>
  <si>
    <t>#86</t>
  </si>
  <si>
    <t>Punjab</t>
  </si>
  <si>
    <t>Gunma</t>
  </si>
  <si>
    <t>Osaka</t>
  </si>
  <si>
    <t>Jiangxi</t>
  </si>
  <si>
    <t>Chiayi</t>
  </si>
  <si>
    <t>Mine Collapse</t>
  </si>
  <si>
    <t>Northern District</t>
  </si>
  <si>
    <t>Kamchatka</t>
  </si>
  <si>
    <t>Jaipur</t>
  </si>
  <si>
    <t>Chihuahua</t>
  </si>
  <si>
    <t>Surigao del Norte</t>
  </si>
  <si>
    <t>Tainan</t>
  </si>
  <si>
    <t>Kalimantan Tenga</t>
  </si>
  <si>
    <t xml:space="preserve">Kerman </t>
  </si>
  <si>
    <t>North Khorasan</t>
  </si>
  <si>
    <t>Huila</t>
  </si>
  <si>
    <t>Iraq</t>
  </si>
  <si>
    <t>Valencia</t>
  </si>
  <si>
    <t>Lorestan</t>
  </si>
  <si>
    <t>/20</t>
  </si>
  <si>
    <t>/424</t>
  </si>
  <si>
    <t>/10170</t>
  </si>
  <si>
    <t>/10393</t>
  </si>
  <si>
    <t>/9836</t>
  </si>
  <si>
    <t>Northrhine Westphalia</t>
  </si>
  <si>
    <t>/540</t>
  </si>
  <si>
    <t>/7773</t>
  </si>
  <si>
    <t>/417529</t>
  </si>
  <si>
    <t>/39946</t>
  </si>
  <si>
    <t>/32016</t>
  </si>
  <si>
    <t>Santander</t>
  </si>
  <si>
    <t>/3</t>
  </si>
  <si>
    <t>/24</t>
  </si>
  <si>
    <t xml:space="preserve">Dibër </t>
  </si>
  <si>
    <t>Molise</t>
  </si>
  <si>
    <t>Queretaro</t>
  </si>
  <si>
    <t>/2</t>
  </si>
  <si>
    <t>/646</t>
  </si>
  <si>
    <t>/1054</t>
  </si>
  <si>
    <t>/18</t>
  </si>
  <si>
    <t>/3717</t>
  </si>
  <si>
    <t>/2000</t>
  </si>
  <si>
    <t>Adana</t>
  </si>
  <si>
    <t>Trinidad and Tobago</t>
  </si>
  <si>
    <t>Guyana</t>
  </si>
  <si>
    <t>Vanuatu</t>
  </si>
  <si>
    <t>Pentecost</t>
  </si>
  <si>
    <t>East Nusa Tenggara</t>
  </si>
  <si>
    <t>Lankaran</t>
  </si>
  <si>
    <t>New Caledonia</t>
  </si>
  <si>
    <t>Cheljabinsk</t>
  </si>
  <si>
    <t>X / 7</t>
  </si>
  <si>
    <t>Chimborazo</t>
  </si>
  <si>
    <t>Sistan &amp; Beluchestan</t>
  </si>
  <si>
    <t>Davao</t>
  </si>
  <si>
    <t>Bangladesh</t>
  </si>
  <si>
    <t>Bhutan</t>
  </si>
  <si>
    <t>Shaanxi</t>
  </si>
  <si>
    <t>Monte Cristi</t>
  </si>
  <si>
    <t>OS Martinique</t>
  </si>
  <si>
    <t>gas production</t>
  </si>
  <si>
    <t>Cuzco</t>
  </si>
  <si>
    <t>Sicily</t>
  </si>
  <si>
    <t>vol/tec</t>
  </si>
  <si>
    <t>Haiti</t>
  </si>
  <si>
    <t>Nord Ouest</t>
  </si>
  <si>
    <t>Bahamas</t>
  </si>
  <si>
    <t>New Britain</t>
  </si>
  <si>
    <t>Pernambuco</t>
  </si>
  <si>
    <t>Hamedan</t>
  </si>
  <si>
    <t>waste water disposal</t>
  </si>
  <si>
    <t>Romania</t>
  </si>
  <si>
    <t>Buzau</t>
  </si>
  <si>
    <t>Moldova</t>
  </si>
  <si>
    <t>Georgia</t>
  </si>
  <si>
    <t>Samtskhe–Javakheti</t>
  </si>
  <si>
    <t>Sulawesi Barat</t>
  </si>
  <si>
    <t>Iloilo</t>
  </si>
  <si>
    <t>Racha-Lechkhumi&amp;Kvemo Svaneti</t>
  </si>
  <si>
    <t>Kamtchatka</t>
  </si>
  <si>
    <t>Idaho</t>
  </si>
  <si>
    <t>Rhone-Alpes</t>
  </si>
  <si>
    <t>Trujillo</t>
  </si>
  <si>
    <t>Krasnodar</t>
  </si>
  <si>
    <t>Coahuila</t>
  </si>
  <si>
    <t>Baglan</t>
  </si>
  <si>
    <t>Buenos Aires</t>
  </si>
  <si>
    <t>Isfahan</t>
  </si>
  <si>
    <t>Yaracuy</t>
  </si>
  <si>
    <t>Valparaiso</t>
  </si>
  <si>
    <t>Ambrym</t>
  </si>
  <si>
    <t>Zimbabwe</t>
  </si>
  <si>
    <t>Tibet</t>
  </si>
  <si>
    <t xml:space="preserve">VII </t>
  </si>
  <si>
    <t>Papua Barat</t>
  </si>
  <si>
    <t>Nuevo Leon</t>
  </si>
  <si>
    <t>Kanchanaburi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</si>
</sst>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.mm\.yyyy"/>
    <numFmt numFmtId="165" formatCode="0.000"/>
    <numFmt numFmtId="166" formatCode="d\.m"/>
    <numFmt numFmtId="167" formatCode="d\.m\.yyyy"/>
    <numFmt numFmtId="168" formatCode="0.0"/>
    <numFmt numFmtId="169" formatCode="#,##0.00000"/>
    <numFmt numFmtId="170" formatCode="&quot;.&quot;mm&quot;.&quot;yyyy"/>
  </numFmts>
  <fonts count="2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99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rgb="FFFF99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i/>
      <sz val="10"/>
      <name val="Arial"/>
      <family val="2"/>
    </font>
    <font>
      <i/>
      <sz val="10"/>
      <color rgb="FF999999"/>
      <name val="Arial"/>
      <family val="2"/>
    </font>
    <font>
      <b/>
      <i/>
      <sz val="10"/>
      <color rgb="FF000000"/>
      <name val="Arial"/>
      <family val="2"/>
    </font>
    <font>
      <b/>
      <i/>
      <sz val="8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0"/>
      <color rgb="FFFF0000"/>
      <name val="Arial"/>
      <family val="2"/>
    </font>
    <font>
      <b/>
      <strike/>
      <sz val="10"/>
      <color rgb="FF666666"/>
      <name val="Arial"/>
      <family val="2"/>
    </font>
    <font>
      <strike/>
      <sz val="10"/>
      <color rgb="FF6666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1" fillId="5" borderId="0" xfId="0" applyNumberFormat="1" applyFont="1" applyFill="1" applyAlignment="1">
      <alignment horizontal="center" vertical="center" wrapText="1"/>
    </xf>
    <xf numFmtId="11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165" fontId="5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1" fontId="5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1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11" fontId="12" fillId="2" borderId="0" xfId="0" applyNumberFormat="1" applyFont="1" applyFill="1" applyAlignment="1">
      <alignment horizontal="center" vertical="center"/>
    </xf>
    <xf numFmtId="165" fontId="12" fillId="2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167" fontId="4" fillId="2" borderId="0" xfId="0" applyNumberFormat="1" applyFont="1" applyFill="1" applyAlignment="1">
      <alignment horizontal="center" vertical="center"/>
    </xf>
    <xf numFmtId="167" fontId="8" fillId="2" borderId="0" xfId="0" applyNumberFormat="1" applyFont="1" applyFill="1" applyAlignment="1">
      <alignment horizontal="center" vertical="center"/>
    </xf>
    <xf numFmtId="11" fontId="8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5" fontId="1" fillId="5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1" fontId="16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5" fontId="2" fillId="5" borderId="0" xfId="0" applyNumberFormat="1" applyFont="1" applyFill="1" applyAlignment="1">
      <alignment horizontal="center"/>
    </xf>
    <xf numFmtId="11" fontId="2" fillId="2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15" fillId="2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8" fontId="16" fillId="2" borderId="0" xfId="0" applyNumberFormat="1" applyFont="1" applyFill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5" fontId="13" fillId="5" borderId="0" xfId="0" applyNumberFormat="1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5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1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165" fontId="24" fillId="5" borderId="0" xfId="0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11" fontId="24" fillId="0" borderId="0" xfId="0" applyNumberFormat="1" applyFont="1" applyAlignment="1">
      <alignment horizontal="center"/>
    </xf>
    <xf numFmtId="170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ryn/Downloads/Earthquake%20Impact%20Database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ryn/Downloads/Earthquake%20Impact%20Databas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ryn/Downloads/Earthquake%20Impact%20Database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tatistic"/>
      <sheetName val="Values"/>
      <sheetName val="Continental"/>
      <sheetName val="Tabellenblatt5"/>
    </sheetNames>
    <sheetDataSet>
      <sheetData sheetId="0" refreshError="1"/>
      <sheetData sheetId="1" refreshError="1"/>
      <sheetData sheetId="2" refreshError="1">
        <row r="2">
          <cell r="A2">
            <v>20393.233172212233</v>
          </cell>
        </row>
        <row r="8">
          <cell r="D8">
            <v>0.25344274940102945</v>
          </cell>
        </row>
        <row r="9">
          <cell r="D9">
            <v>1.8331049224958058E-2</v>
          </cell>
        </row>
        <row r="10">
          <cell r="C10" t="str">
            <v>f/da</v>
          </cell>
          <cell r="D10">
            <v>9.2161858332374582E-3</v>
          </cell>
        </row>
        <row r="11">
          <cell r="D11">
            <v>3.0920457317609038E-2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Potential damaging events"/>
      <sheetName val="Statistic"/>
      <sheetName val="Values"/>
      <sheetName val="Continental"/>
      <sheetName val="Tabellenblatt6"/>
    </sheetNames>
    <sheetDataSet>
      <sheetData sheetId="0" refreshError="1"/>
      <sheetData sheetId="1" refreshError="1"/>
      <sheetData sheetId="2" refreshError="1"/>
      <sheetData sheetId="3">
        <row r="2">
          <cell r="A2">
            <v>2450.2128651281837</v>
          </cell>
        </row>
        <row r="8">
          <cell r="D8">
            <v>0.25319994848276134</v>
          </cell>
        </row>
        <row r="9">
          <cell r="D9">
            <v>1.8331733480278996E-2</v>
          </cell>
        </row>
        <row r="10">
          <cell r="C10" t="str">
            <v>f/da</v>
          </cell>
          <cell r="D10">
            <v>9.2078316511217673E-3</v>
          </cell>
        </row>
        <row r="11">
          <cell r="D11">
            <v>3.120055770409514E-2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tatistic"/>
      <sheetName val="Continental"/>
      <sheetName val="Values"/>
      <sheetName val="Tabellenblatt5"/>
      <sheetName val="Tabellenblatt7"/>
    </sheetNames>
    <sheetDataSet>
      <sheetData sheetId="0" refreshError="1"/>
      <sheetData sheetId="1"/>
      <sheetData sheetId="2" refreshError="1"/>
      <sheetData sheetId="3">
        <row r="2">
          <cell r="A2">
            <v>35704.418761521942</v>
          </cell>
        </row>
        <row r="8">
          <cell r="D8">
            <v>0.25504237851529843</v>
          </cell>
        </row>
        <row r="9">
          <cell r="D9">
            <v>1.8354814773037222E-2</v>
          </cell>
        </row>
        <row r="10">
          <cell r="D10">
            <v>9.3460158981100543E-3</v>
          </cell>
        </row>
        <row r="11">
          <cell r="D11">
            <v>3.1630958985660561E-2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E0D8-4B24-4506-BA48-42B7062F257A}">
  <dimension ref="A1:R738"/>
  <sheetViews>
    <sheetView tabSelected="1" workbookViewId="0">
      <selection activeCell="N2" sqref="N2"/>
    </sheetView>
  </sheetViews>
  <sheetFormatPr defaultRowHeight="15" x14ac:dyDescent="0.25"/>
  <cols>
    <col min="1" max="1" width="10.140625" customWidth="1"/>
    <col min="2" max="2" width="17.42578125" customWidth="1"/>
    <col min="3" max="3" width="22.5703125" customWidth="1"/>
    <col min="4" max="4" width="16.42578125" customWidth="1"/>
    <col min="5" max="5" width="4.85546875" customWidth="1"/>
    <col min="6" max="6" width="13.28515625" customWidth="1"/>
    <col min="7" max="7" width="19.85546875" customWidth="1"/>
    <col min="8" max="8" width="7.140625" customWidth="1"/>
    <col min="9" max="9" width="10.85546875" customWidth="1"/>
    <col min="10" max="11" width="9.28515625" bestFit="1" customWidth="1"/>
    <col min="12" max="12" width="9.7109375" bestFit="1" customWidth="1"/>
    <col min="13" max="13" width="9.5703125" bestFit="1" customWidth="1"/>
    <col min="14" max="14" width="9.140625" customWidth="1"/>
    <col min="15" max="15" width="9.42578125" customWidth="1"/>
    <col min="16" max="16" width="10" customWidth="1"/>
    <col min="17" max="17" width="10.85546875" customWidth="1"/>
    <col min="18" max="18" width="10" customWidth="1"/>
    <col min="19" max="19" width="5.42578125" customWidth="1"/>
    <col min="20" max="20" width="8.140625" customWidth="1"/>
  </cols>
  <sheetData>
    <row r="1" spans="1:18" ht="5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4" t="s">
        <v>13</v>
      </c>
      <c r="O1" s="4" t="s">
        <v>14</v>
      </c>
      <c r="P1" s="8" t="s">
        <v>15</v>
      </c>
      <c r="Q1" s="9" t="s">
        <v>16</v>
      </c>
      <c r="R1" s="10" t="s">
        <v>17</v>
      </c>
    </row>
    <row r="2" spans="1:18" x14ac:dyDescent="0.25">
      <c r="A2" s="11">
        <v>43466</v>
      </c>
      <c r="B2" s="12" t="s">
        <v>18</v>
      </c>
      <c r="C2" s="12" t="s">
        <v>19</v>
      </c>
      <c r="D2" s="12" t="s">
        <v>18</v>
      </c>
      <c r="E2" s="13" t="s">
        <v>20</v>
      </c>
      <c r="F2" s="12" t="s">
        <v>21</v>
      </c>
      <c r="G2" s="12" t="s">
        <v>22</v>
      </c>
      <c r="H2" s="12">
        <v>17</v>
      </c>
      <c r="I2" s="12" t="s">
        <v>23</v>
      </c>
      <c r="J2" s="5">
        <v>0</v>
      </c>
      <c r="K2" s="6">
        <v>0</v>
      </c>
      <c r="L2" s="6">
        <v>0</v>
      </c>
      <c r="M2" s="14" t="e">
        <f>LOG(J2+([1]Values!$D$8*K2)+([1]Values!$D$9*L2)+(N2*[1]Values!C$10)+(O2*[1]Values!$D$11)+1)</f>
        <v>#VALUE!</v>
      </c>
      <c r="N2" s="15">
        <v>7</v>
      </c>
      <c r="O2" s="15">
        <v>0</v>
      </c>
      <c r="P2" s="16"/>
      <c r="Q2" s="17">
        <f>(J2+([1]Values!$D$8*K2)+([1]Values!$D$9*L2)+(N2*[1]Values!$D$10)+(O2*[1]Values!$D$11))/[1]Values!$A$2*100</f>
        <v>3.1634660520906451E-4</v>
      </c>
      <c r="R2" s="18" t="s">
        <v>24</v>
      </c>
    </row>
    <row r="3" spans="1:18" x14ac:dyDescent="0.25">
      <c r="A3" s="11">
        <v>43468</v>
      </c>
      <c r="B3" s="12" t="s">
        <v>25</v>
      </c>
      <c r="C3" s="12" t="s">
        <v>26</v>
      </c>
      <c r="D3" s="12" t="s">
        <v>25</v>
      </c>
      <c r="E3" s="13" t="s">
        <v>27</v>
      </c>
      <c r="F3" s="12" t="s">
        <v>21</v>
      </c>
      <c r="G3" s="12" t="s">
        <v>22</v>
      </c>
      <c r="H3" s="12">
        <v>5</v>
      </c>
      <c r="I3" s="12"/>
      <c r="J3" s="5">
        <v>0</v>
      </c>
      <c r="K3" s="6">
        <v>0</v>
      </c>
      <c r="L3" s="6">
        <v>0</v>
      </c>
      <c r="M3" s="14" t="e">
        <f>LOG(J3+([1]Values!$D$8*K3)+([1]Values!$D$9*L3)+(N3*[1]Values!C$10)+(O3*[1]Values!$D$11)+1)</f>
        <v>#VALUE!</v>
      </c>
      <c r="N3" s="15">
        <v>8</v>
      </c>
      <c r="O3" s="15">
        <v>0</v>
      </c>
      <c r="P3" s="16"/>
      <c r="Q3" s="17">
        <f>(J3+([1]Values!$D$8*K3)+([1]Values!$D$9*L3)+(N3*[1]Values!$D$10)+(O3*[1]Values!$D$11))/[1]Values!$A$2*100</f>
        <v>3.6153897738178798E-4</v>
      </c>
      <c r="R3" s="18" t="s">
        <v>24</v>
      </c>
    </row>
    <row r="4" spans="1:18" x14ac:dyDescent="0.25">
      <c r="A4" s="11">
        <v>43468</v>
      </c>
      <c r="B4" s="12" t="s">
        <v>28</v>
      </c>
      <c r="C4" s="12" t="s">
        <v>29</v>
      </c>
      <c r="D4" s="12" t="s">
        <v>28</v>
      </c>
      <c r="E4" s="13" t="s">
        <v>30</v>
      </c>
      <c r="F4" s="12" t="s">
        <v>31</v>
      </c>
      <c r="G4" s="12" t="s">
        <v>22</v>
      </c>
      <c r="H4" s="12">
        <v>15</v>
      </c>
      <c r="I4" s="12" t="s">
        <v>32</v>
      </c>
      <c r="J4" s="5">
        <v>0</v>
      </c>
      <c r="K4" s="6">
        <v>1</v>
      </c>
      <c r="L4" s="6">
        <v>251</v>
      </c>
      <c r="M4" s="14" t="e">
        <f>LOG(J4+([1]Values!$D$8*K4)+([1]Values!$D$9*L4)+(N4*[1]Values!C$10)+(O4*[1]Values!$D$11)+1)</f>
        <v>#VALUE!</v>
      </c>
      <c r="N4" s="15">
        <v>753</v>
      </c>
      <c r="O4" s="15">
        <v>44</v>
      </c>
      <c r="P4" s="16" t="s">
        <v>33</v>
      </c>
      <c r="Q4" s="17">
        <f>(J4+([1]Values!$D$8*K4)+([1]Values!$D$9*L4)+(N4*[1]Values!$D$10)+(O4*[1]Values!$D$11))/[1]Values!$A$2*100</f>
        <v>6.4505829204134418E-2</v>
      </c>
      <c r="R4" s="18" t="s">
        <v>24</v>
      </c>
    </row>
    <row r="5" spans="1:18" x14ac:dyDescent="0.25">
      <c r="A5" s="11">
        <v>43468</v>
      </c>
      <c r="B5" s="12" t="s">
        <v>34</v>
      </c>
      <c r="C5" s="12" t="s">
        <v>35</v>
      </c>
      <c r="D5" s="12" t="s">
        <v>34</v>
      </c>
      <c r="E5" s="13" t="s">
        <v>36</v>
      </c>
      <c r="F5" s="12" t="s">
        <v>31</v>
      </c>
      <c r="G5" s="12" t="s">
        <v>22</v>
      </c>
      <c r="H5" s="12">
        <v>10</v>
      </c>
      <c r="I5" s="12" t="s">
        <v>37</v>
      </c>
      <c r="J5" s="5">
        <v>0</v>
      </c>
      <c r="K5" s="6">
        <v>3</v>
      </c>
      <c r="L5" s="6">
        <v>0</v>
      </c>
      <c r="M5" s="14" t="e">
        <f>LOG(J5+([1]Values!$D$8*K5)+([1]Values!$D$9*L5)+(N5*[1]Values!C$10)+(O5*[1]Values!$D$11)+1)</f>
        <v>#VALUE!</v>
      </c>
      <c r="N5" s="19">
        <v>7</v>
      </c>
      <c r="O5" s="15">
        <v>0</v>
      </c>
      <c r="P5" s="16"/>
      <c r="Q5" s="17">
        <f>(J5+([1]Values!$D$8*K5)+([1]Values!$D$9*L5)+(N5*[1]Values!$D$10)+(O5*[1]Values!$D$11))/[1]Values!$A$2*100</f>
        <v>4.0446825771583757E-3</v>
      </c>
      <c r="R5" s="18" t="s">
        <v>24</v>
      </c>
    </row>
    <row r="6" spans="1:18" x14ac:dyDescent="0.25">
      <c r="A6" s="11">
        <v>43469</v>
      </c>
      <c r="B6" s="12" t="s">
        <v>38</v>
      </c>
      <c r="C6" s="12" t="s">
        <v>39</v>
      </c>
      <c r="D6" s="12" t="s">
        <v>38</v>
      </c>
      <c r="E6" s="13" t="s">
        <v>40</v>
      </c>
      <c r="F6" s="12" t="s">
        <v>21</v>
      </c>
      <c r="G6" s="12" t="s">
        <v>22</v>
      </c>
      <c r="H6" s="12">
        <v>28</v>
      </c>
      <c r="I6" s="12"/>
      <c r="J6" s="5">
        <v>0</v>
      </c>
      <c r="K6" s="6">
        <v>0</v>
      </c>
      <c r="L6" s="6">
        <v>0</v>
      </c>
      <c r="M6" s="14" t="e">
        <f>LOG(J6+([1]Values!$D$8*K6)+([1]Values!$D$9*L6)+(N6*[1]Values!C$10)+(O6*[1]Values!$D$11)+1)</f>
        <v>#VALUE!</v>
      </c>
      <c r="N6" s="15">
        <v>5</v>
      </c>
      <c r="O6" s="15">
        <v>0</v>
      </c>
      <c r="P6" s="16"/>
      <c r="Q6" s="17">
        <f>(J6+([1]Values!$D$8*K6)+([1]Values!$D$9*L6)+(N6*[1]Values!$D$10)+(O6*[1]Values!$D$11))/[1]Values!$A$2*100</f>
        <v>2.2596186086361748E-4</v>
      </c>
      <c r="R6" s="18" t="s">
        <v>24</v>
      </c>
    </row>
    <row r="7" spans="1:18" x14ac:dyDescent="0.25">
      <c r="A7" s="11">
        <v>43470</v>
      </c>
      <c r="B7" s="12" t="s">
        <v>25</v>
      </c>
      <c r="C7" s="12" t="s">
        <v>26</v>
      </c>
      <c r="D7" s="12" t="s">
        <v>25</v>
      </c>
      <c r="E7" s="13" t="s">
        <v>41</v>
      </c>
      <c r="F7" s="12" t="s">
        <v>21</v>
      </c>
      <c r="G7" s="12" t="s">
        <v>22</v>
      </c>
      <c r="H7" s="12">
        <v>2</v>
      </c>
      <c r="I7" s="12"/>
      <c r="J7" s="5">
        <v>0</v>
      </c>
      <c r="K7" s="6">
        <v>0</v>
      </c>
      <c r="L7" s="20">
        <v>0</v>
      </c>
      <c r="M7" s="14" t="e">
        <f>LOG(J7+([1]Values!$D$8*K7)+([1]Values!$D$9*L7)+(N7*[1]Values!C$10)+(O7*[1]Values!$D$11)+1)</f>
        <v>#VALUE!</v>
      </c>
      <c r="N7" s="15">
        <v>6</v>
      </c>
      <c r="O7" s="15">
        <v>0</v>
      </c>
      <c r="P7" s="16"/>
      <c r="Q7" s="17">
        <f>(J7+([1]Values!$D$8*K7)+([1]Values!$D$9*L7)+(N7*[1]Values!$D$10)+(O7*[1]Values!$D$11))/[1]Values!$A$2*100</f>
        <v>2.7115423303634094E-4</v>
      </c>
      <c r="R7" s="18" t="s">
        <v>24</v>
      </c>
    </row>
    <row r="8" spans="1:18" x14ac:dyDescent="0.25">
      <c r="A8" s="11">
        <v>43471</v>
      </c>
      <c r="B8" s="12" t="s">
        <v>42</v>
      </c>
      <c r="C8" s="12" t="s">
        <v>43</v>
      </c>
      <c r="D8" s="12" t="s">
        <v>42</v>
      </c>
      <c r="E8" s="13" t="s">
        <v>36</v>
      </c>
      <c r="F8" s="12" t="s">
        <v>21</v>
      </c>
      <c r="G8" s="12" t="s">
        <v>22</v>
      </c>
      <c r="H8" s="12">
        <v>18</v>
      </c>
      <c r="I8" s="12"/>
      <c r="J8" s="5">
        <v>0</v>
      </c>
      <c r="K8" s="6">
        <v>0</v>
      </c>
      <c r="L8" s="20">
        <v>50</v>
      </c>
      <c r="M8" s="14" t="e">
        <f>LOG(J8+([1]Values!$D$8*K8)+([1]Values!$D$9*L8)+(N8*[1]Values!C$10)+(O8*[1]Values!$D$11)+1)</f>
        <v>#VALUE!</v>
      </c>
      <c r="N8" s="15">
        <v>23</v>
      </c>
      <c r="O8" s="15">
        <v>0</v>
      </c>
      <c r="P8" s="16"/>
      <c r="Q8" s="17">
        <f>(J8+([1]Values!$D$8*K8)+([1]Values!$D$9*L8)+(N8*[1]Values!$D$10)+(O8*[1]Values!$D$11))/[1]Values!$A$2*100</f>
        <v>5.5338196051722167E-3</v>
      </c>
      <c r="R8" s="18" t="s">
        <v>24</v>
      </c>
    </row>
    <row r="9" spans="1:18" x14ac:dyDescent="0.25">
      <c r="A9" s="21">
        <v>43471</v>
      </c>
      <c r="B9" s="22" t="s">
        <v>44</v>
      </c>
      <c r="C9" s="22" t="s">
        <v>45</v>
      </c>
      <c r="D9" s="22" t="s">
        <v>44</v>
      </c>
      <c r="E9" s="23" t="s">
        <v>46</v>
      </c>
      <c r="F9" s="22" t="s">
        <v>31</v>
      </c>
      <c r="G9" s="22" t="s">
        <v>22</v>
      </c>
      <c r="H9" s="22">
        <v>9</v>
      </c>
      <c r="I9" s="22"/>
      <c r="J9" s="5">
        <v>1</v>
      </c>
      <c r="K9" s="24">
        <v>74</v>
      </c>
      <c r="L9" s="24">
        <v>0</v>
      </c>
      <c r="M9" s="25" t="e">
        <f>LOG(J9+([1]Values!$D$8*K9)+([1]Values!$D$9*L9)+(N9*[1]Values!C$10)+(O9*[1]Values!$D$11)+1)</f>
        <v>#VALUE!</v>
      </c>
      <c r="N9" s="22">
        <v>2000</v>
      </c>
      <c r="O9" s="22"/>
      <c r="P9" s="26"/>
      <c r="Q9" s="27">
        <f>(J9+([1]Values!$D$8*K9)+([1]Values!$D$9*L9)+(N9*[1]Values!$D$10)+(O9*[1]Values!$D$11))/[1]Values!$A$2*100</f>
        <v>0.1872539523266217</v>
      </c>
      <c r="R9" s="28" t="s">
        <v>24</v>
      </c>
    </row>
    <row r="10" spans="1:18" x14ac:dyDescent="0.25">
      <c r="A10" s="11">
        <v>43471</v>
      </c>
      <c r="B10" s="12" t="s">
        <v>47</v>
      </c>
      <c r="C10" s="12" t="s">
        <v>48</v>
      </c>
      <c r="D10" s="12" t="s">
        <v>47</v>
      </c>
      <c r="E10" s="29" t="s">
        <v>49</v>
      </c>
      <c r="F10" s="12" t="s">
        <v>21</v>
      </c>
      <c r="G10" s="12" t="s">
        <v>22</v>
      </c>
      <c r="H10" s="12">
        <v>31</v>
      </c>
      <c r="I10" s="12" t="s">
        <v>50</v>
      </c>
      <c r="J10" s="5">
        <v>0</v>
      </c>
      <c r="K10" s="6">
        <v>0</v>
      </c>
      <c r="L10" s="6">
        <v>0</v>
      </c>
      <c r="M10" s="14" t="e">
        <f>LOG(J10+([1]Values!$D$8*K10)+([1]Values!$D$9*L10)+(N10*[1]Values!C$10)+(O10*[1]Values!$D$11)+1)</f>
        <v>#VALUE!</v>
      </c>
      <c r="N10" s="15">
        <v>0</v>
      </c>
      <c r="O10" s="15">
        <v>0</v>
      </c>
      <c r="P10" s="16"/>
      <c r="Q10" s="17">
        <f>(J10+([1]Values!$D$8*K10)+([1]Values!$D$9*L10)+(N10*[1]Values!$D$10)+(O10*[1]Values!$D$11))/[1]Values!$A$2*100</f>
        <v>0</v>
      </c>
      <c r="R10" s="18" t="s">
        <v>51</v>
      </c>
    </row>
    <row r="11" spans="1:18" x14ac:dyDescent="0.25">
      <c r="A11" s="11">
        <v>43473</v>
      </c>
      <c r="B11" s="12" t="s">
        <v>47</v>
      </c>
      <c r="C11" s="12" t="s">
        <v>52</v>
      </c>
      <c r="D11" s="12" t="s">
        <v>47</v>
      </c>
      <c r="E11" s="13" t="s">
        <v>53</v>
      </c>
      <c r="F11" s="12" t="s">
        <v>21</v>
      </c>
      <c r="G11" s="12" t="s">
        <v>22</v>
      </c>
      <c r="H11" s="12"/>
      <c r="I11" s="12"/>
      <c r="J11" s="5">
        <v>0</v>
      </c>
      <c r="K11" s="6">
        <v>0</v>
      </c>
      <c r="L11" s="6">
        <v>5</v>
      </c>
      <c r="M11" s="14" t="e">
        <f>LOG(J11+([1]Values!$D$8*K11)+([1]Values!$D$9*L11)+(N11*[1]Values!C$10)+(O11*[1]Values!$D$11)+1)</f>
        <v>#VALUE!</v>
      </c>
      <c r="N11" s="15">
        <v>1</v>
      </c>
      <c r="O11" s="15">
        <v>0</v>
      </c>
      <c r="P11" s="16"/>
      <c r="Q11" s="17">
        <f>(J11+([1]Values!$D$8*K11)+([1]Values!$D$9*L11)+(N11*[1]Values!$D$10)+(O11*[1]Values!$D$11))/[1]Values!$A$2*100</f>
        <v>4.9463187669268106E-4</v>
      </c>
      <c r="R11" s="18" t="s">
        <v>24</v>
      </c>
    </row>
    <row r="12" spans="1:18" x14ac:dyDescent="0.25">
      <c r="A12" s="11">
        <v>43473</v>
      </c>
      <c r="B12" s="12" t="s">
        <v>42</v>
      </c>
      <c r="C12" s="12" t="s">
        <v>54</v>
      </c>
      <c r="D12" s="12" t="s">
        <v>42</v>
      </c>
      <c r="E12" s="13" t="s">
        <v>46</v>
      </c>
      <c r="F12" s="12" t="s">
        <v>21</v>
      </c>
      <c r="G12" s="12" t="s">
        <v>22</v>
      </c>
      <c r="H12" s="12">
        <v>12</v>
      </c>
      <c r="I12" s="12"/>
      <c r="J12" s="5">
        <v>0</v>
      </c>
      <c r="K12" s="6">
        <v>0</v>
      </c>
      <c r="L12" s="6"/>
      <c r="M12" s="14" t="e">
        <f>LOG(J12+([1]Values!$D$8*K12)+([1]Values!$D$9*L12)+(N12*[1]Values!C$10)+(O12*[1]Values!$D$11)+1)</f>
        <v>#VALUE!</v>
      </c>
      <c r="N12" s="15">
        <v>1</v>
      </c>
      <c r="O12" s="15"/>
      <c r="P12" s="16"/>
      <c r="Q12" s="17">
        <f>(J12+([1]Values!$D$8*K12)+([1]Values!$D$9*L12)+(N12*[1]Values!$D$10)+(O12*[1]Values!$D$11))/[1]Values!$A$2*100</f>
        <v>4.5192372172723497E-5</v>
      </c>
      <c r="R12" s="18" t="s">
        <v>24</v>
      </c>
    </row>
    <row r="13" spans="1:18" x14ac:dyDescent="0.25">
      <c r="A13" s="11">
        <v>43474</v>
      </c>
      <c r="B13" s="12" t="s">
        <v>55</v>
      </c>
      <c r="C13" s="12" t="s">
        <v>56</v>
      </c>
      <c r="D13" s="12" t="s">
        <v>55</v>
      </c>
      <c r="E13" s="13" t="s">
        <v>57</v>
      </c>
      <c r="F13" s="12" t="s">
        <v>21</v>
      </c>
      <c r="G13" s="12" t="s">
        <v>22</v>
      </c>
      <c r="H13" s="12"/>
      <c r="I13" s="12"/>
      <c r="J13" s="5">
        <v>0</v>
      </c>
      <c r="K13" s="6">
        <v>0</v>
      </c>
      <c r="L13" s="6">
        <v>0</v>
      </c>
      <c r="M13" s="14" t="e">
        <f>LOG(J13+([1]Values!$D$8*K13)+([1]Values!$D$9*L13)+(N13*[1]Values!C$10)+(O13*[1]Values!$D$11)+1)</f>
        <v>#VALUE!</v>
      </c>
      <c r="N13" s="15">
        <v>1</v>
      </c>
      <c r="O13" s="15">
        <v>0</v>
      </c>
      <c r="P13" s="16"/>
      <c r="Q13" s="17">
        <f>(J13+([1]Values!$D$8*K13)+([1]Values!$D$9*L13)+(N13*[1]Values!$D$10)+(O13*[1]Values!$D$11))/[1]Values!$A$2*100</f>
        <v>4.5192372172723497E-5</v>
      </c>
      <c r="R13" s="18" t="s">
        <v>24</v>
      </c>
    </row>
    <row r="14" spans="1:18" x14ac:dyDescent="0.25">
      <c r="A14" s="11">
        <v>43474</v>
      </c>
      <c r="B14" s="12" t="s">
        <v>58</v>
      </c>
      <c r="C14" s="12" t="s">
        <v>59</v>
      </c>
      <c r="D14" s="12" t="s">
        <v>58</v>
      </c>
      <c r="E14" s="13" t="s">
        <v>20</v>
      </c>
      <c r="F14" s="12" t="s">
        <v>21</v>
      </c>
      <c r="G14" s="12" t="s">
        <v>22</v>
      </c>
      <c r="H14" s="12">
        <v>12</v>
      </c>
      <c r="I14" s="12"/>
      <c r="J14" s="5">
        <v>0</v>
      </c>
      <c r="K14" s="6">
        <v>0</v>
      </c>
      <c r="L14" s="6">
        <v>0</v>
      </c>
      <c r="M14" s="14" t="e">
        <f>LOG(J14+([1]Values!$D$8*K14)+([1]Values!$D$9*L14)+(N14*[1]Values!C$10)+(O14*[1]Values!$D$11)+1)</f>
        <v>#VALUE!</v>
      </c>
      <c r="N14" s="19">
        <v>10</v>
      </c>
      <c r="O14" s="15">
        <v>0</v>
      </c>
      <c r="P14" s="16"/>
      <c r="Q14" s="17">
        <f>(J14+([1]Values!$D$8*K14)+([1]Values!$D$9*L14)+(N14*[1]Values!$D$10)+(O14*[1]Values!$D$11))/[1]Values!$A$2*100</f>
        <v>4.5192372172723496E-4</v>
      </c>
      <c r="R14" s="18" t="s">
        <v>24</v>
      </c>
    </row>
    <row r="15" spans="1:18" x14ac:dyDescent="0.25">
      <c r="A15" s="30">
        <v>43475</v>
      </c>
      <c r="B15" s="31" t="s">
        <v>28</v>
      </c>
      <c r="C15" s="31" t="s">
        <v>60</v>
      </c>
      <c r="D15" s="31" t="s">
        <v>28</v>
      </c>
      <c r="E15" s="32" t="s">
        <v>27</v>
      </c>
      <c r="F15" s="31" t="s">
        <v>21</v>
      </c>
      <c r="G15" s="31" t="s">
        <v>22</v>
      </c>
      <c r="H15" s="31">
        <v>10</v>
      </c>
      <c r="I15" s="31"/>
      <c r="J15" s="5">
        <v>0</v>
      </c>
      <c r="K15" s="6">
        <v>0</v>
      </c>
      <c r="L15" s="6">
        <v>0</v>
      </c>
      <c r="M15" s="14" t="e">
        <f>LOG(J15+([1]Values!$D$8*K15)+([1]Values!$D$9*L15)+(N15*[1]Values!C$10)+(O15*[1]Values!$D$11)+1)</f>
        <v>#VALUE!</v>
      </c>
      <c r="N15" s="19">
        <v>270</v>
      </c>
      <c r="O15" s="15">
        <v>0</v>
      </c>
      <c r="P15" s="16"/>
      <c r="Q15" s="17">
        <f>(J15+([1]Values!$D$8*K15)+([1]Values!$D$9*L15)+(N15*[1]Values!$D$10)+(O15*[1]Values!$D$11))/[1]Values!$A$2*100</f>
        <v>1.2201940486635345E-2</v>
      </c>
      <c r="R15" s="18" t="s">
        <v>24</v>
      </c>
    </row>
    <row r="16" spans="1:18" x14ac:dyDescent="0.25">
      <c r="A16" s="30">
        <v>43476</v>
      </c>
      <c r="B16" s="31" t="s">
        <v>61</v>
      </c>
      <c r="C16" s="31" t="s">
        <v>62</v>
      </c>
      <c r="D16" s="31" t="s">
        <v>61</v>
      </c>
      <c r="E16" s="33" t="s">
        <v>63</v>
      </c>
      <c r="F16" s="31" t="s">
        <v>21</v>
      </c>
      <c r="G16" s="31" t="s">
        <v>22</v>
      </c>
      <c r="H16" s="31"/>
      <c r="I16" s="31"/>
      <c r="J16" s="5">
        <v>0</v>
      </c>
      <c r="K16" s="6">
        <v>0</v>
      </c>
      <c r="L16" s="6">
        <v>0</v>
      </c>
      <c r="M16" s="14" t="e">
        <f>LOG(J16+([1]Values!$D$8*K16)+([1]Values!$D$9*L16)+(N16*[1]Values!C$10)+(O16*[1]Values!$D$11)+1)</f>
        <v>#VALUE!</v>
      </c>
      <c r="N16" s="19">
        <v>1</v>
      </c>
      <c r="O16" s="15">
        <v>0</v>
      </c>
      <c r="P16" s="16"/>
      <c r="Q16" s="17">
        <f>(J16+([1]Values!$D$8*K16)+([1]Values!$D$9*L16)+(N16*[1]Values!$D$10)+(O16*[1]Values!$D$11))/[1]Values!$A$2*100</f>
        <v>4.5192372172723497E-5</v>
      </c>
      <c r="R16" s="18" t="s">
        <v>24</v>
      </c>
    </row>
    <row r="17" spans="1:18" x14ac:dyDescent="0.25">
      <c r="A17" s="21">
        <v>43477</v>
      </c>
      <c r="B17" s="22" t="s">
        <v>64</v>
      </c>
      <c r="C17" s="22" t="s">
        <v>65</v>
      </c>
      <c r="D17" s="22" t="s">
        <v>64</v>
      </c>
      <c r="E17" s="23" t="s">
        <v>66</v>
      </c>
      <c r="F17" s="22" t="s">
        <v>67</v>
      </c>
      <c r="G17" s="22" t="s">
        <v>68</v>
      </c>
      <c r="H17" s="22" t="s">
        <v>69</v>
      </c>
      <c r="I17" s="22"/>
      <c r="J17" s="5">
        <v>1</v>
      </c>
      <c r="K17" s="24">
        <v>7</v>
      </c>
      <c r="L17" s="24">
        <v>0</v>
      </c>
      <c r="M17" s="25" t="e">
        <f>LOG(J17+([1]Values!$D$8*K17)+([1]Values!$D$9*L17)+(N17*[1]Values!C$10)+(O17*[1]Values!$D$11)+1)</f>
        <v>#VALUE!</v>
      </c>
      <c r="N17" s="22">
        <v>0</v>
      </c>
      <c r="O17" s="22">
        <v>0</v>
      </c>
      <c r="P17" s="26"/>
      <c r="Q17" s="27">
        <f>(J17+([1]Values!$D$8*K17)+([1]Values!$D$9*L17)+(N17*[1]Values!$D$10)+(O17*[1]Values!$D$11))/[1]Values!$A$2*100</f>
        <v>1.3603037940973414E-2</v>
      </c>
      <c r="R17" s="28" t="s">
        <v>24</v>
      </c>
    </row>
    <row r="18" spans="1:18" x14ac:dyDescent="0.25">
      <c r="A18" s="11">
        <v>43479</v>
      </c>
      <c r="B18" s="12" t="s">
        <v>70</v>
      </c>
      <c r="C18" s="12" t="s">
        <v>71</v>
      </c>
      <c r="D18" s="12" t="s">
        <v>28</v>
      </c>
      <c r="E18" s="13" t="s">
        <v>72</v>
      </c>
      <c r="F18" s="12" t="s">
        <v>21</v>
      </c>
      <c r="G18" s="12" t="s">
        <v>22</v>
      </c>
      <c r="H18" s="12">
        <v>6</v>
      </c>
      <c r="I18" s="12"/>
      <c r="J18" s="5">
        <v>0</v>
      </c>
      <c r="K18" s="6">
        <v>0</v>
      </c>
      <c r="L18" s="6">
        <v>0</v>
      </c>
      <c r="M18" s="14" t="e">
        <f>LOG(J18+([1]Values!$D$8*K18)+([1]Values!$D$9*L18)+(N18*[1]Values!C$10)+(O18*[1]Values!$D$11)+1)</f>
        <v>#VALUE!</v>
      </c>
      <c r="N18" s="19">
        <v>458</v>
      </c>
      <c r="O18" s="15">
        <v>17</v>
      </c>
      <c r="P18" s="16"/>
      <c r="Q18" s="17">
        <f>(J18+([1]Values!$D$8*K18)+([1]Values!$D$9*L18)+(N18*[1]Values!$D$10)+(O18*[1]Values!$D$11))/[1]Values!$A$2*100</f>
        <v>2.3275666226824185E-2</v>
      </c>
      <c r="R18" s="18" t="s">
        <v>24</v>
      </c>
    </row>
    <row r="19" spans="1:18" x14ac:dyDescent="0.25">
      <c r="A19" s="11">
        <v>43479</v>
      </c>
      <c r="B19" s="12" t="s">
        <v>18</v>
      </c>
      <c r="C19" s="12" t="s">
        <v>73</v>
      </c>
      <c r="D19" s="12" t="s">
        <v>18</v>
      </c>
      <c r="E19" s="13" t="s">
        <v>74</v>
      </c>
      <c r="F19" s="12" t="s">
        <v>21</v>
      </c>
      <c r="G19" s="12" t="s">
        <v>22</v>
      </c>
      <c r="H19" s="12">
        <v>25</v>
      </c>
      <c r="I19" s="12"/>
      <c r="J19" s="5">
        <v>0</v>
      </c>
      <c r="K19" s="6">
        <v>0</v>
      </c>
      <c r="L19" s="6">
        <v>0</v>
      </c>
      <c r="M19" s="14" t="e">
        <f>LOG(J19+([1]Values!$D$8*K19)+([1]Values!$D$9*L19)+(N19*[1]Values!C$10)+(O19*[1]Values!$D$11)+1)</f>
        <v>#VALUE!</v>
      </c>
      <c r="N19" s="19">
        <v>10</v>
      </c>
      <c r="O19" s="15">
        <v>0</v>
      </c>
      <c r="P19" s="16"/>
      <c r="Q19" s="17">
        <f>(J19+([1]Values!$D$8*K19)+([1]Values!$D$9*L19)+(N19*[1]Values!$D$10)+(O19*[1]Values!$D$11))/[1]Values!$A$2*100</f>
        <v>4.5192372172723496E-4</v>
      </c>
      <c r="R19" s="18" t="s">
        <v>24</v>
      </c>
    </row>
    <row r="20" spans="1:18" x14ac:dyDescent="0.25">
      <c r="A20" s="11">
        <v>43479</v>
      </c>
      <c r="B20" s="12" t="s">
        <v>47</v>
      </c>
      <c r="C20" s="12" t="s">
        <v>75</v>
      </c>
      <c r="D20" s="12" t="s">
        <v>47</v>
      </c>
      <c r="E20" s="13" t="s">
        <v>36</v>
      </c>
      <c r="F20" s="12" t="s">
        <v>21</v>
      </c>
      <c r="G20" s="12" t="s">
        <v>22</v>
      </c>
      <c r="H20" s="12">
        <v>10</v>
      </c>
      <c r="I20" s="12"/>
      <c r="J20" s="5">
        <v>0</v>
      </c>
      <c r="K20" s="6">
        <v>0</v>
      </c>
      <c r="L20" s="6">
        <v>0</v>
      </c>
      <c r="M20" s="14" t="e">
        <f>LOG(J20+([1]Values!$D$8*K20)+([1]Values!$D$9*L20)+(N20*[1]Values!C$10)+(O20*[1]Values!$D$11)+1)</f>
        <v>#VALUE!</v>
      </c>
      <c r="N20" s="19">
        <v>20</v>
      </c>
      <c r="O20" s="15">
        <v>0</v>
      </c>
      <c r="P20" s="16"/>
      <c r="Q20" s="17">
        <f>(J20+([1]Values!$D$8*K20)+([1]Values!$D$9*L20)+(N20*[1]Values!$D$10)+(O20*[1]Values!$D$11))/[1]Values!$A$2*100</f>
        <v>9.0384744345446992E-4</v>
      </c>
      <c r="R20" s="18" t="s">
        <v>24</v>
      </c>
    </row>
    <row r="21" spans="1:18" x14ac:dyDescent="0.25">
      <c r="A21" s="11">
        <v>43480</v>
      </c>
      <c r="B21" s="12" t="s">
        <v>76</v>
      </c>
      <c r="C21" s="12" t="s">
        <v>77</v>
      </c>
      <c r="D21" s="12" t="s">
        <v>76</v>
      </c>
      <c r="E21" s="13" t="s">
        <v>36</v>
      </c>
      <c r="F21" s="12" t="s">
        <v>78</v>
      </c>
      <c r="G21" s="12" t="s">
        <v>22</v>
      </c>
      <c r="H21" s="12">
        <v>8</v>
      </c>
      <c r="I21" s="12"/>
      <c r="J21" s="5">
        <v>0</v>
      </c>
      <c r="K21" s="6">
        <v>0</v>
      </c>
      <c r="L21" s="6">
        <v>0</v>
      </c>
      <c r="M21" s="14" t="e">
        <f>LOG(J21+([1]Values!$D$8*K21)+([1]Values!$D$9*L21)+(N21*[1]Values!C$10)+(O21*[1]Values!$D$11)+1)</f>
        <v>#VALUE!</v>
      </c>
      <c r="N21" s="15">
        <v>1</v>
      </c>
      <c r="O21" s="15">
        <v>0</v>
      </c>
      <c r="P21" s="16"/>
      <c r="Q21" s="17">
        <f>(J21+([1]Values!$D$8*K21)+([1]Values!$D$9*L21)+(N21*[1]Values!$D$10)+(O21*[1]Values!$D$11))/[1]Values!$A$2*100</f>
        <v>4.5192372172723497E-5</v>
      </c>
      <c r="R21" s="18" t="s">
        <v>24</v>
      </c>
    </row>
    <row r="22" spans="1:18" x14ac:dyDescent="0.25">
      <c r="A22" s="11">
        <v>43480</v>
      </c>
      <c r="B22" s="12" t="s">
        <v>79</v>
      </c>
      <c r="C22" s="12" t="s">
        <v>80</v>
      </c>
      <c r="D22" s="12" t="s">
        <v>79</v>
      </c>
      <c r="E22" s="13" t="s">
        <v>63</v>
      </c>
      <c r="F22" s="12" t="s">
        <v>21</v>
      </c>
      <c r="G22" s="12" t="s">
        <v>22</v>
      </c>
      <c r="H22" s="12"/>
      <c r="I22" s="12"/>
      <c r="J22" s="5">
        <v>0</v>
      </c>
      <c r="K22" s="6">
        <v>0</v>
      </c>
      <c r="L22" s="6">
        <v>0</v>
      </c>
      <c r="M22" s="14" t="e">
        <f>LOG(J22+([1]Values!$D$8*K22)+([1]Values!$D$9*L22)+(N22*[1]Values!C$10)+(O22*[1]Values!$D$11)+1)</f>
        <v>#VALUE!</v>
      </c>
      <c r="N22" s="15">
        <v>1</v>
      </c>
      <c r="O22" s="15">
        <v>0</v>
      </c>
      <c r="P22" s="16"/>
      <c r="Q22" s="17">
        <f>(J22+([1]Values!$D$8*K22)+([1]Values!$D$9*L22)+(N22*[1]Values!$D$10)+(O22*[1]Values!$D$11))/[1]Values!$A$2*100</f>
        <v>4.5192372172723497E-5</v>
      </c>
      <c r="R22" s="18" t="s">
        <v>24</v>
      </c>
    </row>
    <row r="23" spans="1:18" x14ac:dyDescent="0.25">
      <c r="A23" s="11">
        <v>43480</v>
      </c>
      <c r="B23" s="12" t="s">
        <v>42</v>
      </c>
      <c r="C23" s="12" t="s">
        <v>81</v>
      </c>
      <c r="D23" s="12" t="s">
        <v>42</v>
      </c>
      <c r="E23" s="13" t="s">
        <v>53</v>
      </c>
      <c r="F23" s="12" t="s">
        <v>21</v>
      </c>
      <c r="G23" s="12" t="s">
        <v>22</v>
      </c>
      <c r="H23" s="12">
        <v>28</v>
      </c>
      <c r="I23" s="12"/>
      <c r="J23" s="5">
        <v>0</v>
      </c>
      <c r="K23" s="6">
        <v>0</v>
      </c>
      <c r="L23" s="6">
        <v>4</v>
      </c>
      <c r="M23" s="14" t="e">
        <f>LOG(J23+([1]Values!$D$8*K23)+([1]Values!$D$9*L23)+(N23*[1]Values!C$10)+(O23*[1]Values!$D$11)+1)</f>
        <v>#VALUE!</v>
      </c>
      <c r="N23" s="15">
        <v>0</v>
      </c>
      <c r="O23" s="15">
        <v>1</v>
      </c>
      <c r="P23" s="16"/>
      <c r="Q23" s="17">
        <f>(J23+([1]Values!$D$8*K23)+([1]Values!$D$9*L23)+(N23*[1]Values!$D$10)+(O23*[1]Values!$D$11))/[1]Values!$A$2*100</f>
        <v>5.1117276665813233E-4</v>
      </c>
      <c r="R23" s="18" t="s">
        <v>24</v>
      </c>
    </row>
    <row r="24" spans="1:18" x14ac:dyDescent="0.25">
      <c r="A24" s="11">
        <v>43482</v>
      </c>
      <c r="B24" s="12" t="s">
        <v>82</v>
      </c>
      <c r="C24" s="12" t="s">
        <v>83</v>
      </c>
      <c r="D24" s="12" t="s">
        <v>82</v>
      </c>
      <c r="E24" s="13" t="s">
        <v>63</v>
      </c>
      <c r="F24" s="12" t="s">
        <v>21</v>
      </c>
      <c r="G24" s="12" t="s">
        <v>22</v>
      </c>
      <c r="H24" s="12"/>
      <c r="I24" s="12"/>
      <c r="J24" s="5">
        <v>0</v>
      </c>
      <c r="K24" s="6">
        <v>0</v>
      </c>
      <c r="L24" s="6">
        <v>0</v>
      </c>
      <c r="M24" s="14" t="e">
        <f>LOG(J24+([1]Values!$D$8*K24)+([1]Values!$D$9*L24)+(N24*[1]Values!C$10)+(O24*[1]Values!$D$11)+1)</f>
        <v>#VALUE!</v>
      </c>
      <c r="N24" s="15">
        <v>5</v>
      </c>
      <c r="O24" s="15">
        <v>0</v>
      </c>
      <c r="P24" s="16"/>
      <c r="Q24" s="17">
        <f>(J24+([1]Values!$D$8*K24)+([1]Values!$D$9*L24)+(N24*[1]Values!$D$10)+(O24*[1]Values!$D$11))/[1]Values!$A$2*100</f>
        <v>2.2596186086361748E-4</v>
      </c>
      <c r="R24" s="18" t="s">
        <v>24</v>
      </c>
    </row>
    <row r="25" spans="1:18" x14ac:dyDescent="0.25">
      <c r="A25" s="21">
        <v>43485</v>
      </c>
      <c r="B25" s="22" t="s">
        <v>84</v>
      </c>
      <c r="C25" s="22" t="s">
        <v>85</v>
      </c>
      <c r="D25" s="22" t="s">
        <v>84</v>
      </c>
      <c r="E25" s="23" t="s">
        <v>86</v>
      </c>
      <c r="F25" s="22" t="s">
        <v>87</v>
      </c>
      <c r="G25" s="22" t="s">
        <v>22</v>
      </c>
      <c r="H25" s="22">
        <v>50</v>
      </c>
      <c r="I25" s="22" t="s">
        <v>88</v>
      </c>
      <c r="J25" s="5">
        <v>2</v>
      </c>
      <c r="K25" s="24"/>
      <c r="L25" s="24">
        <v>20</v>
      </c>
      <c r="M25" s="25" t="e">
        <f>LOG(J25+([1]Values!$D$8*K25)+([1]Values!$D$9*L25)+(N25*[1]Values!C$10)+(O25*[1]Values!$D$11)+1)</f>
        <v>#VALUE!</v>
      </c>
      <c r="N25" s="22">
        <f>1421-O25</f>
        <v>1236</v>
      </c>
      <c r="O25" s="22">
        <v>185</v>
      </c>
      <c r="P25" s="26"/>
      <c r="Q25" s="27">
        <f>(J25+([1]Values!$D$8*K25)+([1]Values!$D$9*L25)+(N25*[1]Values!$D$10)+(O25*[1]Values!$D$11))/[1]Values!$A$2*100</f>
        <v>9.5512619865883538E-2</v>
      </c>
      <c r="R25" s="28" t="s">
        <v>24</v>
      </c>
    </row>
    <row r="26" spans="1:18" x14ac:dyDescent="0.25">
      <c r="A26" s="11">
        <v>43486</v>
      </c>
      <c r="B26" s="12" t="s">
        <v>25</v>
      </c>
      <c r="C26" s="12" t="s">
        <v>89</v>
      </c>
      <c r="D26" s="12" t="s">
        <v>25</v>
      </c>
      <c r="E26" s="29" t="s">
        <v>90</v>
      </c>
      <c r="F26" s="12" t="s">
        <v>87</v>
      </c>
      <c r="G26" s="12" t="s">
        <v>22</v>
      </c>
      <c r="H26" s="12">
        <v>10</v>
      </c>
      <c r="I26" s="12" t="s">
        <v>91</v>
      </c>
      <c r="J26" s="5">
        <v>0</v>
      </c>
      <c r="K26" s="6">
        <v>0</v>
      </c>
      <c r="L26" s="6">
        <v>0</v>
      </c>
      <c r="M26" s="14" t="e">
        <f>LOG(J26+([1]Values!$D$8*K26)+([1]Values!$D$9*L26)+(N26*[1]Values!C$10)+(O26*[1]Values!$D$11)+1)</f>
        <v>#VALUE!</v>
      </c>
      <c r="N26" s="15">
        <v>1</v>
      </c>
      <c r="O26" s="15">
        <v>0</v>
      </c>
      <c r="P26" s="16"/>
      <c r="Q26" s="17">
        <f>(J26+([1]Values!$D$8*K26)+([1]Values!$D$9*L26)+(N26*[1]Values!$D$10)+(O26*[1]Values!$D$11))/[1]Values!$A$2*100</f>
        <v>4.5192372172723497E-5</v>
      </c>
      <c r="R26" s="18" t="s">
        <v>24</v>
      </c>
    </row>
    <row r="27" spans="1:18" x14ac:dyDescent="0.25">
      <c r="A27" s="11">
        <v>43487</v>
      </c>
      <c r="B27" s="12" t="s">
        <v>47</v>
      </c>
      <c r="C27" s="12" t="s">
        <v>92</v>
      </c>
      <c r="D27" s="12" t="s">
        <v>47</v>
      </c>
      <c r="E27" s="29" t="s">
        <v>93</v>
      </c>
      <c r="F27" s="12" t="s">
        <v>87</v>
      </c>
      <c r="G27" s="12" t="s">
        <v>22</v>
      </c>
      <c r="H27" s="12">
        <v>27</v>
      </c>
      <c r="I27" s="12"/>
      <c r="J27" s="5">
        <v>0</v>
      </c>
      <c r="K27" s="6">
        <v>0</v>
      </c>
      <c r="L27" s="6">
        <v>0</v>
      </c>
      <c r="M27" s="14" t="e">
        <f>LOG(J27+([1]Values!$D$8*K27)+([1]Values!$D$9*L27)+(N27*[1]Values!C$10)+(O27*[1]Values!$D$11)+1)</f>
        <v>#VALUE!</v>
      </c>
      <c r="N27" s="15">
        <v>1</v>
      </c>
      <c r="O27" s="15">
        <v>0</v>
      </c>
      <c r="P27" s="16"/>
      <c r="Q27" s="17">
        <f>(J27+([1]Values!$D$8*K27)+([1]Values!$D$9*L27)+(N27*[1]Values!$D$10)+(O27*[1]Values!$D$11))/[1]Values!$A$2*100</f>
        <v>4.5192372172723497E-5</v>
      </c>
      <c r="R27" s="18" t="s">
        <v>24</v>
      </c>
    </row>
    <row r="28" spans="1:18" x14ac:dyDescent="0.25">
      <c r="A28" s="21">
        <v>43487</v>
      </c>
      <c r="B28" s="22" t="s">
        <v>64</v>
      </c>
      <c r="C28" s="22" t="s">
        <v>94</v>
      </c>
      <c r="D28" s="22" t="s">
        <v>64</v>
      </c>
      <c r="E28" s="23" t="s">
        <v>95</v>
      </c>
      <c r="F28" s="22" t="s">
        <v>67</v>
      </c>
      <c r="G28" s="22" t="s">
        <v>68</v>
      </c>
      <c r="H28" s="22">
        <v>1</v>
      </c>
      <c r="I28" s="22"/>
      <c r="J28" s="5">
        <v>1</v>
      </c>
      <c r="K28" s="24">
        <v>8</v>
      </c>
      <c r="L28" s="24">
        <v>0</v>
      </c>
      <c r="M28" s="25" t="e">
        <f>LOG(J28+([1]Values!$D$8*K28)+([1]Values!$D$9*L28)+(N28*[1]Values!C$10)+(O28*[1]Values!$D$11)+1)</f>
        <v>#VALUE!</v>
      </c>
      <c r="N28" s="22">
        <v>0</v>
      </c>
      <c r="O28" s="22">
        <v>0</v>
      </c>
      <c r="P28" s="26"/>
      <c r="Q28" s="27">
        <f>(J28+([1]Values!$D$8*K28)+([1]Values!$D$9*L28)+(N28*[1]Values!$D$10)+(O28*[1]Values!$D$11))/[1]Values!$A$2*100</f>
        <v>1.4845816598289851E-2</v>
      </c>
      <c r="R28" s="28" t="s">
        <v>24</v>
      </c>
    </row>
    <row r="29" spans="1:18" x14ac:dyDescent="0.25">
      <c r="A29" s="11">
        <v>43489</v>
      </c>
      <c r="B29" s="12" t="s">
        <v>96</v>
      </c>
      <c r="C29" s="12" t="s">
        <v>97</v>
      </c>
      <c r="D29" s="12" t="s">
        <v>96</v>
      </c>
      <c r="E29" s="13" t="s">
        <v>30</v>
      </c>
      <c r="F29" s="12" t="s">
        <v>87</v>
      </c>
      <c r="G29" s="12" t="s">
        <v>22</v>
      </c>
      <c r="H29" s="12">
        <v>38</v>
      </c>
      <c r="I29" s="12"/>
      <c r="J29" s="5">
        <v>0</v>
      </c>
      <c r="K29" s="6">
        <v>0</v>
      </c>
      <c r="L29" s="6">
        <v>0</v>
      </c>
      <c r="M29" s="14" t="e">
        <f>LOG(J29+([1]Values!$D$8*K29)+([1]Values!$D$9*L29)+(N29*[1]Values!C$10)+(O29*[1]Values!$D$11)+1)</f>
        <v>#VALUE!</v>
      </c>
      <c r="N29" s="15">
        <v>3</v>
      </c>
      <c r="O29" s="15">
        <v>0</v>
      </c>
      <c r="P29" s="16"/>
      <c r="Q29" s="17">
        <f>(J29+([1]Values!$D$8*K29)+([1]Values!$D$9*L29)+(N29*[1]Values!$D$10)+(O29*[1]Values!$D$11))/[1]Values!$A$2*100</f>
        <v>1.3557711651817047E-4</v>
      </c>
      <c r="R29" s="18" t="s">
        <v>24</v>
      </c>
    </row>
    <row r="30" spans="1:18" x14ac:dyDescent="0.25">
      <c r="A30" s="11">
        <v>43490</v>
      </c>
      <c r="B30" s="12" t="s">
        <v>42</v>
      </c>
      <c r="C30" s="12" t="s">
        <v>98</v>
      </c>
      <c r="D30" s="12" t="s">
        <v>42</v>
      </c>
      <c r="E30" s="13" t="s">
        <v>99</v>
      </c>
      <c r="F30" s="12" t="s">
        <v>87</v>
      </c>
      <c r="G30" s="12" t="s">
        <v>22</v>
      </c>
      <c r="H30" s="12">
        <v>56</v>
      </c>
      <c r="I30" s="12" t="s">
        <v>50</v>
      </c>
      <c r="J30" s="5">
        <v>0</v>
      </c>
      <c r="K30" s="6">
        <v>10</v>
      </c>
      <c r="L30" s="6">
        <v>0</v>
      </c>
      <c r="M30" s="14" t="e">
        <f>LOG(J30+([1]Values!$D$8*K30)+([1]Values!$D$9*L30)+(N30*[1]Values!C$10)+(O30*[1]Values!$D$11)+1)</f>
        <v>#VALUE!</v>
      </c>
      <c r="N30" s="15">
        <v>20</v>
      </c>
      <c r="O30" s="15">
        <v>2</v>
      </c>
      <c r="P30" s="16"/>
      <c r="Q30" s="17">
        <f>(J30+([1]Values!$D$8*K30)+([1]Values!$D$9*L30)+(N30*[1]Values!$D$10)+(O30*[1]Values!$D$11))/[1]Values!$A$2*100</f>
        <v>1.3634876342703174E-2</v>
      </c>
      <c r="R30" s="18" t="s">
        <v>24</v>
      </c>
    </row>
    <row r="31" spans="1:18" x14ac:dyDescent="0.25">
      <c r="A31" s="21">
        <v>43491</v>
      </c>
      <c r="B31" s="22" t="s">
        <v>100</v>
      </c>
      <c r="C31" s="22" t="s">
        <v>101</v>
      </c>
      <c r="D31" s="22" t="s">
        <v>100</v>
      </c>
      <c r="E31" s="23" t="s">
        <v>99</v>
      </c>
      <c r="F31" s="22" t="s">
        <v>87</v>
      </c>
      <c r="G31" s="22" t="s">
        <v>102</v>
      </c>
      <c r="H31" s="22">
        <v>9</v>
      </c>
      <c r="I31" s="22"/>
      <c r="J31" s="5">
        <v>1</v>
      </c>
      <c r="K31" s="24">
        <v>1</v>
      </c>
      <c r="L31" s="24"/>
      <c r="M31" s="25" t="e">
        <f>LOG(J31+([1]Values!$D$8*K31)+([1]Values!$D$9*L31)+(N31*[1]Values!C$10)+(O31*[1]Values!$D$11)+1)</f>
        <v>#VALUE!</v>
      </c>
      <c r="N31" s="22">
        <v>21</v>
      </c>
      <c r="O31" s="22"/>
      <c r="P31" s="26"/>
      <c r="Q31" s="27">
        <f>(J31+([1]Values!$D$8*K31)+([1]Values!$D$9*L31)+(N31*[1]Values!$D$10)+(O31*[1]Values!$D$11))/[1]Values!$A$2*100</f>
        <v>7.0954058127019855E-3</v>
      </c>
      <c r="R31" s="28" t="s">
        <v>24</v>
      </c>
    </row>
    <row r="32" spans="1:18" x14ac:dyDescent="0.25">
      <c r="A32" s="11">
        <v>43491</v>
      </c>
      <c r="B32" s="12" t="s">
        <v>47</v>
      </c>
      <c r="C32" s="12" t="s">
        <v>103</v>
      </c>
      <c r="D32" s="12" t="s">
        <v>47</v>
      </c>
      <c r="E32" s="13" t="s">
        <v>90</v>
      </c>
      <c r="F32" s="12" t="s">
        <v>87</v>
      </c>
      <c r="G32" s="12" t="s">
        <v>22</v>
      </c>
      <c r="H32" s="12"/>
      <c r="I32" s="12"/>
      <c r="J32" s="5">
        <v>0</v>
      </c>
      <c r="K32" s="6">
        <v>1</v>
      </c>
      <c r="L32" s="6">
        <v>0</v>
      </c>
      <c r="M32" s="14" t="e">
        <f>LOG(J32+([1]Values!$D$8*K32)+([1]Values!$D$9*L32)+(N32*[1]Values!C$10)+(O32*[1]Values!$D$11)+1)</f>
        <v>#VALUE!</v>
      </c>
      <c r="N32" s="15">
        <v>4</v>
      </c>
      <c r="O32" s="15">
        <v>0</v>
      </c>
      <c r="P32" s="16"/>
      <c r="Q32" s="17">
        <f>(J32+([1]Values!$D$8*K32)+([1]Values!$D$9*L32)+(N32*[1]Values!$D$10)+(O32*[1]Values!$D$11))/[1]Values!$A$2*100</f>
        <v>1.423548146007331E-3</v>
      </c>
      <c r="R32" s="18" t="s">
        <v>24</v>
      </c>
    </row>
    <row r="33" spans="1:18" x14ac:dyDescent="0.25">
      <c r="A33" s="11">
        <v>43493</v>
      </c>
      <c r="B33" s="12" t="s">
        <v>55</v>
      </c>
      <c r="C33" s="12" t="s">
        <v>104</v>
      </c>
      <c r="D33" s="12" t="s">
        <v>55</v>
      </c>
      <c r="E33" s="13" t="s">
        <v>105</v>
      </c>
      <c r="F33" s="12" t="s">
        <v>87</v>
      </c>
      <c r="G33" s="12" t="s">
        <v>22</v>
      </c>
      <c r="H33" s="12"/>
      <c r="I33" s="12"/>
      <c r="J33" s="5">
        <v>0</v>
      </c>
      <c r="K33" s="6">
        <v>0</v>
      </c>
      <c r="L33" s="6">
        <v>0</v>
      </c>
      <c r="M33" s="14" t="e">
        <f>LOG(J33+([1]Values!$D$8*K33)+([1]Values!$D$9*L33)+(N33*[1]Values!C$10)+(O33*[1]Values!$D$11)+1)</f>
        <v>#VALUE!</v>
      </c>
      <c r="N33" s="15">
        <v>3</v>
      </c>
      <c r="O33" s="15">
        <v>0</v>
      </c>
      <c r="P33" s="16"/>
      <c r="Q33" s="17">
        <f>(J33+([1]Values!$D$8*K33)+([1]Values!$D$9*L33)+(N33*[1]Values!$D$10)+(O33*[1]Values!$D$11))/[1]Values!$A$2*100</f>
        <v>1.3557711651817047E-4</v>
      </c>
      <c r="R33" s="18" t="s">
        <v>24</v>
      </c>
    </row>
    <row r="34" spans="1:18" x14ac:dyDescent="0.25">
      <c r="A34" s="11">
        <v>43493</v>
      </c>
      <c r="B34" s="12" t="s">
        <v>100</v>
      </c>
      <c r="C34" s="12" t="s">
        <v>106</v>
      </c>
      <c r="D34" s="12" t="s">
        <v>100</v>
      </c>
      <c r="E34" s="13" t="s">
        <v>107</v>
      </c>
      <c r="F34" s="12" t="s">
        <v>108</v>
      </c>
      <c r="G34" s="12" t="s">
        <v>102</v>
      </c>
      <c r="H34" s="12">
        <v>19</v>
      </c>
      <c r="I34" s="12" t="s">
        <v>23</v>
      </c>
      <c r="J34" s="5">
        <v>0</v>
      </c>
      <c r="K34" s="6">
        <v>0</v>
      </c>
      <c r="L34" s="6"/>
      <c r="M34" s="14" t="e">
        <f>LOG(J34+([1]Values!$D$8*K34)+([1]Values!$D$9*L34)+(N34*[1]Values!C$10)+(O34*[1]Values!$D$11)+1)</f>
        <v>#VALUE!</v>
      </c>
      <c r="N34" s="15">
        <v>30</v>
      </c>
      <c r="O34" s="15"/>
      <c r="P34" s="16"/>
      <c r="Q34" s="17">
        <f>(J34+([1]Values!$D$8*K34)+([1]Values!$D$9*L34)+(N34*[1]Values!$D$10)+(O34*[1]Values!$D$11))/[1]Values!$A$2*100</f>
        <v>1.3557711651817049E-3</v>
      </c>
      <c r="R34" s="18" t="s">
        <v>24</v>
      </c>
    </row>
    <row r="35" spans="1:18" x14ac:dyDescent="0.25">
      <c r="A35" s="11">
        <v>43494</v>
      </c>
      <c r="B35" s="12" t="s">
        <v>25</v>
      </c>
      <c r="C35" s="12" t="s">
        <v>89</v>
      </c>
      <c r="D35" s="12" t="s">
        <v>25</v>
      </c>
      <c r="E35" s="13" t="s">
        <v>53</v>
      </c>
      <c r="F35" s="12" t="s">
        <v>87</v>
      </c>
      <c r="G35" s="12" t="s">
        <v>22</v>
      </c>
      <c r="H35" s="12">
        <v>79</v>
      </c>
      <c r="I35" s="12"/>
      <c r="J35" s="5">
        <v>0</v>
      </c>
      <c r="K35" s="6">
        <v>0</v>
      </c>
      <c r="L35" s="6">
        <v>0</v>
      </c>
      <c r="M35" s="14" t="e">
        <f>LOG(J35+([1]Values!$D$8*K35)+([1]Values!$D$9*L35)+(N35*[1]Values!C$10)+(O35*[1]Values!$D$11)+1)</f>
        <v>#VALUE!</v>
      </c>
      <c r="N35" s="15">
        <v>2</v>
      </c>
      <c r="O35" s="15">
        <v>0</v>
      </c>
      <c r="P35" s="16"/>
      <c r="Q35" s="17">
        <f>(J35+([1]Values!$D$8*K35)+([1]Values!$D$9*L35)+(N35*[1]Values!$D$10)+(O35*[1]Values!$D$11))/[1]Values!$A$2*100</f>
        <v>9.0384744345446994E-5</v>
      </c>
      <c r="R35" s="18" t="s">
        <v>24</v>
      </c>
    </row>
    <row r="36" spans="1:18" x14ac:dyDescent="0.25">
      <c r="A36" s="11">
        <v>43494</v>
      </c>
      <c r="B36" s="12" t="s">
        <v>64</v>
      </c>
      <c r="C36" s="12" t="s">
        <v>65</v>
      </c>
      <c r="D36" s="12" t="s">
        <v>64</v>
      </c>
      <c r="E36" s="13" t="s">
        <v>74</v>
      </c>
      <c r="F36" s="12" t="s">
        <v>87</v>
      </c>
      <c r="G36" s="12" t="s">
        <v>68</v>
      </c>
      <c r="H36" s="12">
        <v>1</v>
      </c>
      <c r="I36" s="12"/>
      <c r="J36" s="5">
        <v>0</v>
      </c>
      <c r="K36" s="6">
        <v>15</v>
      </c>
      <c r="L36" s="6">
        <v>0</v>
      </c>
      <c r="M36" s="14" t="e">
        <f>LOG(J36+([1]Values!$D$8*K36)+([1]Values!$D$9*L36)+(N36*[1]Values!C$10)+(O36*[1]Values!$D$11)+1)</f>
        <v>#VALUE!</v>
      </c>
      <c r="N36" s="15"/>
      <c r="O36" s="15">
        <v>0</v>
      </c>
      <c r="P36" s="16"/>
      <c r="Q36" s="17">
        <f>(J36+([1]Values!$D$8*K36)+([1]Values!$D$9*L36)+(N36*[1]Values!$D$10)+(O36*[1]Values!$D$11))/[1]Values!$A$2*100</f>
        <v>1.864167985974656E-2</v>
      </c>
      <c r="R36" s="18" t="s">
        <v>24</v>
      </c>
    </row>
    <row r="37" spans="1:18" x14ac:dyDescent="0.25">
      <c r="A37" s="21">
        <v>43497</v>
      </c>
      <c r="B37" s="22" t="s">
        <v>61</v>
      </c>
      <c r="C37" s="22" t="s">
        <v>109</v>
      </c>
      <c r="D37" s="22" t="s">
        <v>61</v>
      </c>
      <c r="E37" s="23" t="s">
        <v>20</v>
      </c>
      <c r="F37" s="22" t="s">
        <v>78</v>
      </c>
      <c r="G37" s="22" t="s">
        <v>22</v>
      </c>
      <c r="H37" s="22">
        <v>2</v>
      </c>
      <c r="I37" s="22"/>
      <c r="J37" s="5">
        <v>1</v>
      </c>
      <c r="K37" s="24"/>
      <c r="L37" s="34">
        <v>1000</v>
      </c>
      <c r="M37" s="25" t="e">
        <f>LOG(J37+([1]Values!$D$8*K37)+([1]Values!$D$9*L37)+(N37*[1]Values!C$10)+(O37*[1]Values!$D$11)+1)</f>
        <v>#VALUE!</v>
      </c>
      <c r="N37" s="35">
        <v>1400</v>
      </c>
      <c r="O37" s="35"/>
      <c r="P37" s="26"/>
      <c r="Q37" s="27">
        <f>(J37+([1]Values!$D$8*K37)+([1]Values!$D$9*L37)+(N37*[1]Values!$D$10)+(O37*[1]Values!$D$11))/[1]Values!$A$2*100</f>
        <v>0.15806080928556276</v>
      </c>
      <c r="R37" s="28" t="s">
        <v>24</v>
      </c>
    </row>
    <row r="38" spans="1:18" x14ac:dyDescent="0.25">
      <c r="A38" s="11">
        <v>43497</v>
      </c>
      <c r="B38" s="12" t="s">
        <v>25</v>
      </c>
      <c r="C38" s="12" t="s">
        <v>110</v>
      </c>
      <c r="D38" s="15" t="s">
        <v>111</v>
      </c>
      <c r="E38" s="29" t="s">
        <v>112</v>
      </c>
      <c r="F38" s="12" t="s">
        <v>87</v>
      </c>
      <c r="G38" s="12" t="s">
        <v>22</v>
      </c>
      <c r="H38" s="12">
        <v>67</v>
      </c>
      <c r="I38" s="12" t="s">
        <v>32</v>
      </c>
      <c r="J38" s="5">
        <f t="shared" ref="J38:L38" si="0">SUM(J39:J41)</f>
        <v>0</v>
      </c>
      <c r="K38" s="6">
        <f t="shared" si="0"/>
        <v>34</v>
      </c>
      <c r="L38" s="6">
        <f t="shared" si="0"/>
        <v>0</v>
      </c>
      <c r="M38" s="14" t="e">
        <f>LOG(J38+([1]Values!$D$8*K38)+([1]Values!$D$9*L38)+(N38*[1]Values!C$10)+(O38*[1]Values!$D$11)+1)</f>
        <v>#VALUE!</v>
      </c>
      <c r="N38" s="15">
        <f t="shared" ref="N38:O38" si="1">SUM(N39:N41)</f>
        <v>164</v>
      </c>
      <c r="O38" s="15">
        <f t="shared" si="1"/>
        <v>17</v>
      </c>
      <c r="P38" s="16"/>
      <c r="Q38" s="17">
        <f>(J38+([1]Values!$D$8*K38)+([1]Values!$D$9*L38)+(N38*[1]Values!$D$10)+(O38*[1]Values!$D$11))/[1]Values!$A$2*100</f>
        <v>5.2243583156802345E-2</v>
      </c>
      <c r="R38" s="18" t="s">
        <v>24</v>
      </c>
    </row>
    <row r="39" spans="1:18" x14ac:dyDescent="0.25">
      <c r="A39" s="11"/>
      <c r="B39" s="12"/>
      <c r="C39" s="12"/>
      <c r="D39" s="12" t="s">
        <v>25</v>
      </c>
      <c r="E39" s="29" t="s">
        <v>112</v>
      </c>
      <c r="F39" s="12" t="s">
        <v>87</v>
      </c>
      <c r="G39" s="12" t="s">
        <v>22</v>
      </c>
      <c r="H39" s="12"/>
      <c r="I39" s="12"/>
      <c r="J39" s="5">
        <f t="shared" ref="J39:J42" si="2">SUM(J40:J42)</f>
        <v>0</v>
      </c>
      <c r="K39" s="6">
        <v>3</v>
      </c>
      <c r="L39" s="6"/>
      <c r="M39" s="14" t="e">
        <f>LOG(J39+([1]Values!$D$8*K39)+([1]Values!$D$9*L39)+(N39*[1]Values!C$10)+(O39*[1]Values!$D$11)+1)</f>
        <v>#VALUE!</v>
      </c>
      <c r="N39" s="15">
        <v>115</v>
      </c>
      <c r="O39" s="15">
        <v>17</v>
      </c>
      <c r="P39" s="16"/>
      <c r="Q39" s="17">
        <f>(J39+([1]Values!$D$8*K39)+([1]Values!$D$9*L39)+(N39*[1]Values!$D$10)+(O39*[1]Values!$D$11))/[1]Values!$A$2*100</f>
        <v>1.150301854352934E-2</v>
      </c>
      <c r="R39" s="18" t="s">
        <v>24</v>
      </c>
    </row>
    <row r="40" spans="1:18" x14ac:dyDescent="0.25">
      <c r="A40" s="12"/>
      <c r="B40" s="12"/>
      <c r="C40" s="12"/>
      <c r="D40" s="12" t="s">
        <v>113</v>
      </c>
      <c r="E40" s="29" t="s">
        <v>112</v>
      </c>
      <c r="F40" s="12" t="s">
        <v>87</v>
      </c>
      <c r="G40" s="12" t="s">
        <v>22</v>
      </c>
      <c r="H40" s="12"/>
      <c r="I40" s="12"/>
      <c r="J40" s="5">
        <f t="shared" si="2"/>
        <v>0</v>
      </c>
      <c r="K40" s="6">
        <v>31</v>
      </c>
      <c r="L40" s="6"/>
      <c r="M40" s="14" t="e">
        <f>LOG(J40+([1]Values!$D$8*K40)+([1]Values!$D$9*L40)+(N40*[1]Values!C$10)+(O40*[1]Values!$D$11)+1)</f>
        <v>#VALUE!</v>
      </c>
      <c r="N40" s="15">
        <v>48</v>
      </c>
      <c r="O40" s="15"/>
      <c r="P40" s="16"/>
      <c r="Q40" s="17">
        <f>(J40+([1]Values!$D$8*K40)+([1]Values!$D$9*L40)+(N40*[1]Values!$D$10)+(O40*[1]Values!$D$11))/[1]Values!$A$2*100</f>
        <v>4.0695372241100279E-2</v>
      </c>
      <c r="R40" s="18" t="s">
        <v>24</v>
      </c>
    </row>
    <row r="41" spans="1:18" x14ac:dyDescent="0.25">
      <c r="A41" s="12"/>
      <c r="B41" s="12"/>
      <c r="C41" s="12"/>
      <c r="D41" s="12" t="s">
        <v>114</v>
      </c>
      <c r="E41" s="29" t="s">
        <v>112</v>
      </c>
      <c r="F41" s="12" t="s">
        <v>87</v>
      </c>
      <c r="G41" s="12" t="s">
        <v>22</v>
      </c>
      <c r="H41" s="12"/>
      <c r="I41" s="12"/>
      <c r="J41" s="5">
        <f t="shared" si="2"/>
        <v>0</v>
      </c>
      <c r="K41" s="6"/>
      <c r="L41" s="6"/>
      <c r="M41" s="14" t="e">
        <f>LOG(J41+([1]Values!$D$8*K41)+([1]Values!$D$9*L41)+(N41*[1]Values!C$10)+(O41*[1]Values!$D$11)+1)</f>
        <v>#VALUE!</v>
      </c>
      <c r="N41" s="15">
        <v>1</v>
      </c>
      <c r="O41" s="15"/>
      <c r="P41" s="16"/>
      <c r="Q41" s="17">
        <f>(J41+([1]Values!$D$8*K41)+([1]Values!$D$9*L41)+(N41*[1]Values!$D$10)+(O41*[1]Values!$D$11))/[1]Values!$A$2*100</f>
        <v>4.5192372172723497E-5</v>
      </c>
      <c r="R41" s="18" t="s">
        <v>24</v>
      </c>
    </row>
    <row r="42" spans="1:18" x14ac:dyDescent="0.25">
      <c r="A42" s="11">
        <v>43497</v>
      </c>
      <c r="B42" s="12" t="s">
        <v>28</v>
      </c>
      <c r="C42" s="12" t="s">
        <v>115</v>
      </c>
      <c r="D42" s="12" t="s">
        <v>28</v>
      </c>
      <c r="E42" s="13" t="s">
        <v>107</v>
      </c>
      <c r="F42" s="12" t="s">
        <v>87</v>
      </c>
      <c r="G42" s="12" t="s">
        <v>22</v>
      </c>
      <c r="H42" s="12">
        <v>15</v>
      </c>
      <c r="I42" s="12"/>
      <c r="J42" s="5">
        <f t="shared" si="2"/>
        <v>0</v>
      </c>
      <c r="K42" s="6"/>
      <c r="L42" s="6"/>
      <c r="M42" s="14" t="e">
        <f>LOG(J42+([1]Values!$D$8*K42)+([1]Values!$D$9*L42)+(N42*[1]Values!C$10)+(O42*[1]Values!$D$11)+1)</f>
        <v>#VALUE!</v>
      </c>
      <c r="N42" s="19">
        <v>20</v>
      </c>
      <c r="O42" s="15"/>
      <c r="P42" s="16"/>
      <c r="Q42" s="17">
        <f>(J42+([1]Values!$D$8*K42)+([1]Values!$D$9*L42)+(N42*[1]Values!$D$10)+(O42*[1]Values!$D$11))/[1]Values!$A$2*100</f>
        <v>9.0384744345446992E-4</v>
      </c>
      <c r="R42" s="18" t="s">
        <v>24</v>
      </c>
    </row>
    <row r="43" spans="1:18" x14ac:dyDescent="0.25">
      <c r="A43" s="11">
        <v>43498</v>
      </c>
      <c r="B43" s="12" t="s">
        <v>47</v>
      </c>
      <c r="C43" s="12" t="s">
        <v>116</v>
      </c>
      <c r="D43" s="12" t="s">
        <v>47</v>
      </c>
      <c r="E43" s="29" t="s">
        <v>117</v>
      </c>
      <c r="F43" s="12" t="s">
        <v>87</v>
      </c>
      <c r="G43" s="12" t="s">
        <v>22</v>
      </c>
      <c r="H43" s="12">
        <v>37</v>
      </c>
      <c r="I43" s="12"/>
      <c r="J43" s="5">
        <v>0</v>
      </c>
      <c r="K43" s="6">
        <v>0</v>
      </c>
      <c r="L43" s="20">
        <v>20</v>
      </c>
      <c r="M43" s="14" t="e">
        <f>LOG(J43+([1]Values!$D$8*K43)+([1]Values!$D$9*L43)+(N43*[1]Values!C$10)+(O43*[1]Values!$D$11)+1)</f>
        <v>#VALUE!</v>
      </c>
      <c r="N43" s="15">
        <v>68</v>
      </c>
      <c r="O43" s="15">
        <v>7</v>
      </c>
      <c r="P43" s="16"/>
      <c r="Q43" s="17">
        <f>(J43+([1]Values!$D$8*K43)+([1]Values!$D$9*L43)+(N43*[1]Values!$D$10)+(O43*[1]Values!$D$11))/[1]Values!$A$2*100</f>
        <v>5.9321874671201917E-3</v>
      </c>
      <c r="R43" s="18" t="s">
        <v>24</v>
      </c>
    </row>
    <row r="44" spans="1:18" x14ac:dyDescent="0.25">
      <c r="A44" s="11">
        <v>43499</v>
      </c>
      <c r="B44" s="12" t="s">
        <v>61</v>
      </c>
      <c r="C44" s="12" t="s">
        <v>62</v>
      </c>
      <c r="D44" s="12" t="s">
        <v>61</v>
      </c>
      <c r="E44" s="13" t="s">
        <v>118</v>
      </c>
      <c r="F44" s="12" t="s">
        <v>87</v>
      </c>
      <c r="G44" s="12" t="s">
        <v>119</v>
      </c>
      <c r="H44" s="12"/>
      <c r="I44" s="12"/>
      <c r="J44" s="5">
        <v>0</v>
      </c>
      <c r="K44" s="6">
        <v>0</v>
      </c>
      <c r="L44" s="6">
        <v>0</v>
      </c>
      <c r="M44" s="14" t="e">
        <f>LOG(J44+([1]Values!$D$8*K44)+([1]Values!$D$9*L44)+(N44*[1]Values!C$10)+(O44*[1]Values!$D$11)+1)</f>
        <v>#VALUE!</v>
      </c>
      <c r="N44" s="15">
        <v>1</v>
      </c>
      <c r="O44" s="15">
        <v>0</v>
      </c>
      <c r="P44" s="16"/>
      <c r="Q44" s="17">
        <f>(J44+([1]Values!$D$8*K44)+([1]Values!$D$9*L44)+(N44*[1]Values!$D$10)+(O44*[1]Values!$D$11))/[1]Values!$A$2*100</f>
        <v>4.5192372172723497E-5</v>
      </c>
      <c r="R44" s="18" t="s">
        <v>24</v>
      </c>
    </row>
    <row r="45" spans="1:18" x14ac:dyDescent="0.25">
      <c r="A45" s="11">
        <v>43500</v>
      </c>
      <c r="B45" s="12" t="s">
        <v>120</v>
      </c>
      <c r="C45" s="12" t="s">
        <v>121</v>
      </c>
      <c r="D45" s="12" t="s">
        <v>120</v>
      </c>
      <c r="E45" s="13" t="s">
        <v>30</v>
      </c>
      <c r="F45" s="12" t="s">
        <v>87</v>
      </c>
      <c r="G45" s="12" t="s">
        <v>22</v>
      </c>
      <c r="H45" s="12">
        <v>74</v>
      </c>
      <c r="I45" s="12"/>
      <c r="J45" s="5">
        <v>0</v>
      </c>
      <c r="K45" s="6">
        <v>0</v>
      </c>
      <c r="L45" s="6"/>
      <c r="M45" s="14" t="e">
        <f>LOG(J45+([1]Values!$D$8*K45)+([1]Values!$D$9*L45)+(N45*[1]Values!C$10)+(O45*[1]Values!$D$11)+1)</f>
        <v>#VALUE!</v>
      </c>
      <c r="N45" s="15">
        <v>21</v>
      </c>
      <c r="O45" s="15"/>
      <c r="P45" s="16"/>
      <c r="Q45" s="17">
        <f>(J45+([1]Values!$D$8*K45)+([1]Values!$D$9*L45)+(N45*[1]Values!$D$10)+(O45*[1]Values!$D$11))/[1]Values!$A$2*100</f>
        <v>9.4903981562719333E-4</v>
      </c>
      <c r="R45" s="18" t="s">
        <v>24</v>
      </c>
    </row>
    <row r="46" spans="1:18" x14ac:dyDescent="0.25">
      <c r="A46" s="11">
        <v>43500</v>
      </c>
      <c r="B46" s="12" t="s">
        <v>122</v>
      </c>
      <c r="C46" s="12" t="s">
        <v>123</v>
      </c>
      <c r="D46" s="12" t="s">
        <v>122</v>
      </c>
      <c r="E46" s="29" t="s">
        <v>90</v>
      </c>
      <c r="F46" s="12" t="s">
        <v>87</v>
      </c>
      <c r="G46" s="12" t="s">
        <v>22</v>
      </c>
      <c r="H46" s="12"/>
      <c r="I46" s="12"/>
      <c r="J46" s="5">
        <v>0</v>
      </c>
      <c r="K46" s="6">
        <v>0</v>
      </c>
      <c r="L46" s="6">
        <v>4</v>
      </c>
      <c r="M46" s="14" t="e">
        <f>LOG(J46+([1]Values!$D$8*K46)+([1]Values!$D$9*L46)+(N46*[1]Values!C$10)+(O46*[1]Values!$D$11)+1)</f>
        <v>#VALUE!</v>
      </c>
      <c r="N46" s="15">
        <v>7</v>
      </c>
      <c r="O46" s="15">
        <v>1</v>
      </c>
      <c r="P46" s="16"/>
      <c r="Q46" s="17">
        <f>(J46+([1]Values!$D$8*K46)+([1]Values!$D$9*L46)+(N46*[1]Values!$D$10)+(O46*[1]Values!$D$11))/[1]Values!$A$2*100</f>
        <v>8.2751937186719673E-4</v>
      </c>
      <c r="R46" s="18" t="s">
        <v>24</v>
      </c>
    </row>
    <row r="47" spans="1:18" x14ac:dyDescent="0.25">
      <c r="A47" s="11">
        <v>43501</v>
      </c>
      <c r="B47" s="12" t="s">
        <v>96</v>
      </c>
      <c r="C47" s="12" t="s">
        <v>124</v>
      </c>
      <c r="D47" s="12" t="s">
        <v>96</v>
      </c>
      <c r="E47" s="13" t="s">
        <v>107</v>
      </c>
      <c r="F47" s="12" t="s">
        <v>87</v>
      </c>
      <c r="G47" s="12" t="s">
        <v>22</v>
      </c>
      <c r="H47" s="12"/>
      <c r="I47" s="12"/>
      <c r="J47" s="5">
        <v>0</v>
      </c>
      <c r="K47" s="6">
        <v>0</v>
      </c>
      <c r="L47" s="6">
        <v>0</v>
      </c>
      <c r="M47" s="14" t="e">
        <f>LOG(J47+([1]Values!$D$8*K47)+([1]Values!$D$9*L47)+(N47*[1]Values!C$10)+(O47*[1]Values!$D$11)+1)</f>
        <v>#VALUE!</v>
      </c>
      <c r="N47" s="19">
        <v>10</v>
      </c>
      <c r="O47" s="19">
        <v>0</v>
      </c>
      <c r="P47" s="16"/>
      <c r="Q47" s="17">
        <f>(J47+([1]Values!$D$8*K47)+([1]Values!$D$9*L47)+(N47*[1]Values!$D$10)+(O47*[1]Values!$D$11))/[1]Values!$A$2*100</f>
        <v>4.5192372172723496E-4</v>
      </c>
      <c r="R47" s="18" t="s">
        <v>24</v>
      </c>
    </row>
    <row r="48" spans="1:18" x14ac:dyDescent="0.25">
      <c r="A48" s="11">
        <v>43501</v>
      </c>
      <c r="B48" s="12" t="s">
        <v>82</v>
      </c>
      <c r="C48" s="12" t="s">
        <v>125</v>
      </c>
      <c r="D48" s="12" t="s">
        <v>82</v>
      </c>
      <c r="E48" s="29" t="s">
        <v>99</v>
      </c>
      <c r="F48" s="12" t="s">
        <v>87</v>
      </c>
      <c r="G48" s="12" t="s">
        <v>22</v>
      </c>
      <c r="H48" s="12"/>
      <c r="I48" s="12"/>
      <c r="J48" s="5">
        <v>0</v>
      </c>
      <c r="K48" s="6">
        <v>0</v>
      </c>
      <c r="L48" s="6">
        <v>0</v>
      </c>
      <c r="M48" s="14" t="e">
        <f>LOG(J48+([1]Values!$D$8*K48)+([1]Values!$D$9*L48)+(N48*[1]Values!C$10)+(O48*[1]Values!$D$11)+1)</f>
        <v>#VALUE!</v>
      </c>
      <c r="N48" s="19">
        <v>20</v>
      </c>
      <c r="O48" s="19">
        <v>0</v>
      </c>
      <c r="P48" s="16"/>
      <c r="Q48" s="17">
        <f>(J48+([1]Values!$D$8*K48)+([1]Values!$D$9*L48)+(N48*[1]Values!$D$10)+(O48*[1]Values!$D$11))/[1]Values!$A$2*100</f>
        <v>9.0384744345446992E-4</v>
      </c>
      <c r="R48" s="18" t="s">
        <v>24</v>
      </c>
    </row>
    <row r="49" spans="1:18" x14ac:dyDescent="0.25">
      <c r="A49" s="37">
        <v>43501</v>
      </c>
      <c r="B49" s="15" t="s">
        <v>126</v>
      </c>
      <c r="C49" s="15" t="s">
        <v>127</v>
      </c>
      <c r="D49" s="15" t="s">
        <v>126</v>
      </c>
      <c r="E49" s="29" t="s">
        <v>107</v>
      </c>
      <c r="F49" s="15" t="s">
        <v>87</v>
      </c>
      <c r="G49" s="15" t="s">
        <v>22</v>
      </c>
      <c r="H49" s="15">
        <v>8</v>
      </c>
      <c r="I49" s="15" t="s">
        <v>50</v>
      </c>
      <c r="J49" s="5">
        <v>0</v>
      </c>
      <c r="K49" s="6">
        <v>30</v>
      </c>
      <c r="L49" s="20">
        <v>1000</v>
      </c>
      <c r="M49" s="14" t="e">
        <f>LOG(J49+([1]Values!$D$8*K49)+([1]Values!$D$9*L49)+(N49*[1]Values!C$10)+(O49*[1]Values!$D$11)+1)</f>
        <v>#VALUE!</v>
      </c>
      <c r="N49" s="15">
        <v>2342</v>
      </c>
      <c r="O49" s="19">
        <v>658</v>
      </c>
      <c r="P49" s="16"/>
      <c r="Q49" s="38">
        <f>(J49+([1]Values!$D$8*K49)+([1]Values!$D$9*L49)+(N49*[1]Values!$D$10)+(O49*[1]Values!$D$11))/[1]Values!$A$2*100</f>
        <v>0.33277852153374848</v>
      </c>
      <c r="R49" s="39" t="s">
        <v>24</v>
      </c>
    </row>
    <row r="50" spans="1:18" x14ac:dyDescent="0.25">
      <c r="A50" s="11">
        <v>43503</v>
      </c>
      <c r="B50" s="12" t="s">
        <v>47</v>
      </c>
      <c r="C50" s="12" t="s">
        <v>128</v>
      </c>
      <c r="D50" s="12" t="s">
        <v>47</v>
      </c>
      <c r="E50" s="13" t="s">
        <v>129</v>
      </c>
      <c r="F50" s="12" t="s">
        <v>87</v>
      </c>
      <c r="G50" s="12" t="s">
        <v>22</v>
      </c>
      <c r="H50" s="12"/>
      <c r="I50" s="12"/>
      <c r="J50" s="5">
        <v>0</v>
      </c>
      <c r="K50" s="6">
        <v>0</v>
      </c>
      <c r="L50" s="6">
        <v>0</v>
      </c>
      <c r="M50" s="14" t="e">
        <f>LOG(J50+([1]Values!$D$8*K50)+([1]Values!$D$9*L50)+(N50*[1]Values!C$10)+(O50*[1]Values!$D$11)+1)</f>
        <v>#VALUE!</v>
      </c>
      <c r="N50" s="15">
        <v>46</v>
      </c>
      <c r="O50" s="15">
        <v>0</v>
      </c>
      <c r="P50" s="16"/>
      <c r="Q50" s="17">
        <f>(J50+([1]Values!$D$8*K50)+([1]Values!$D$9*L50)+(N50*[1]Values!$D$10)+(O50*[1]Values!$D$11))/[1]Values!$A$2*100</f>
        <v>2.0788491199452809E-3</v>
      </c>
      <c r="R50" s="18" t="s">
        <v>24</v>
      </c>
    </row>
    <row r="51" spans="1:18" x14ac:dyDescent="0.25">
      <c r="A51" s="11">
        <v>43505</v>
      </c>
      <c r="B51" s="12" t="s">
        <v>44</v>
      </c>
      <c r="C51" s="12" t="s">
        <v>130</v>
      </c>
      <c r="D51" s="12" t="s">
        <v>44</v>
      </c>
      <c r="E51" s="13" t="s">
        <v>40</v>
      </c>
      <c r="F51" s="12" t="s">
        <v>87</v>
      </c>
      <c r="G51" s="12" t="s">
        <v>22</v>
      </c>
      <c r="H51" s="12">
        <v>15</v>
      </c>
      <c r="I51" s="12"/>
      <c r="J51" s="5">
        <v>0</v>
      </c>
      <c r="K51" s="6">
        <v>0</v>
      </c>
      <c r="L51" s="6">
        <v>0</v>
      </c>
      <c r="M51" s="14" t="e">
        <f>LOG(J51+([1]Values!$D$8*K51)+([1]Values!$D$9*L51)+(N51*[1]Values!C$10)+(O51*[1]Values!$D$11)+1)</f>
        <v>#VALUE!</v>
      </c>
      <c r="N51" s="19">
        <v>10</v>
      </c>
      <c r="O51" s="15">
        <v>1</v>
      </c>
      <c r="P51" s="16"/>
      <c r="Q51" s="17">
        <f>(J51+([1]Values!$D$8*K51)+([1]Values!$D$9*L51)+(N51*[1]Values!$D$10)+(O51*[1]Values!$D$11))/[1]Values!$A$2*100</f>
        <v>6.0354488476940121E-4</v>
      </c>
      <c r="R51" s="18" t="s">
        <v>24</v>
      </c>
    </row>
    <row r="52" spans="1:18" x14ac:dyDescent="0.25">
      <c r="A52" s="11">
        <v>43506</v>
      </c>
      <c r="B52" s="12" t="s">
        <v>44</v>
      </c>
      <c r="C52" s="12" t="s">
        <v>131</v>
      </c>
      <c r="D52" s="12" t="s">
        <v>44</v>
      </c>
      <c r="E52" s="13" t="s">
        <v>107</v>
      </c>
      <c r="F52" s="12" t="s">
        <v>87</v>
      </c>
      <c r="G52" s="12" t="s">
        <v>22</v>
      </c>
      <c r="H52" s="12">
        <v>10</v>
      </c>
      <c r="I52" s="12"/>
      <c r="J52" s="5">
        <v>0</v>
      </c>
      <c r="K52" s="6">
        <v>5</v>
      </c>
      <c r="L52" s="20">
        <v>500</v>
      </c>
      <c r="M52" s="14" t="e">
        <f>LOG(J52+([1]Values!$D$8*K52)+([1]Values!$D$9*L52)+(N52*[1]Values!C$10)+(O52*[1]Values!$D$11)+1)</f>
        <v>#VALUE!</v>
      </c>
      <c r="N52" s="15">
        <v>171</v>
      </c>
      <c r="O52" s="15"/>
      <c r="P52" s="16"/>
      <c r="Q52" s="17">
        <f>(J52+([1]Values!$D$8*K52)+([1]Values!$D$9*L52)+(N52*[1]Values!$D$10)+(O52*[1]Values!$D$11))/[1]Values!$A$2*100</f>
        <v>5.8885739380113655E-2</v>
      </c>
      <c r="R52" s="18" t="s">
        <v>24</v>
      </c>
    </row>
    <row r="53" spans="1:18" x14ac:dyDescent="0.25">
      <c r="A53" s="11">
        <v>43508</v>
      </c>
      <c r="B53" s="12" t="s">
        <v>28</v>
      </c>
      <c r="C53" s="12" t="s">
        <v>60</v>
      </c>
      <c r="D53" s="12" t="s">
        <v>28</v>
      </c>
      <c r="E53" s="13" t="s">
        <v>132</v>
      </c>
      <c r="F53" s="12" t="s">
        <v>87</v>
      </c>
      <c r="G53" s="12" t="s">
        <v>22</v>
      </c>
      <c r="H53" s="12">
        <v>5</v>
      </c>
      <c r="I53" s="12"/>
      <c r="J53" s="5">
        <v>0</v>
      </c>
      <c r="K53" s="6">
        <v>0</v>
      </c>
      <c r="L53" s="6">
        <v>0</v>
      </c>
      <c r="M53" s="14" t="e">
        <f>LOG(J53+([1]Values!$D$8*K53)+([1]Values!$D$9*L53)+(N53*[1]Values!C$10)+(O53*[1]Values!$D$11)+1)</f>
        <v>#VALUE!</v>
      </c>
      <c r="N53" s="15">
        <v>63</v>
      </c>
      <c r="O53" s="15">
        <v>0</v>
      </c>
      <c r="P53" s="16"/>
      <c r="Q53" s="17">
        <f>(J53+([1]Values!$D$8*K53)+([1]Values!$D$9*L53)+(N53*[1]Values!$D$10)+(O53*[1]Values!$D$11))/[1]Values!$A$2*100</f>
        <v>2.8471194468815803E-3</v>
      </c>
      <c r="R53" s="18" t="s">
        <v>24</v>
      </c>
    </row>
    <row r="54" spans="1:18" x14ac:dyDescent="0.25">
      <c r="A54" s="11">
        <v>43508</v>
      </c>
      <c r="B54" s="12" t="s">
        <v>133</v>
      </c>
      <c r="C54" s="12" t="s">
        <v>134</v>
      </c>
      <c r="D54" s="12" t="s">
        <v>133</v>
      </c>
      <c r="E54" s="13" t="s">
        <v>72</v>
      </c>
      <c r="F54" s="12" t="s">
        <v>87</v>
      </c>
      <c r="G54" s="12" t="s">
        <v>22</v>
      </c>
      <c r="H54" s="12">
        <v>5</v>
      </c>
      <c r="I54" s="12"/>
      <c r="J54" s="5">
        <v>0</v>
      </c>
      <c r="K54" s="6">
        <v>0</v>
      </c>
      <c r="L54" s="6">
        <v>0</v>
      </c>
      <c r="M54" s="14" t="e">
        <f>LOG(J54+([1]Values!$D$8*K54)+([1]Values!$D$9*L54)+(N54*[1]Values!C$10)+(O54*[1]Values!$D$11)+1)</f>
        <v>#VALUE!</v>
      </c>
      <c r="N54" s="19">
        <v>10</v>
      </c>
      <c r="O54" s="15"/>
      <c r="P54" s="16"/>
      <c r="Q54" s="17">
        <f>(J54+([1]Values!$D$8*K54)+([1]Values!$D$9*L54)+(N54*[1]Values!$D$10)+(O54*[1]Values!$D$11))/[1]Values!$A$2*100</f>
        <v>4.5192372172723496E-4</v>
      </c>
      <c r="R54" s="18" t="s">
        <v>24</v>
      </c>
    </row>
    <row r="55" spans="1:18" x14ac:dyDescent="0.25">
      <c r="A55" s="11">
        <v>43510</v>
      </c>
      <c r="B55" s="12" t="s">
        <v>122</v>
      </c>
      <c r="C55" s="12" t="s">
        <v>135</v>
      </c>
      <c r="D55" s="12" t="s">
        <v>122</v>
      </c>
      <c r="E55" s="13" t="s">
        <v>40</v>
      </c>
      <c r="F55" s="12" t="s">
        <v>87</v>
      </c>
      <c r="G55" s="12" t="s">
        <v>22</v>
      </c>
      <c r="H55" s="12">
        <v>5</v>
      </c>
      <c r="I55" s="12"/>
      <c r="J55" s="5">
        <v>0</v>
      </c>
      <c r="K55" s="6">
        <v>0</v>
      </c>
      <c r="L55" s="6">
        <v>0</v>
      </c>
      <c r="M55" s="14" t="e">
        <f>LOG(J55+([1]Values!$D$8*K55)+([1]Values!$D$9*L55)+(N55*[1]Values!C$10)+(O55*[1]Values!$D$11)+1)</f>
        <v>#VALUE!</v>
      </c>
      <c r="N55" s="15">
        <v>40</v>
      </c>
      <c r="O55" s="15">
        <v>0</v>
      </c>
      <c r="P55" s="16"/>
      <c r="Q55" s="17">
        <f>(J55+([1]Values!$D$8*K55)+([1]Values!$D$9*L55)+(N55*[1]Values!$D$10)+(O55*[1]Values!$D$11))/[1]Values!$A$2*100</f>
        <v>1.8076948869089398E-3</v>
      </c>
      <c r="R55" s="18" t="s">
        <v>24</v>
      </c>
    </row>
    <row r="56" spans="1:18" x14ac:dyDescent="0.25">
      <c r="A56" s="11">
        <v>43510</v>
      </c>
      <c r="B56" s="12" t="s">
        <v>42</v>
      </c>
      <c r="C56" s="12" t="s">
        <v>136</v>
      </c>
      <c r="D56" s="12" t="s">
        <v>42</v>
      </c>
      <c r="E56" s="13" t="s">
        <v>129</v>
      </c>
      <c r="F56" s="12" t="s">
        <v>87</v>
      </c>
      <c r="G56" s="12" t="s">
        <v>22</v>
      </c>
      <c r="H56" s="12"/>
      <c r="I56" s="12"/>
      <c r="J56" s="5">
        <v>0</v>
      </c>
      <c r="K56" s="6">
        <v>2</v>
      </c>
      <c r="L56" s="6">
        <v>0</v>
      </c>
      <c r="M56" s="14" t="e">
        <f>LOG(J56+([1]Values!$D$8*K56)+([1]Values!$D$9*L56)+(N56*[1]Values!C$10)+(O56*[1]Values!$D$11)+1)</f>
        <v>#VALUE!</v>
      </c>
      <c r="N56" s="15">
        <v>8</v>
      </c>
      <c r="O56" s="15">
        <v>0</v>
      </c>
      <c r="P56" s="16"/>
      <c r="Q56" s="17">
        <f>(J56+([1]Values!$D$8*K56)+([1]Values!$D$9*L56)+(N56*[1]Values!$D$10)+(O56*[1]Values!$D$11))/[1]Values!$A$2*100</f>
        <v>2.8470962920146619E-3</v>
      </c>
      <c r="R56" s="18" t="s">
        <v>24</v>
      </c>
    </row>
    <row r="57" spans="1:18" x14ac:dyDescent="0.25">
      <c r="A57" s="11">
        <v>43510</v>
      </c>
      <c r="B57" s="12" t="s">
        <v>100</v>
      </c>
      <c r="C57" s="12" t="s">
        <v>137</v>
      </c>
      <c r="D57" s="12" t="s">
        <v>100</v>
      </c>
      <c r="E57" s="13" t="s">
        <v>74</v>
      </c>
      <c r="F57" s="12" t="s">
        <v>87</v>
      </c>
      <c r="G57" s="12" t="s">
        <v>22</v>
      </c>
      <c r="H57" s="12"/>
      <c r="I57" s="12"/>
      <c r="J57" s="5">
        <v>0</v>
      </c>
      <c r="K57" s="6">
        <v>0</v>
      </c>
      <c r="L57" s="6">
        <v>0</v>
      </c>
      <c r="M57" s="14" t="e">
        <f>LOG(J57+([1]Values!$D$8*K57)+([1]Values!$D$9*L57)+(N57*[1]Values!C$10)+(O57*[1]Values!$D$11)+1)</f>
        <v>#VALUE!</v>
      </c>
      <c r="N57" s="15">
        <v>1</v>
      </c>
      <c r="O57" s="15">
        <v>0</v>
      </c>
      <c r="P57" s="16"/>
      <c r="Q57" s="17">
        <f>(J57+([1]Values!$D$8*K57)+([1]Values!$D$9*L57)+(N57*[1]Values!$D$10)+(O57*[1]Values!$D$11))/[1]Values!$A$2*100</f>
        <v>4.5192372172723497E-5</v>
      </c>
      <c r="R57" s="18" t="s">
        <v>24</v>
      </c>
    </row>
    <row r="58" spans="1:18" x14ac:dyDescent="0.25">
      <c r="A58" s="11">
        <v>43511</v>
      </c>
      <c r="B58" s="12" t="s">
        <v>138</v>
      </c>
      <c r="C58" s="12" t="s">
        <v>139</v>
      </c>
      <c r="D58" s="12" t="s">
        <v>138</v>
      </c>
      <c r="E58" s="13" t="s">
        <v>140</v>
      </c>
      <c r="F58" s="12" t="s">
        <v>87</v>
      </c>
      <c r="G58" s="12" t="s">
        <v>22</v>
      </c>
      <c r="H58" s="12">
        <v>6</v>
      </c>
      <c r="I58" s="12"/>
      <c r="J58" s="5">
        <v>0</v>
      </c>
      <c r="K58" s="6">
        <v>0</v>
      </c>
      <c r="L58" s="6">
        <v>0</v>
      </c>
      <c r="M58" s="14" t="e">
        <f>LOG(J58+([1]Values!$D$8*K58)+([1]Values!$D$9*L58)+(N58*[1]Values!C$10)+(O58*[1]Values!$D$11)+1)</f>
        <v>#VALUE!</v>
      </c>
      <c r="N58" s="15">
        <v>1</v>
      </c>
      <c r="O58" s="15">
        <v>0</v>
      </c>
      <c r="P58" s="16"/>
      <c r="Q58" s="17">
        <f>(J58+([1]Values!$D$8*K58)+([1]Values!$D$9*L58)+(N58*[1]Values!$D$10)+(O58*[1]Values!$D$11))/[1]Values!$A$2*100</f>
        <v>4.5192372172723497E-5</v>
      </c>
      <c r="R58" s="18" t="s">
        <v>24</v>
      </c>
    </row>
    <row r="59" spans="1:18" x14ac:dyDescent="0.25">
      <c r="A59" s="11">
        <v>43516</v>
      </c>
      <c r="B59" s="12" t="s">
        <v>141</v>
      </c>
      <c r="C59" s="12" t="s">
        <v>142</v>
      </c>
      <c r="D59" s="12" t="s">
        <v>141</v>
      </c>
      <c r="E59" s="13" t="s">
        <v>72</v>
      </c>
      <c r="F59" s="12" t="s">
        <v>143</v>
      </c>
      <c r="G59" s="12" t="s">
        <v>22</v>
      </c>
      <c r="H59" s="12"/>
      <c r="I59" s="12"/>
      <c r="J59" s="5">
        <v>0</v>
      </c>
      <c r="K59" s="6">
        <v>0</v>
      </c>
      <c r="L59" s="6">
        <v>0</v>
      </c>
      <c r="M59" s="14" t="e">
        <f>LOG(J59+([1]Values!$D$8*K59)+([1]Values!$D$9*L59)+(N59*[1]Values!C$10)+(O59*[1]Values!$D$11)+1)</f>
        <v>#VALUE!</v>
      </c>
      <c r="N59" s="15">
        <v>90</v>
      </c>
      <c r="O59" s="15">
        <v>2</v>
      </c>
      <c r="P59" s="16"/>
      <c r="Q59" s="17">
        <f>(J59+([1]Values!$D$8*K59)+([1]Values!$D$9*L59)+(N59*[1]Values!$D$10)+(O59*[1]Values!$D$11))/[1]Values!$A$2*100</f>
        <v>4.3705558216294476E-3</v>
      </c>
      <c r="R59" s="18" t="s">
        <v>24</v>
      </c>
    </row>
    <row r="60" spans="1:18" x14ac:dyDescent="0.25">
      <c r="A60" s="11">
        <v>43516</v>
      </c>
      <c r="B60" s="12" t="s">
        <v>133</v>
      </c>
      <c r="C60" s="12" t="s">
        <v>144</v>
      </c>
      <c r="D60" s="12" t="s">
        <v>133</v>
      </c>
      <c r="E60" s="13" t="s">
        <v>145</v>
      </c>
      <c r="F60" s="12" t="s">
        <v>87</v>
      </c>
      <c r="G60" s="12" t="s">
        <v>22</v>
      </c>
      <c r="H60" s="12">
        <v>5</v>
      </c>
      <c r="I60" s="12"/>
      <c r="J60" s="5">
        <v>0</v>
      </c>
      <c r="K60" s="6">
        <v>27</v>
      </c>
      <c r="L60" s="6"/>
      <c r="M60" s="14" t="e">
        <f>LOG(J60+([1]Values!$D$8*K60)+([1]Values!$D$9*L60)+(N60*[1]Values!C$10)+(O60*[1]Values!$D$11)+1)</f>
        <v>#VALUE!</v>
      </c>
      <c r="N60" s="15">
        <v>192</v>
      </c>
      <c r="O60" s="15">
        <v>0</v>
      </c>
      <c r="P60" s="16"/>
      <c r="Q60" s="17">
        <f>(J60+([1]Values!$D$8*K60)+([1]Values!$D$9*L60)+(N60*[1]Values!$D$10)+(O60*[1]Values!$D$11))/[1]Values!$A$2*100</f>
        <v>4.2231959204706709E-2</v>
      </c>
      <c r="R60" s="18" t="s">
        <v>24</v>
      </c>
    </row>
    <row r="61" spans="1:18" x14ac:dyDescent="0.25">
      <c r="A61" s="11">
        <v>43517</v>
      </c>
      <c r="B61" s="12" t="s">
        <v>34</v>
      </c>
      <c r="C61" s="12" t="s">
        <v>146</v>
      </c>
      <c r="D61" s="12" t="s">
        <v>34</v>
      </c>
      <c r="E61" s="29" t="s">
        <v>46</v>
      </c>
      <c r="F61" s="12" t="s">
        <v>108</v>
      </c>
      <c r="G61" s="12" t="s">
        <v>22</v>
      </c>
      <c r="H61" s="12">
        <v>31</v>
      </c>
      <c r="I61" s="12" t="s">
        <v>147</v>
      </c>
      <c r="J61" s="5">
        <v>0</v>
      </c>
      <c r="K61" s="6">
        <v>6</v>
      </c>
      <c r="L61" s="6">
        <v>0</v>
      </c>
      <c r="M61" s="14" t="e">
        <f>LOG(J61+([1]Values!$D$8*K61)+([1]Values!$D$9*L61)+(N61*[1]Values!C$10)+(O61*[1]Values!$D$11)+1)</f>
        <v>#VALUE!</v>
      </c>
      <c r="N61" s="15">
        <v>1</v>
      </c>
      <c r="O61" s="15">
        <v>0</v>
      </c>
      <c r="P61" s="16"/>
      <c r="Q61" s="17">
        <f>(J61+([1]Values!$D$8*K61)+([1]Values!$D$9*L61)+(N61*[1]Values!$D$10)+(O61*[1]Values!$D$11))/[1]Values!$A$2*100</f>
        <v>7.5018643160713466E-3</v>
      </c>
      <c r="R61" s="18" t="s">
        <v>24</v>
      </c>
    </row>
    <row r="62" spans="1:18" x14ac:dyDescent="0.25">
      <c r="A62" s="21">
        <v>43518</v>
      </c>
      <c r="B62" s="22" t="s">
        <v>122</v>
      </c>
      <c r="C62" s="22" t="s">
        <v>148</v>
      </c>
      <c r="D62" s="22" t="s">
        <v>111</v>
      </c>
      <c r="E62" s="23" t="s">
        <v>149</v>
      </c>
      <c r="F62" s="22" t="s">
        <v>87</v>
      </c>
      <c r="G62" s="22" t="s">
        <v>22</v>
      </c>
      <c r="H62" s="22">
        <v>132</v>
      </c>
      <c r="I62" s="22" t="s">
        <v>50</v>
      </c>
      <c r="J62" s="5">
        <f t="shared" ref="J62:L62" si="3">SUM(J63:J65)</f>
        <v>1</v>
      </c>
      <c r="K62" s="24">
        <f t="shared" si="3"/>
        <v>9</v>
      </c>
      <c r="L62" s="24">
        <f t="shared" si="3"/>
        <v>40</v>
      </c>
      <c r="M62" s="25" t="e">
        <f>LOG(J62+([1]Values!$D$8*K62)+([1]Values!$D$9*L62)+(N62*[1]Values!C$10)+(O62*[1]Values!$D$11)+1)</f>
        <v>#VALUE!</v>
      </c>
      <c r="N62" s="22">
        <f t="shared" ref="N62:O62" si="4">SUM(N63:N65)</f>
        <v>224</v>
      </c>
      <c r="O62" s="22">
        <f t="shared" si="4"/>
        <v>10</v>
      </c>
      <c r="P62" s="26"/>
      <c r="Q62" s="27">
        <f>(J62+([1]Values!$D$8*K62)+([1]Values!$D$9*L62)+(N62*[1]Values!$D$10)+(O62*[1]Values!$D$11))/[1]Values!$A$2*100</f>
        <v>3.1323414288877673E-2</v>
      </c>
      <c r="R62" s="28" t="s">
        <v>24</v>
      </c>
    </row>
    <row r="63" spans="1:18" x14ac:dyDescent="0.25">
      <c r="A63" s="15"/>
      <c r="B63" s="15"/>
      <c r="C63" s="15"/>
      <c r="D63" s="15" t="s">
        <v>100</v>
      </c>
      <c r="E63" s="29" t="s">
        <v>149</v>
      </c>
      <c r="F63" s="15"/>
      <c r="G63" s="15"/>
      <c r="H63" s="15"/>
      <c r="I63" s="15"/>
      <c r="J63" s="5"/>
      <c r="K63" s="6"/>
      <c r="L63" s="6"/>
      <c r="M63" s="14" t="e">
        <f>LOG(J63+([1]Values!$D$8*K63)+([1]Values!$D$9*L63)+(N63*[1]Values!C$10)+(O63*[1]Values!$D$11)+1)</f>
        <v>#VALUE!</v>
      </c>
      <c r="N63" s="15">
        <v>6</v>
      </c>
      <c r="O63" s="15"/>
      <c r="P63" s="16"/>
      <c r="Q63" s="38">
        <f>(J63+([1]Values!$D$8*K63)+([1]Values!$D$9*L63)+(N63*[1]Values!$D$10)+(O63*[1]Values!$D$11))/[1]Values!$A$2*100</f>
        <v>2.7115423303634094E-4</v>
      </c>
      <c r="R63" s="39" t="s">
        <v>24</v>
      </c>
    </row>
    <row r="64" spans="1:18" x14ac:dyDescent="0.25">
      <c r="A64" s="15"/>
      <c r="B64" s="15"/>
      <c r="C64" s="15"/>
      <c r="D64" s="15" t="s">
        <v>42</v>
      </c>
      <c r="E64" s="29" t="s">
        <v>149</v>
      </c>
      <c r="F64" s="15"/>
      <c r="G64" s="15"/>
      <c r="H64" s="15"/>
      <c r="I64" s="15"/>
      <c r="J64" s="5">
        <v>0</v>
      </c>
      <c r="K64" s="6">
        <v>0</v>
      </c>
      <c r="L64" s="6">
        <v>40</v>
      </c>
      <c r="M64" s="14" t="e">
        <f>LOG(J64+([1]Values!$D$8*K64)+([1]Values!$D$9*L64)+(N64*[1]Values!C$10)+(O64*[1]Values!$D$11)+1)</f>
        <v>#VALUE!</v>
      </c>
      <c r="N64" s="15">
        <v>17</v>
      </c>
      <c r="O64" s="15">
        <v>10</v>
      </c>
      <c r="P64" s="16"/>
      <c r="Q64" s="38">
        <f>(J64+([1]Values!$D$8*K64)+([1]Values!$D$9*L64)+(N64*[1]Values!$D$10)+(O64*[1]Values!$D$11))/[1]Values!$A$2*100</f>
        <v>5.8799979935176229E-3</v>
      </c>
      <c r="R64" s="39" t="s">
        <v>24</v>
      </c>
    </row>
    <row r="65" spans="1:18" x14ac:dyDescent="0.25">
      <c r="A65" s="15"/>
      <c r="B65" s="15"/>
      <c r="C65" s="15"/>
      <c r="D65" s="15" t="s">
        <v>122</v>
      </c>
      <c r="E65" s="29" t="s">
        <v>149</v>
      </c>
      <c r="F65" s="15"/>
      <c r="G65" s="15"/>
      <c r="H65" s="15"/>
      <c r="I65" s="15"/>
      <c r="J65" s="5">
        <v>1</v>
      </c>
      <c r="K65" s="6">
        <v>9</v>
      </c>
      <c r="L65" s="6"/>
      <c r="M65" s="14" t="e">
        <f>LOG(J65+([1]Values!$D$8*K65)+([1]Values!$D$9*L65)+(N65*[1]Values!C$10)+(O65*[1]Values!$D$11)+1)</f>
        <v>#VALUE!</v>
      </c>
      <c r="N65" s="15">
        <v>201</v>
      </c>
      <c r="O65" s="15"/>
      <c r="P65" s="16"/>
      <c r="Q65" s="38">
        <f>(J65+([1]Values!$D$8*K65)+([1]Values!$D$9*L65)+(N65*[1]Values!$D$10)+(O65*[1]Values!$D$11))/[1]Values!$A$2*100</f>
        <v>2.5172262062323713E-2</v>
      </c>
      <c r="R65" s="39" t="s">
        <v>24</v>
      </c>
    </row>
    <row r="66" spans="1:18" x14ac:dyDescent="0.25">
      <c r="A66" s="11">
        <v>43518</v>
      </c>
      <c r="B66" s="12" t="s">
        <v>122</v>
      </c>
      <c r="C66" s="12" t="s">
        <v>123</v>
      </c>
      <c r="D66" s="12" t="s">
        <v>122</v>
      </c>
      <c r="E66" s="13" t="s">
        <v>46</v>
      </c>
      <c r="F66" s="12" t="s">
        <v>87</v>
      </c>
      <c r="G66" s="12" t="s">
        <v>150</v>
      </c>
      <c r="H66" s="12">
        <v>82</v>
      </c>
      <c r="I66" s="12" t="s">
        <v>50</v>
      </c>
      <c r="J66" s="5">
        <v>0</v>
      </c>
      <c r="K66" s="6">
        <v>0</v>
      </c>
      <c r="L66" s="6">
        <v>0</v>
      </c>
      <c r="M66" s="14" t="e">
        <f>LOG(J66+([1]Values!$D$8*K66)+([1]Values!$D$9*L66)+(N66*[1]Values!C$10)+(O66*[1]Values!$D$11)+1)</f>
        <v>#VALUE!</v>
      </c>
      <c r="N66" s="15">
        <v>5</v>
      </c>
      <c r="O66" s="15">
        <v>0</v>
      </c>
      <c r="P66" s="16"/>
      <c r="Q66" s="17">
        <f>(J66+([1]Values!$D$8*K66)+([1]Values!$D$9*L66)+(N66*[1]Values!$D$10)+(O66*[1]Values!$D$11))/[1]Values!$A$2*100</f>
        <v>2.2596186086361748E-4</v>
      </c>
      <c r="R66" s="18" t="s">
        <v>24</v>
      </c>
    </row>
    <row r="67" spans="1:18" x14ac:dyDescent="0.25">
      <c r="A67" s="11">
        <v>43519</v>
      </c>
      <c r="B67" s="12" t="s">
        <v>28</v>
      </c>
      <c r="C67" s="12" t="s">
        <v>29</v>
      </c>
      <c r="D67" s="12" t="s">
        <v>28</v>
      </c>
      <c r="E67" s="13" t="s">
        <v>151</v>
      </c>
      <c r="F67" s="12" t="s">
        <v>87</v>
      </c>
      <c r="G67" s="12" t="s">
        <v>152</v>
      </c>
      <c r="H67" s="12">
        <v>5</v>
      </c>
      <c r="I67" s="12"/>
      <c r="J67" s="5">
        <v>0</v>
      </c>
      <c r="K67" s="6">
        <v>0</v>
      </c>
      <c r="L67" s="6">
        <v>600</v>
      </c>
      <c r="M67" s="14" t="e">
        <f>LOG(J67+([1]Values!$D$8*K67)+([1]Values!$D$9*L67)+(N67*[1]Values!C$10)+(O67*[1]Values!$D$11)+1)</f>
        <v>#VALUE!</v>
      </c>
      <c r="N67" s="15">
        <v>1500</v>
      </c>
      <c r="O67" s="15"/>
      <c r="P67" s="16"/>
      <c r="Q67" s="17">
        <f>(J67+([1]Values!$D$8*K67)+([1]Values!$D$9*L67)+(N67*[1]Values!$D$10)+(O67*[1]Values!$D$11))/[1]Values!$A$2*100</f>
        <v>0.12172129880148015</v>
      </c>
      <c r="R67" s="18" t="s">
        <v>24</v>
      </c>
    </row>
    <row r="68" spans="1:18" x14ac:dyDescent="0.25">
      <c r="A68" s="21">
        <v>43521</v>
      </c>
      <c r="B68" s="22" t="s">
        <v>28</v>
      </c>
      <c r="C68" s="22" t="s">
        <v>29</v>
      </c>
      <c r="D68" s="22" t="s">
        <v>28</v>
      </c>
      <c r="E68" s="23" t="s">
        <v>72</v>
      </c>
      <c r="F68" s="22" t="s">
        <v>87</v>
      </c>
      <c r="G68" s="22" t="s">
        <v>152</v>
      </c>
      <c r="H68" s="22">
        <v>5</v>
      </c>
      <c r="I68" s="22" t="s">
        <v>32</v>
      </c>
      <c r="J68" s="5">
        <v>2</v>
      </c>
      <c r="K68" s="24">
        <v>13</v>
      </c>
      <c r="L68" s="24">
        <v>3200</v>
      </c>
      <c r="M68" s="25" t="e">
        <f>LOG(J68+([1]Values!$D$8*K68)+([1]Values!$D$9*L68)+(N68*[1]Values!C$10)+(O68*[1]Values!$D$11)+1)</f>
        <v>#VALUE!</v>
      </c>
      <c r="N68" s="22">
        <v>44000</v>
      </c>
      <c r="O68" s="22">
        <v>11000</v>
      </c>
      <c r="P68" s="26"/>
      <c r="Q68" s="27">
        <f>(J68+([1]Values!$D$8*K68)+([1]Values!$D$9*L68)+(N68*[1]Values!$D$10)+(O68*[1]Values!$D$11))/[1]Values!$A$2*100</f>
        <v>3.9699017491810658</v>
      </c>
      <c r="R68" s="28" t="s">
        <v>24</v>
      </c>
    </row>
    <row r="69" spans="1:18" x14ac:dyDescent="0.25">
      <c r="A69" s="11">
        <v>43523</v>
      </c>
      <c r="B69" s="12" t="s">
        <v>153</v>
      </c>
      <c r="C69" s="12" t="s">
        <v>154</v>
      </c>
      <c r="D69" s="12" t="s">
        <v>153</v>
      </c>
      <c r="E69" s="13" t="s">
        <v>155</v>
      </c>
      <c r="F69" s="12" t="s">
        <v>87</v>
      </c>
      <c r="G69" s="12" t="s">
        <v>22</v>
      </c>
      <c r="H69" s="12">
        <v>2</v>
      </c>
      <c r="I69" s="12" t="s">
        <v>23</v>
      </c>
      <c r="J69" s="5">
        <v>0</v>
      </c>
      <c r="K69" s="6">
        <v>0</v>
      </c>
      <c r="L69" s="6">
        <v>0</v>
      </c>
      <c r="M69" s="14" t="e">
        <f>LOG(J69+([1]Values!$D$8*K69)+([1]Values!$D$9*L69)+(N69*[1]Values!C$10)+(O69*[1]Values!$D$11)+1)</f>
        <v>#VALUE!</v>
      </c>
      <c r="N69" s="19">
        <v>2</v>
      </c>
      <c r="O69" s="15">
        <v>0</v>
      </c>
      <c r="P69" s="16"/>
      <c r="Q69" s="17">
        <f>(J69+([1]Values!$D$8*K69)+([1]Values!$D$9*L69)+(N69*[1]Values!$D$10)+(O69*[1]Values!$D$11))/[1]Values!$A$2*100</f>
        <v>9.0384744345446994E-5</v>
      </c>
      <c r="R69" s="18" t="s">
        <v>24</v>
      </c>
    </row>
    <row r="70" spans="1:18" x14ac:dyDescent="0.25">
      <c r="A70" s="11">
        <v>43523</v>
      </c>
      <c r="B70" s="12" t="s">
        <v>44</v>
      </c>
      <c r="C70" s="12" t="s">
        <v>156</v>
      </c>
      <c r="D70" s="12" t="s">
        <v>44</v>
      </c>
      <c r="E70" s="13" t="s">
        <v>132</v>
      </c>
      <c r="F70" s="12" t="s">
        <v>87</v>
      </c>
      <c r="G70" s="12" t="s">
        <v>22</v>
      </c>
      <c r="H70" s="12">
        <v>9</v>
      </c>
      <c r="I70" s="12"/>
      <c r="J70" s="5">
        <v>0</v>
      </c>
      <c r="K70" s="6">
        <v>20</v>
      </c>
      <c r="L70" s="6">
        <v>0</v>
      </c>
      <c r="M70" s="14" t="e">
        <f>LOG(J70+([1]Values!$D$8*K70)+([1]Values!$D$9*L70)+(N70*[1]Values!C$10)+(O70*[1]Values!$D$11)+1)</f>
        <v>#VALUE!</v>
      </c>
      <c r="N70" s="19">
        <v>20</v>
      </c>
      <c r="O70" s="15">
        <v>0</v>
      </c>
      <c r="P70" s="16"/>
      <c r="Q70" s="17">
        <f>(J70+([1]Values!$D$8*K70)+([1]Values!$D$9*L70)+(N70*[1]Values!$D$10)+(O70*[1]Values!$D$11))/[1]Values!$A$2*100</f>
        <v>2.5759420589783213E-2</v>
      </c>
      <c r="R70" s="18" t="s">
        <v>24</v>
      </c>
    </row>
    <row r="71" spans="1:18" x14ac:dyDescent="0.25">
      <c r="A71" s="11">
        <v>43524</v>
      </c>
      <c r="B71" s="12" t="s">
        <v>47</v>
      </c>
      <c r="C71" s="12" t="s">
        <v>157</v>
      </c>
      <c r="D71" s="12" t="s">
        <v>47</v>
      </c>
      <c r="E71" s="13" t="s">
        <v>129</v>
      </c>
      <c r="F71" s="12" t="s">
        <v>87</v>
      </c>
      <c r="G71" s="12" t="s">
        <v>22</v>
      </c>
      <c r="H71" s="12"/>
      <c r="I71" s="12"/>
      <c r="J71" s="5">
        <v>0</v>
      </c>
      <c r="K71" s="6">
        <v>61</v>
      </c>
      <c r="L71" s="6">
        <v>190</v>
      </c>
      <c r="M71" s="14" t="e">
        <f>LOG(J71+([1]Values!$D$8*K71)+([1]Values!$D$9*L71)+(N71*[1]Values!C$10)+(O71*[1]Values!$D$11)+1)</f>
        <v>#VALUE!</v>
      </c>
      <c r="N71" s="15">
        <v>316</v>
      </c>
      <c r="O71" s="15">
        <v>29</v>
      </c>
      <c r="P71" s="16"/>
      <c r="Q71" s="17">
        <f>(J71+([1]Values!$D$8*K71)+([1]Values!$D$9*L71)+(N71*[1]Values!$D$10)+(O71*[1]Values!$D$11))/[1]Values!$A$2*100</f>
        <v>0.11156600260286451</v>
      </c>
      <c r="R71" s="18" t="s">
        <v>24</v>
      </c>
    </row>
    <row r="72" spans="1:18" x14ac:dyDescent="0.25">
      <c r="A72" s="11">
        <v>43525</v>
      </c>
      <c r="B72" s="12" t="s">
        <v>61</v>
      </c>
      <c r="C72" s="12" t="s">
        <v>109</v>
      </c>
      <c r="D72" s="12" t="s">
        <v>61</v>
      </c>
      <c r="E72" s="13" t="s">
        <v>41</v>
      </c>
      <c r="F72" s="12" t="s">
        <v>158</v>
      </c>
      <c r="G72" s="12" t="s">
        <v>22</v>
      </c>
      <c r="H72" s="12">
        <v>2</v>
      </c>
      <c r="I72" s="12"/>
      <c r="J72" s="5">
        <v>0</v>
      </c>
      <c r="K72" s="6">
        <v>0</v>
      </c>
      <c r="L72" s="6">
        <v>0</v>
      </c>
      <c r="M72" s="14" t="e">
        <f>LOG(J72+([1]Values!$D$8*K72)+([1]Values!$D$9*L72)+(N72*[1]Values!C$10)+(O72*[1]Values!$D$11)+1)</f>
        <v>#VALUE!</v>
      </c>
      <c r="N72" s="19">
        <v>50</v>
      </c>
      <c r="O72" s="15">
        <v>0</v>
      </c>
      <c r="P72" s="16"/>
      <c r="Q72" s="17">
        <f>(J72+([1]Values!$D$8*K72)+([1]Values!$D$9*L72)+(N72*[1]Values!$D$10)+(O72*[1]Values!$D$11))/[1]Values!$A$2*100</f>
        <v>2.259618608636175E-3</v>
      </c>
      <c r="R72" s="18" t="s">
        <v>24</v>
      </c>
    </row>
    <row r="73" spans="1:18" x14ac:dyDescent="0.25">
      <c r="A73" s="21">
        <v>43525</v>
      </c>
      <c r="B73" s="22" t="s">
        <v>42</v>
      </c>
      <c r="C73" s="22" t="s">
        <v>43</v>
      </c>
      <c r="D73" s="22" t="s">
        <v>42</v>
      </c>
      <c r="E73" s="23" t="s">
        <v>159</v>
      </c>
      <c r="F73" s="22" t="s">
        <v>87</v>
      </c>
      <c r="G73" s="22" t="s">
        <v>22</v>
      </c>
      <c r="H73" s="22">
        <v>257</v>
      </c>
      <c r="I73" s="22" t="s">
        <v>50</v>
      </c>
      <c r="J73" s="5">
        <v>1</v>
      </c>
      <c r="K73" s="24">
        <v>2</v>
      </c>
      <c r="L73" s="24"/>
      <c r="M73" s="25" t="e">
        <f>LOG(J73+([1]Values!$D$8*K73)+([1]Values!$D$9*L73)+(N73*[1]Values!C$10)+(O73*[1]Values!$D$11)+1)</f>
        <v>#VALUE!</v>
      </c>
      <c r="N73" s="22">
        <v>21</v>
      </c>
      <c r="O73" s="22">
        <v>0</v>
      </c>
      <c r="P73" s="26"/>
      <c r="Q73" s="27">
        <f>(J73+([1]Values!$D$8*K73)+([1]Values!$D$9*L73)+(N73*[1]Values!$D$10)+(O73*[1]Values!$D$11))/[1]Values!$A$2*100</f>
        <v>8.3381844700184202E-3</v>
      </c>
      <c r="R73" s="28" t="s">
        <v>24</v>
      </c>
    </row>
    <row r="74" spans="1:18" x14ac:dyDescent="0.25">
      <c r="A74" s="11">
        <v>43529</v>
      </c>
      <c r="B74" s="12" t="s">
        <v>138</v>
      </c>
      <c r="C74" s="12" t="s">
        <v>160</v>
      </c>
      <c r="D74" s="12" t="s">
        <v>138</v>
      </c>
      <c r="E74" s="13" t="s">
        <v>95</v>
      </c>
      <c r="F74" s="12" t="s">
        <v>87</v>
      </c>
      <c r="G74" s="12" t="s">
        <v>22</v>
      </c>
      <c r="H74" s="12">
        <v>17</v>
      </c>
      <c r="I74" s="12"/>
      <c r="J74" s="5">
        <v>0</v>
      </c>
      <c r="K74" s="6">
        <v>0</v>
      </c>
      <c r="L74" s="6">
        <v>0</v>
      </c>
      <c r="M74" s="14" t="e">
        <f>LOG(J74+([1]Values!$D$8*K74)+([1]Values!$D$9*L74)+(N74*[1]Values!C$10)+(O74*[1]Values!$D$11)+1)</f>
        <v>#VALUE!</v>
      </c>
      <c r="N74" s="15">
        <v>1</v>
      </c>
      <c r="O74" s="15">
        <v>0</v>
      </c>
      <c r="P74" s="16"/>
      <c r="Q74" s="17">
        <f>(J74+([1]Values!$D$8*K74)+([1]Values!$D$9*L74)+(N74*[1]Values!$D$10)+(O74*[1]Values!$D$11))/[1]Values!$A$2*100</f>
        <v>4.5192372172723497E-5</v>
      </c>
      <c r="R74" s="18" t="s">
        <v>24</v>
      </c>
    </row>
    <row r="75" spans="1:18" x14ac:dyDescent="0.25">
      <c r="A75" s="11">
        <v>43530</v>
      </c>
      <c r="B75" s="12" t="s">
        <v>100</v>
      </c>
      <c r="C75" s="12" t="s">
        <v>161</v>
      </c>
      <c r="D75" s="12" t="s">
        <v>100</v>
      </c>
      <c r="E75" s="13" t="s">
        <v>41</v>
      </c>
      <c r="F75" s="12" t="s">
        <v>87</v>
      </c>
      <c r="G75" s="12" t="s">
        <v>22</v>
      </c>
      <c r="H75" s="12">
        <v>4</v>
      </c>
      <c r="I75" s="12"/>
      <c r="J75" s="5">
        <v>0</v>
      </c>
      <c r="K75" s="6">
        <v>0</v>
      </c>
      <c r="L75" s="6">
        <v>0</v>
      </c>
      <c r="M75" s="14" t="e">
        <f>LOG(J75+([1]Values!$D$8*K75)+([1]Values!$D$9*L75)+(N75*[1]Values!C$10)+(O75*[1]Values!$D$11)+1)</f>
        <v>#VALUE!</v>
      </c>
      <c r="N75" s="15">
        <v>10</v>
      </c>
      <c r="O75" s="15">
        <v>0</v>
      </c>
      <c r="P75" s="16"/>
      <c r="Q75" s="17">
        <f>(J75+([1]Values!$D$8*K75)+([1]Values!$D$9*L75)+(N75*[1]Values!$D$10)+(O75*[1]Values!$D$11))/[1]Values!$A$2*100</f>
        <v>4.5192372172723496E-4</v>
      </c>
      <c r="R75" s="18" t="s">
        <v>24</v>
      </c>
    </row>
    <row r="76" spans="1:18" x14ac:dyDescent="0.25">
      <c r="A76" s="11">
        <v>43531</v>
      </c>
      <c r="B76" s="12" t="s">
        <v>58</v>
      </c>
      <c r="C76" s="12" t="s">
        <v>59</v>
      </c>
      <c r="D76" s="12" t="s">
        <v>58</v>
      </c>
      <c r="E76" s="13" t="s">
        <v>40</v>
      </c>
      <c r="F76" s="12" t="s">
        <v>87</v>
      </c>
      <c r="G76" s="12" t="s">
        <v>162</v>
      </c>
      <c r="H76" s="12"/>
      <c r="I76" s="12"/>
      <c r="J76" s="5">
        <v>0</v>
      </c>
      <c r="K76" s="6">
        <v>0</v>
      </c>
      <c r="L76" s="6">
        <v>0</v>
      </c>
      <c r="M76" s="14" t="e">
        <f>LOG(J76+([1]Values!$D$8*K76)+([1]Values!$D$9*L76)+(N76*[1]Values!C$10)+(O76*[1]Values!$D$11)+1)</f>
        <v>#VALUE!</v>
      </c>
      <c r="N76" s="19">
        <v>20</v>
      </c>
      <c r="O76" s="15">
        <v>0</v>
      </c>
      <c r="P76" s="16"/>
      <c r="Q76" s="17">
        <f>(J76+([1]Values!$D$8*K76)+([1]Values!$D$9*L76)+(N76*[1]Values!$D$10)+(O76*[1]Values!$D$11))/[1]Values!$A$2*100</f>
        <v>9.0384744345446992E-4</v>
      </c>
      <c r="R76" s="18" t="s">
        <v>24</v>
      </c>
    </row>
    <row r="77" spans="1:18" x14ac:dyDescent="0.25">
      <c r="A77" s="11">
        <v>43531</v>
      </c>
      <c r="B77" s="12" t="s">
        <v>163</v>
      </c>
      <c r="C77" s="12" t="s">
        <v>164</v>
      </c>
      <c r="D77" s="12" t="s">
        <v>163</v>
      </c>
      <c r="E77" s="13" t="s">
        <v>165</v>
      </c>
      <c r="F77" s="12" t="s">
        <v>87</v>
      </c>
      <c r="G77" s="12" t="s">
        <v>22</v>
      </c>
      <c r="H77" s="12">
        <v>12</v>
      </c>
      <c r="I77" s="12"/>
      <c r="J77" s="5">
        <v>0</v>
      </c>
      <c r="K77" s="6">
        <v>0</v>
      </c>
      <c r="L77" s="6">
        <v>0</v>
      </c>
      <c r="M77" s="14" t="e">
        <f>LOG(J77+([1]Values!$D$8*K77)+([1]Values!$D$9*L77)+(N77*[1]Values!C$10)+(O77*[1]Values!$D$11)+1)</f>
        <v>#VALUE!</v>
      </c>
      <c r="N77" s="15">
        <v>2</v>
      </c>
      <c r="O77" s="15">
        <v>0</v>
      </c>
      <c r="P77" s="16"/>
      <c r="Q77" s="17">
        <f>(J77+([1]Values!$D$8*K77)+([1]Values!$D$9*L77)+(N77*[1]Values!$D$10)+(O77*[1]Values!$D$11))/[1]Values!$A$2*100</f>
        <v>9.0384744345446994E-5</v>
      </c>
      <c r="R77" s="18" t="s">
        <v>24</v>
      </c>
    </row>
    <row r="78" spans="1:18" x14ac:dyDescent="0.25">
      <c r="A78" s="11">
        <v>43531</v>
      </c>
      <c r="B78" s="12" t="s">
        <v>28</v>
      </c>
      <c r="C78" s="12" t="s">
        <v>60</v>
      </c>
      <c r="D78" s="12" t="s">
        <v>28</v>
      </c>
      <c r="E78" s="13" t="s">
        <v>132</v>
      </c>
      <c r="F78" s="12" t="s">
        <v>87</v>
      </c>
      <c r="G78" s="12" t="s">
        <v>22</v>
      </c>
      <c r="H78" s="12">
        <v>11</v>
      </c>
      <c r="I78" s="12"/>
      <c r="J78" s="5">
        <v>0</v>
      </c>
      <c r="K78" s="6">
        <v>0</v>
      </c>
      <c r="L78" s="6">
        <v>0</v>
      </c>
      <c r="M78" s="14" t="e">
        <f>LOG(J78+([1]Values!$D$8*K78)+([1]Values!$D$9*L78)+(N78*[1]Values!C$10)+(O78*[1]Values!$D$11)+1)</f>
        <v>#VALUE!</v>
      </c>
      <c r="N78" s="19">
        <v>10</v>
      </c>
      <c r="O78" s="15">
        <v>0</v>
      </c>
      <c r="P78" s="16"/>
      <c r="Q78" s="17">
        <f>(J78+([1]Values!$D$8*K78)+([1]Values!$D$9*L78)+(N78*[1]Values!$D$10)+(O78*[1]Values!$D$11))/[1]Values!$A$2*100</f>
        <v>4.5192372172723496E-4</v>
      </c>
      <c r="R78" s="18" t="s">
        <v>24</v>
      </c>
    </row>
    <row r="79" spans="1:18" x14ac:dyDescent="0.25">
      <c r="A79" s="11">
        <v>43536</v>
      </c>
      <c r="B79" s="12" t="s">
        <v>138</v>
      </c>
      <c r="C79" s="12" t="s">
        <v>166</v>
      </c>
      <c r="D79" s="12" t="s">
        <v>138</v>
      </c>
      <c r="E79" s="13" t="s">
        <v>74</v>
      </c>
      <c r="F79" s="12" t="s">
        <v>87</v>
      </c>
      <c r="G79" s="12" t="s">
        <v>22</v>
      </c>
      <c r="H79" s="12">
        <v>13</v>
      </c>
      <c r="I79" s="12"/>
      <c r="J79" s="5">
        <v>0</v>
      </c>
      <c r="K79" s="6">
        <v>0</v>
      </c>
      <c r="L79" s="6">
        <v>0</v>
      </c>
      <c r="M79" s="14" t="e">
        <f>LOG(J79+([1]Values!$D$8*K79)+([1]Values!$D$9*L79)+(N79*[1]Values!C$10)+(O79*[1]Values!$D$11)+1)</f>
        <v>#VALUE!</v>
      </c>
      <c r="N79" s="15">
        <v>4</v>
      </c>
      <c r="O79" s="15"/>
      <c r="P79" s="16"/>
      <c r="Q79" s="17">
        <f>(J79+([1]Values!$D$8*K79)+([1]Values!$D$9*L79)+(N79*[1]Values!$D$10)+(O79*[1]Values!$D$11))/[1]Values!$A$2*100</f>
        <v>1.8076948869089399E-4</v>
      </c>
      <c r="R79" s="18" t="s">
        <v>24</v>
      </c>
    </row>
    <row r="80" spans="1:18" x14ac:dyDescent="0.25">
      <c r="A80" s="11">
        <v>43537</v>
      </c>
      <c r="B80" s="12" t="s">
        <v>141</v>
      </c>
      <c r="C80" s="12" t="s">
        <v>142</v>
      </c>
      <c r="D80" s="12" t="s">
        <v>141</v>
      </c>
      <c r="E80" s="13" t="s">
        <v>20</v>
      </c>
      <c r="F80" s="12" t="s">
        <v>31</v>
      </c>
      <c r="G80" s="12" t="s">
        <v>22</v>
      </c>
      <c r="H80" s="12"/>
      <c r="I80" s="12"/>
      <c r="J80" s="5">
        <v>0</v>
      </c>
      <c r="K80" s="6">
        <v>0</v>
      </c>
      <c r="L80" s="6">
        <v>0</v>
      </c>
      <c r="M80" s="14" t="e">
        <f>LOG(J80+([1]Values!$D$8*K80)+([1]Values!$D$9*L80)+(N80*[1]Values!C$10)+(O80*[1]Values!$D$11)+1)</f>
        <v>#VALUE!</v>
      </c>
      <c r="N80" s="15">
        <v>43</v>
      </c>
      <c r="O80" s="15">
        <v>0</v>
      </c>
      <c r="P80" s="16"/>
      <c r="Q80" s="17">
        <f>(J80+([1]Values!$D$8*K80)+([1]Values!$D$9*L80)+(N80*[1]Values!$D$10)+(O80*[1]Values!$D$11))/[1]Values!$A$2*100</f>
        <v>1.9432720034271102E-3</v>
      </c>
      <c r="R80" s="18" t="s">
        <v>24</v>
      </c>
    </row>
    <row r="81" spans="1:18" x14ac:dyDescent="0.25">
      <c r="A81" s="11">
        <v>43538</v>
      </c>
      <c r="B81" s="12" t="s">
        <v>141</v>
      </c>
      <c r="C81" s="12" t="s">
        <v>142</v>
      </c>
      <c r="D81" s="12" t="s">
        <v>141</v>
      </c>
      <c r="E81" s="13" t="s">
        <v>165</v>
      </c>
      <c r="F81" s="12" t="s">
        <v>31</v>
      </c>
      <c r="G81" s="12" t="s">
        <v>22</v>
      </c>
      <c r="H81" s="12"/>
      <c r="I81" s="12"/>
      <c r="J81" s="5">
        <v>0</v>
      </c>
      <c r="K81" s="6">
        <v>0</v>
      </c>
      <c r="L81" s="6">
        <v>1</v>
      </c>
      <c r="M81" s="14" t="e">
        <f>LOG(J81+([1]Values!$D$8*K81)+([1]Values!$D$9*L81)+(N81*[1]Values!C$10)+(O81*[1]Values!$D$11)+1)</f>
        <v>#VALUE!</v>
      </c>
      <c r="N81" s="15">
        <v>68</v>
      </c>
      <c r="O81" s="15">
        <v>1</v>
      </c>
      <c r="P81" s="16"/>
      <c r="Q81" s="17">
        <f>(J81+([1]Values!$D$8*K81)+([1]Values!$D$9*L81)+(N81*[1]Values!$D$10)+(O81*[1]Values!$D$11))/[1]Values!$A$2*100</f>
        <v>3.3145903716913562E-3</v>
      </c>
      <c r="R81" s="18" t="s">
        <v>24</v>
      </c>
    </row>
    <row r="82" spans="1:18" x14ac:dyDescent="0.25">
      <c r="A82" s="11">
        <v>43538</v>
      </c>
      <c r="B82" s="12" t="s">
        <v>42</v>
      </c>
      <c r="C82" s="12" t="s">
        <v>167</v>
      </c>
      <c r="D82" s="12" t="s">
        <v>42</v>
      </c>
      <c r="E82" s="13" t="s">
        <v>165</v>
      </c>
      <c r="F82" s="12" t="s">
        <v>21</v>
      </c>
      <c r="G82" s="12" t="s">
        <v>22</v>
      </c>
      <c r="H82" s="12"/>
      <c r="I82" s="12"/>
      <c r="J82" s="5">
        <v>0</v>
      </c>
      <c r="K82" s="6">
        <v>0</v>
      </c>
      <c r="L82" s="6">
        <v>4</v>
      </c>
      <c r="M82" s="14" t="e">
        <f>LOG(J82+([1]Values!$D$8*K82)+([1]Values!$D$9*L82)+(N82*[1]Values!C$10)+(O82*[1]Values!$D$11)+1)</f>
        <v>#VALUE!</v>
      </c>
      <c r="N82" s="15">
        <v>13</v>
      </c>
      <c r="O82" s="15">
        <v>2</v>
      </c>
      <c r="P82" s="16"/>
      <c r="Q82" s="17">
        <f>(J82+([1]Values!$D$8*K82)+([1]Values!$D$9*L82)+(N82*[1]Values!$D$10)+(O82*[1]Values!$D$11))/[1]Values!$A$2*100</f>
        <v>1.2502947679457039E-3</v>
      </c>
      <c r="R82" s="18" t="s">
        <v>24</v>
      </c>
    </row>
    <row r="83" spans="1:18" x14ac:dyDescent="0.25">
      <c r="A83" s="11">
        <v>43540</v>
      </c>
      <c r="B83" s="12" t="s">
        <v>61</v>
      </c>
      <c r="C83" s="12" t="s">
        <v>168</v>
      </c>
      <c r="D83" s="12" t="s">
        <v>61</v>
      </c>
      <c r="E83" s="13" t="s">
        <v>165</v>
      </c>
      <c r="F83" s="12" t="s">
        <v>21</v>
      </c>
      <c r="G83" s="12" t="s">
        <v>22</v>
      </c>
      <c r="H83" s="12"/>
      <c r="I83" s="12"/>
      <c r="J83" s="5">
        <v>0</v>
      </c>
      <c r="K83" s="6">
        <v>0</v>
      </c>
      <c r="L83" s="6">
        <v>0</v>
      </c>
      <c r="M83" s="14" t="e">
        <f>LOG(J83+([1]Values!$D$8*K83)+([1]Values!$D$9*L83)+(N83*[1]Values!C$10)+(O83*[1]Values!$D$11)+1)</f>
        <v>#VALUE!</v>
      </c>
      <c r="N83" s="15">
        <v>5</v>
      </c>
      <c r="O83" s="15">
        <v>0</v>
      </c>
      <c r="P83" s="16"/>
      <c r="Q83" s="17">
        <f>(J83+([1]Values!$D$8*K83)+([1]Values!$D$9*L83)+(N83*[1]Values!$D$10)+(O83*[1]Values!$D$11))/[1]Values!$A$2*100</f>
        <v>2.2596186086361748E-4</v>
      </c>
      <c r="R83" s="18" t="s">
        <v>24</v>
      </c>
    </row>
    <row r="84" spans="1:18" x14ac:dyDescent="0.25">
      <c r="A84" s="11">
        <v>43540</v>
      </c>
      <c r="B84" s="12" t="s">
        <v>82</v>
      </c>
      <c r="C84" s="12" t="s">
        <v>83</v>
      </c>
      <c r="D84" s="12" t="s">
        <v>82</v>
      </c>
      <c r="E84" s="13" t="s">
        <v>36</v>
      </c>
      <c r="F84" s="12" t="s">
        <v>21</v>
      </c>
      <c r="G84" s="12" t="s">
        <v>22</v>
      </c>
      <c r="H84" s="12"/>
      <c r="I84" s="12"/>
      <c r="J84" s="5">
        <v>0</v>
      </c>
      <c r="K84" s="6">
        <v>0</v>
      </c>
      <c r="L84" s="6">
        <v>0</v>
      </c>
      <c r="M84" s="14" t="e">
        <f>LOG(J84+([1]Values!$D$8*K84)+([1]Values!$D$9*L84)+(N84*[1]Values!C$10)+(O84*[1]Values!$D$11)+1)</f>
        <v>#VALUE!</v>
      </c>
      <c r="N84" s="19">
        <v>10</v>
      </c>
      <c r="O84" s="15"/>
      <c r="P84" s="16"/>
      <c r="Q84" s="17">
        <f>(J84+([1]Values!$D$8*K84)+([1]Values!$D$9*L84)+(N84*[1]Values!$D$10)+(O84*[1]Values!$D$11))/[1]Values!$A$2*100</f>
        <v>4.5192372172723496E-4</v>
      </c>
      <c r="R84" s="18" t="s">
        <v>24</v>
      </c>
    </row>
    <row r="85" spans="1:18" x14ac:dyDescent="0.25">
      <c r="A85" s="21">
        <v>43541</v>
      </c>
      <c r="B85" s="22" t="s">
        <v>47</v>
      </c>
      <c r="C85" s="22" t="s">
        <v>169</v>
      </c>
      <c r="D85" s="22" t="s">
        <v>47</v>
      </c>
      <c r="E85" s="23" t="s">
        <v>46</v>
      </c>
      <c r="F85" s="22" t="s">
        <v>21</v>
      </c>
      <c r="G85" s="22" t="s">
        <v>22</v>
      </c>
      <c r="H85" s="22"/>
      <c r="I85" s="22" t="s">
        <v>32</v>
      </c>
      <c r="J85" s="5">
        <v>9</v>
      </c>
      <c r="K85" s="24">
        <v>156</v>
      </c>
      <c r="L85" s="24">
        <v>2108</v>
      </c>
      <c r="M85" s="25" t="e">
        <f>LOG(J85+([1]Values!$D$8*K85)+([1]Values!$D$9*L85)+(N85*[1]Values!C$10)+(O85*[1]Values!$D$11)+1)</f>
        <v>#VALUE!</v>
      </c>
      <c r="N85" s="22">
        <v>3766</v>
      </c>
      <c r="O85" s="22">
        <v>876</v>
      </c>
      <c r="P85" s="26"/>
      <c r="Q85" s="27">
        <f>(J85+([1]Values!$D$8*K85)+([1]Values!$D$9*L85)+(N85*[1]Values!$D$10)+(O85*[1]Values!$D$11))/[1]Values!$A$2*100</f>
        <v>0.7305040641322178</v>
      </c>
      <c r="R85" s="28" t="s">
        <v>24</v>
      </c>
    </row>
    <row r="86" spans="1:18" x14ac:dyDescent="0.25">
      <c r="A86" s="11">
        <v>43543</v>
      </c>
      <c r="B86" s="12" t="s">
        <v>47</v>
      </c>
      <c r="C86" s="12" t="s">
        <v>170</v>
      </c>
      <c r="D86" s="12" t="s">
        <v>47</v>
      </c>
      <c r="E86" s="13" t="s">
        <v>132</v>
      </c>
      <c r="F86" s="12" t="s">
        <v>21</v>
      </c>
      <c r="G86" s="12" t="s">
        <v>22</v>
      </c>
      <c r="H86" s="12"/>
      <c r="I86" s="12"/>
      <c r="J86" s="5">
        <v>0</v>
      </c>
      <c r="K86" s="6">
        <v>0</v>
      </c>
      <c r="L86" s="6">
        <v>0</v>
      </c>
      <c r="M86" s="14" t="e">
        <f>LOG(J86+([1]Values!$D$8*K86)+([1]Values!$D$9*L86)+(N86*[1]Values!C$10)+(O86*[1]Values!$D$11)+1)</f>
        <v>#VALUE!</v>
      </c>
      <c r="N86" s="15">
        <v>16</v>
      </c>
      <c r="O86" s="15">
        <v>0</v>
      </c>
      <c r="P86" s="16"/>
      <c r="Q86" s="17">
        <f>(J86+([1]Values!$D$8*K86)+([1]Values!$D$9*L86)+(N86*[1]Values!$D$10)+(O86*[1]Values!$D$11))/[1]Values!$A$2*100</f>
        <v>7.2307795476357596E-4</v>
      </c>
      <c r="R86" s="18" t="s">
        <v>24</v>
      </c>
    </row>
    <row r="87" spans="1:18" x14ac:dyDescent="0.25">
      <c r="A87" s="11">
        <v>43544</v>
      </c>
      <c r="B87" s="12" t="s">
        <v>133</v>
      </c>
      <c r="C87" s="12" t="s">
        <v>171</v>
      </c>
      <c r="D87" s="12" t="s">
        <v>133</v>
      </c>
      <c r="E87" s="29" t="s">
        <v>172</v>
      </c>
      <c r="F87" s="12" t="s">
        <v>21</v>
      </c>
      <c r="G87" s="12" t="s">
        <v>22</v>
      </c>
      <c r="H87" s="12">
        <v>7</v>
      </c>
      <c r="I87" s="12"/>
      <c r="J87" s="5">
        <v>0</v>
      </c>
      <c r="K87" s="6">
        <v>22</v>
      </c>
      <c r="L87" s="6">
        <v>600</v>
      </c>
      <c r="M87" s="14" t="e">
        <f>LOG(J87+([1]Values!$D$8*K87)+([1]Values!$D$9*L87)+(N87*[1]Values!C$10)+(O87*[1]Values!$D$11)+1)</f>
        <v>#VALUE!</v>
      </c>
      <c r="N87" s="15">
        <v>500</v>
      </c>
      <c r="O87" s="15">
        <v>139</v>
      </c>
      <c r="P87" s="16"/>
      <c r="Q87" s="17">
        <f>(J87+([1]Values!$D$8*K87)+([1]Values!$D$9*L87)+(N87*[1]Values!$D$10)+(O87*[1]Values!$D$11))/[1]Values!$A$2*100</f>
        <v>0.1249453987525794</v>
      </c>
      <c r="R87" s="18" t="s">
        <v>24</v>
      </c>
    </row>
    <row r="88" spans="1:18" x14ac:dyDescent="0.25">
      <c r="A88" s="11">
        <v>43544</v>
      </c>
      <c r="B88" s="12" t="s">
        <v>173</v>
      </c>
      <c r="C88" s="12" t="s">
        <v>174</v>
      </c>
      <c r="D88" s="12" t="s">
        <v>173</v>
      </c>
      <c r="E88" s="13" t="s">
        <v>72</v>
      </c>
      <c r="F88" s="12" t="s">
        <v>21</v>
      </c>
      <c r="G88" s="12" t="s">
        <v>22</v>
      </c>
      <c r="H88" s="12"/>
      <c r="I88" s="12"/>
      <c r="J88" s="5">
        <v>0</v>
      </c>
      <c r="K88" s="6">
        <v>0</v>
      </c>
      <c r="L88" s="6">
        <v>0</v>
      </c>
      <c r="M88" s="14" t="e">
        <f>LOG(J88+([1]Values!$D$8*K88)+([1]Values!$D$9*L88)+(N88*[1]Values!C$10)+(O88*[1]Values!$D$11)+1)</f>
        <v>#VALUE!</v>
      </c>
      <c r="N88" s="15">
        <v>3</v>
      </c>
      <c r="O88" s="15">
        <v>0</v>
      </c>
      <c r="P88" s="16"/>
      <c r="Q88" s="17">
        <f>(J88+([1]Values!$D$8*K88)+([1]Values!$D$9*L88)+(N88*[1]Values!$D$10)+(O88*[1]Values!$D$11))/[1]Values!$A$2*100</f>
        <v>1.3557711651817047E-4</v>
      </c>
      <c r="R88" s="18" t="s">
        <v>24</v>
      </c>
    </row>
    <row r="89" spans="1:18" x14ac:dyDescent="0.25">
      <c r="A89" s="11">
        <v>43545</v>
      </c>
      <c r="B89" s="12" t="s">
        <v>133</v>
      </c>
      <c r="C89" s="12" t="s">
        <v>175</v>
      </c>
      <c r="D89" s="12" t="s">
        <v>133</v>
      </c>
      <c r="E89" s="13" t="s">
        <v>20</v>
      </c>
      <c r="F89" s="12" t="s">
        <v>21</v>
      </c>
      <c r="G89" s="12" t="s">
        <v>22</v>
      </c>
      <c r="H89" s="12"/>
      <c r="I89" s="12"/>
      <c r="J89" s="5">
        <v>0</v>
      </c>
      <c r="K89" s="6">
        <v>0</v>
      </c>
      <c r="L89" s="6">
        <v>0</v>
      </c>
      <c r="M89" s="14" t="e">
        <f>LOG(J89+([1]Values!$D$8*K89)+([1]Values!$D$9*L89)+(N89*[1]Values!C$10)+(O89*[1]Values!$D$11)+1)</f>
        <v>#VALUE!</v>
      </c>
      <c r="N89" s="15">
        <v>8</v>
      </c>
      <c r="O89" s="15">
        <v>0</v>
      </c>
      <c r="P89" s="16"/>
      <c r="Q89" s="17">
        <f>(J89+([1]Values!$D$8*K89)+([1]Values!$D$9*L89)+(N89*[1]Values!$D$10)+(O89*[1]Values!$D$11))/[1]Values!$A$2*100</f>
        <v>3.6153897738178798E-4</v>
      </c>
      <c r="R89" s="18" t="s">
        <v>24</v>
      </c>
    </row>
    <row r="90" spans="1:18" x14ac:dyDescent="0.25">
      <c r="A90" s="21">
        <v>43545</v>
      </c>
      <c r="B90" s="22" t="s">
        <v>176</v>
      </c>
      <c r="C90" s="22" t="s">
        <v>177</v>
      </c>
      <c r="D90" s="22" t="s">
        <v>111</v>
      </c>
      <c r="E90" s="23" t="s">
        <v>99</v>
      </c>
      <c r="F90" s="22" t="s">
        <v>21</v>
      </c>
      <c r="G90" s="22" t="s">
        <v>22</v>
      </c>
      <c r="H90" s="22"/>
      <c r="I90" s="22"/>
      <c r="J90" s="5">
        <f t="shared" ref="J90:L90" si="5">SUM(J91:J92)</f>
        <v>1</v>
      </c>
      <c r="K90" s="24">
        <f t="shared" si="5"/>
        <v>0</v>
      </c>
      <c r="L90" s="24">
        <f t="shared" si="5"/>
        <v>0</v>
      </c>
      <c r="M90" s="25" t="e">
        <f>LOG(J90+([1]Values!$D$8*K90)+([1]Values!$D$9*L90)+(N90*[1]Values!C$10)+(O90*[1]Values!$D$11)+1)</f>
        <v>#VALUE!</v>
      </c>
      <c r="N90" s="35">
        <f t="shared" ref="N90:O90" si="6">SUM(N91:N92)</f>
        <v>26</v>
      </c>
      <c r="O90" s="35">
        <f t="shared" si="6"/>
        <v>4</v>
      </c>
      <c r="P90" s="35"/>
      <c r="Q90" s="27">
        <f>(J90+([1]Values!$D$8*K90)+([1]Values!$D$9*L90)+(N90*[1]Values!$D$10)+(O90*[1]Values!$D$11))/[1]Values!$A$2*100</f>
        <v>6.6850736684178295E-3</v>
      </c>
      <c r="R90" s="18" t="s">
        <v>24</v>
      </c>
    </row>
    <row r="91" spans="1:18" x14ac:dyDescent="0.25">
      <c r="A91" s="12"/>
      <c r="B91" s="12"/>
      <c r="C91" s="12"/>
      <c r="D91" s="12" t="s">
        <v>176</v>
      </c>
      <c r="E91" s="29" t="s">
        <v>99</v>
      </c>
      <c r="F91" s="12"/>
      <c r="G91" s="12"/>
      <c r="H91" s="12"/>
      <c r="I91" s="12"/>
      <c r="J91" s="5">
        <v>1</v>
      </c>
      <c r="K91" s="6"/>
      <c r="L91" s="6"/>
      <c r="M91" s="14" t="e">
        <f>LOG(J91+([1]Values!$D$8*K91)+([1]Values!$D$9*L91)+(N91*[1]Values!C$10)+(O91*[1]Values!$D$11)+1)</f>
        <v>#VALUE!</v>
      </c>
      <c r="N91" s="15">
        <v>25</v>
      </c>
      <c r="O91" s="15">
        <v>4</v>
      </c>
      <c r="P91" s="16"/>
      <c r="Q91" s="17">
        <f>(J91+([1]Values!$D$8*K91)+([1]Values!$D$9*L91)+(N91*[1]Values!$D$10)+(O91*[1]Values!$D$11))/[1]Values!$A$2*100</f>
        <v>6.639881296245106E-3</v>
      </c>
      <c r="R91" s="18" t="s">
        <v>24</v>
      </c>
    </row>
    <row r="92" spans="1:18" x14ac:dyDescent="0.25">
      <c r="A92" s="12"/>
      <c r="B92" s="12"/>
      <c r="C92" s="12"/>
      <c r="D92" s="12" t="s">
        <v>178</v>
      </c>
      <c r="E92" s="29" t="s">
        <v>99</v>
      </c>
      <c r="F92" s="12"/>
      <c r="G92" s="12"/>
      <c r="H92" s="12"/>
      <c r="I92" s="12"/>
      <c r="J92" s="5">
        <v>0</v>
      </c>
      <c r="K92" s="6">
        <v>0</v>
      </c>
      <c r="L92" s="6">
        <v>0</v>
      </c>
      <c r="M92" s="14" t="e">
        <f>LOG(J92+([1]Values!$D$8*K92)+([1]Values!$D$9*L92)+(N92*[1]Values!C$10)+(O92*[1]Values!$D$11)+1)</f>
        <v>#VALUE!</v>
      </c>
      <c r="N92" s="15">
        <v>1</v>
      </c>
      <c r="O92" s="15">
        <v>0</v>
      </c>
      <c r="P92" s="16"/>
      <c r="Q92" s="17">
        <f>(J92+([1]Values!$D$8*K92)+([1]Values!$D$9*L92)+(N92*[1]Values!$D$10)+(O92*[1]Values!$D$11))/[1]Values!$A$2*100</f>
        <v>4.5192372172723497E-5</v>
      </c>
      <c r="R92" s="18" t="s">
        <v>24</v>
      </c>
    </row>
    <row r="93" spans="1:18" x14ac:dyDescent="0.25">
      <c r="A93" s="11">
        <v>43545</v>
      </c>
      <c r="B93" s="12" t="s">
        <v>47</v>
      </c>
      <c r="C93" s="12" t="s">
        <v>52</v>
      </c>
      <c r="D93" s="12" t="s">
        <v>47</v>
      </c>
      <c r="E93" s="29" t="s">
        <v>151</v>
      </c>
      <c r="F93" s="12" t="s">
        <v>21</v>
      </c>
      <c r="G93" s="12" t="s">
        <v>22</v>
      </c>
      <c r="H93" s="12"/>
      <c r="I93" s="12"/>
      <c r="J93" s="5">
        <v>0</v>
      </c>
      <c r="K93" s="6">
        <v>0</v>
      </c>
      <c r="L93" s="6">
        <v>0</v>
      </c>
      <c r="M93" s="14" t="e">
        <f>LOG(J93+([1]Values!$D$8*K93)+([1]Values!$D$9*L93)+(N93*[1]Values!C$10)+(O93*[1]Values!$D$11)+1)</f>
        <v>#VALUE!</v>
      </c>
      <c r="N93" s="15">
        <v>1</v>
      </c>
      <c r="O93" s="15">
        <v>0</v>
      </c>
      <c r="P93" s="16"/>
      <c r="Q93" s="17"/>
      <c r="R93" s="18" t="s">
        <v>24</v>
      </c>
    </row>
    <row r="94" spans="1:18" x14ac:dyDescent="0.25">
      <c r="A94" s="11">
        <v>43547</v>
      </c>
      <c r="B94" s="12" t="s">
        <v>100</v>
      </c>
      <c r="C94" s="12" t="s">
        <v>179</v>
      </c>
      <c r="D94" s="12" t="s">
        <v>100</v>
      </c>
      <c r="E94" s="29" t="s">
        <v>180</v>
      </c>
      <c r="F94" s="12" t="s">
        <v>21</v>
      </c>
      <c r="G94" s="12" t="s">
        <v>22</v>
      </c>
      <c r="H94" s="12">
        <v>122</v>
      </c>
      <c r="I94" s="12"/>
      <c r="J94" s="5">
        <v>0</v>
      </c>
      <c r="K94" s="6">
        <v>2</v>
      </c>
      <c r="L94" s="6">
        <v>0</v>
      </c>
      <c r="M94" s="14" t="e">
        <f>LOG(J94+([1]Values!$D$8*K94)+([1]Values!$D$9*L94)+(N94*[1]Values!C$10)+(O94*[1]Values!$D$11)+1)</f>
        <v>#VALUE!</v>
      </c>
      <c r="N94" s="19">
        <v>25</v>
      </c>
      <c r="O94" s="15">
        <v>0</v>
      </c>
      <c r="P94" s="16"/>
      <c r="Q94" s="17">
        <f>(J94+([1]Values!$D$8*K94)+([1]Values!$D$9*L94)+(N94*[1]Values!$D$10)+(O94*[1]Values!$D$11))/[1]Values!$A$2*100</f>
        <v>3.6153666189509613E-3</v>
      </c>
      <c r="R94" s="18" t="s">
        <v>24</v>
      </c>
    </row>
    <row r="95" spans="1:18" x14ac:dyDescent="0.25">
      <c r="A95" s="11">
        <v>43548</v>
      </c>
      <c r="B95" s="12" t="s">
        <v>47</v>
      </c>
      <c r="C95" s="12" t="s">
        <v>181</v>
      </c>
      <c r="D95" s="12" t="s">
        <v>47</v>
      </c>
      <c r="E95" s="29" t="s">
        <v>99</v>
      </c>
      <c r="F95" s="12" t="s">
        <v>21</v>
      </c>
      <c r="G95" s="12" t="s">
        <v>22</v>
      </c>
      <c r="H95" s="12"/>
      <c r="I95" s="12"/>
      <c r="J95" s="5">
        <v>0</v>
      </c>
      <c r="K95" s="6">
        <v>0</v>
      </c>
      <c r="L95" s="6">
        <v>0</v>
      </c>
      <c r="M95" s="14" t="e">
        <f>LOG(J95+([1]Values!$D$8*K95)+([1]Values!$D$9*L95)+(N95*[1]Values!C$10)+(O95*[1]Values!$D$11)+1)</f>
        <v>#VALUE!</v>
      </c>
      <c r="N95" s="15">
        <v>77</v>
      </c>
      <c r="O95" s="15">
        <v>2</v>
      </c>
      <c r="P95" s="16"/>
      <c r="Q95" s="17">
        <f>(J95+([1]Values!$D$8*K95)+([1]Values!$D$9*L95)+(N95*[1]Values!$D$10)+(O95*[1]Values!$D$11))/[1]Values!$A$2*100</f>
        <v>3.7830549833840418E-3</v>
      </c>
      <c r="R95" s="18" t="s">
        <v>24</v>
      </c>
    </row>
    <row r="96" spans="1:18" x14ac:dyDescent="0.25">
      <c r="A96" s="11">
        <v>43548</v>
      </c>
      <c r="B96" s="12" t="s">
        <v>182</v>
      </c>
      <c r="C96" s="12" t="s">
        <v>183</v>
      </c>
      <c r="D96" s="12" t="s">
        <v>182</v>
      </c>
      <c r="E96" s="13" t="s">
        <v>40</v>
      </c>
      <c r="F96" s="12" t="s">
        <v>21</v>
      </c>
      <c r="G96" s="12" t="s">
        <v>22</v>
      </c>
      <c r="H96" s="12"/>
      <c r="I96" s="12"/>
      <c r="J96" s="5">
        <v>0</v>
      </c>
      <c r="K96" s="6">
        <v>0</v>
      </c>
      <c r="L96" s="6">
        <v>0</v>
      </c>
      <c r="M96" s="14" t="e">
        <f>LOG(J96+([1]Values!$D$8*K96)+([1]Values!$D$9*L96)+(N96*[1]Values!C$10)+(O96*[1]Values!$D$11)+1)</f>
        <v>#VALUE!</v>
      </c>
      <c r="N96" s="19">
        <v>15</v>
      </c>
      <c r="O96" s="15">
        <v>0</v>
      </c>
      <c r="P96" s="16"/>
      <c r="Q96" s="17">
        <f>(J96+([1]Values!$D$8*K96)+([1]Values!$D$9*L96)+(N96*[1]Values!$D$10)+(O96*[1]Values!$D$11))/[1]Values!$A$2*100</f>
        <v>6.7788558259085244E-4</v>
      </c>
      <c r="R96" s="18" t="s">
        <v>24</v>
      </c>
    </row>
    <row r="97" spans="1:18" x14ac:dyDescent="0.25">
      <c r="A97" s="11">
        <v>43549</v>
      </c>
      <c r="B97" s="12" t="s">
        <v>133</v>
      </c>
      <c r="C97" s="12" t="s">
        <v>175</v>
      </c>
      <c r="D97" s="12" t="s">
        <v>133</v>
      </c>
      <c r="E97" s="13" t="s">
        <v>184</v>
      </c>
      <c r="F97" s="12" t="s">
        <v>21</v>
      </c>
      <c r="G97" s="12" t="s">
        <v>22</v>
      </c>
      <c r="H97" s="12"/>
      <c r="I97" s="12"/>
      <c r="J97" s="5">
        <v>0</v>
      </c>
      <c r="K97" s="6">
        <v>1</v>
      </c>
      <c r="L97" s="20">
        <v>200</v>
      </c>
      <c r="M97" s="14" t="e">
        <f>LOG(J97+([1]Values!$D$8*K97)+([1]Values!$D$9*L97)+(N97*[1]Values!C$10)+(O97*[1]Values!$D$11)+1)</f>
        <v>#VALUE!</v>
      </c>
      <c r="N97" s="19">
        <v>93</v>
      </c>
      <c r="O97" s="15">
        <v>149</v>
      </c>
      <c r="P97" s="16"/>
      <c r="Q97" s="17">
        <f>(J97+([1]Values!$D$8*K97)+([1]Values!$D$9*L97)+(N97*[1]Values!$D$10)+(O97*[1]Values!$D$11))/[1]Values!$A$2*100</f>
        <v>4.60148027434608E-2</v>
      </c>
      <c r="R97" s="18" t="s">
        <v>24</v>
      </c>
    </row>
    <row r="98" spans="1:18" x14ac:dyDescent="0.25">
      <c r="A98" s="11">
        <v>43551</v>
      </c>
      <c r="B98" s="12" t="s">
        <v>28</v>
      </c>
      <c r="C98" s="12" t="s">
        <v>185</v>
      </c>
      <c r="D98" s="12" t="s">
        <v>28</v>
      </c>
      <c r="E98" s="13" t="s">
        <v>36</v>
      </c>
      <c r="F98" s="12" t="s">
        <v>21</v>
      </c>
      <c r="G98" s="12" t="s">
        <v>22</v>
      </c>
      <c r="H98" s="12">
        <v>9</v>
      </c>
      <c r="I98" s="12"/>
      <c r="J98" s="5">
        <v>0</v>
      </c>
      <c r="K98" s="6">
        <v>0</v>
      </c>
      <c r="L98" s="6">
        <v>0</v>
      </c>
      <c r="M98" s="14" t="e">
        <f>LOG(J98+([1]Values!$D$8*K98)+([1]Values!$D$9*L98)+(N98*[1]Values!C$10)+(O98*[1]Values!$D$11)+1)</f>
        <v>#VALUE!</v>
      </c>
      <c r="N98" s="19">
        <v>20</v>
      </c>
      <c r="O98" s="15">
        <v>0</v>
      </c>
      <c r="P98" s="16"/>
      <c r="Q98" s="17">
        <f>(J98+([1]Values!$D$8*K98)+([1]Values!$D$9*L98)+(N98*[1]Values!$D$10)+(O98*[1]Values!$D$11))/[1]Values!$A$2*100</f>
        <v>9.0384744345446992E-4</v>
      </c>
      <c r="R98" s="18" t="s">
        <v>24</v>
      </c>
    </row>
    <row r="99" spans="1:18" x14ac:dyDescent="0.25">
      <c r="A99" s="11">
        <v>43554</v>
      </c>
      <c r="B99" s="12" t="s">
        <v>96</v>
      </c>
      <c r="C99" s="12" t="s">
        <v>186</v>
      </c>
      <c r="D99" s="12" t="s">
        <v>96</v>
      </c>
      <c r="E99" s="13" t="s">
        <v>129</v>
      </c>
      <c r="F99" s="12" t="s">
        <v>21</v>
      </c>
      <c r="G99" s="12" t="s">
        <v>22</v>
      </c>
      <c r="H99" s="12"/>
      <c r="I99" s="12"/>
      <c r="J99" s="5">
        <v>0</v>
      </c>
      <c r="K99" s="6">
        <v>0</v>
      </c>
      <c r="L99" s="6">
        <v>0</v>
      </c>
      <c r="M99" s="14" t="e">
        <f>LOG(J99+([1]Values!$D$8*K99)+([1]Values!$D$9*L99)+(N99*[1]Values!C$10)+(O99*[1]Values!$D$11)+1)</f>
        <v>#VALUE!</v>
      </c>
      <c r="N99" s="19">
        <v>5</v>
      </c>
      <c r="O99" s="15">
        <v>0</v>
      </c>
      <c r="P99" s="16"/>
      <c r="Q99" s="17">
        <f>(J99+([1]Values!$D$8*K99)+([1]Values!$D$9*L99)+(N99*[1]Values!$D$10)+(O99*[1]Values!$D$11))/[1]Values!$A$2*100</f>
        <v>2.2596186086361748E-4</v>
      </c>
      <c r="R99" s="18" t="s">
        <v>24</v>
      </c>
    </row>
    <row r="100" spans="1:18" x14ac:dyDescent="0.25">
      <c r="A100" s="11">
        <v>43555</v>
      </c>
      <c r="B100" s="12" t="s">
        <v>122</v>
      </c>
      <c r="C100" s="12" t="s">
        <v>187</v>
      </c>
      <c r="D100" s="12" t="s">
        <v>122</v>
      </c>
      <c r="E100" s="29" t="s">
        <v>188</v>
      </c>
      <c r="F100" s="12" t="s">
        <v>21</v>
      </c>
      <c r="G100" s="12" t="s">
        <v>22</v>
      </c>
      <c r="H100" s="12"/>
      <c r="I100" s="12"/>
      <c r="J100" s="5">
        <v>0</v>
      </c>
      <c r="K100" s="6">
        <v>0</v>
      </c>
      <c r="L100" s="6">
        <v>20</v>
      </c>
      <c r="M100" s="14" t="e">
        <f>LOG(J100+([1]Values!$D$8*K100)+([1]Values!$D$9*L100)+(N100*[1]Values!C$10)+(O100*[1]Values!$D$11)+1)</f>
        <v>#VALUE!</v>
      </c>
      <c r="N100" s="15">
        <v>34</v>
      </c>
      <c r="O100" s="15">
        <v>4</v>
      </c>
      <c r="P100" s="16"/>
      <c r="Q100" s="17">
        <f>(J100+([1]Values!$D$8*K100)+([1]Values!$D$9*L100)+(N100*[1]Values!$D$10)+(O100*[1]Values!$D$11))/[1]Values!$A$2*100</f>
        <v>3.9407833241210935E-3</v>
      </c>
      <c r="R100" s="18" t="s">
        <v>24</v>
      </c>
    </row>
    <row r="101" spans="1:18" x14ac:dyDescent="0.25">
      <c r="A101" s="11">
        <v>43556</v>
      </c>
      <c r="B101" s="12" t="s">
        <v>44</v>
      </c>
      <c r="C101" s="12" t="s">
        <v>156</v>
      </c>
      <c r="D101" s="12" t="s">
        <v>44</v>
      </c>
      <c r="E101" s="13" t="s">
        <v>107</v>
      </c>
      <c r="F101" s="12" t="s">
        <v>21</v>
      </c>
      <c r="G101" s="12" t="s">
        <v>22</v>
      </c>
      <c r="H101" s="12"/>
      <c r="I101" s="12"/>
      <c r="J101" s="5">
        <v>0</v>
      </c>
      <c r="K101" s="6">
        <v>0</v>
      </c>
      <c r="L101" s="6">
        <v>0</v>
      </c>
      <c r="M101" s="14" t="e">
        <f>LOG(J101+([1]Values!$D$8*K101)+([1]Values!$D$9*L101)+(N101*[1]Values!C$10)+(O101*[1]Values!$D$11)+1)</f>
        <v>#VALUE!</v>
      </c>
      <c r="N101" s="15">
        <v>2</v>
      </c>
      <c r="O101" s="15">
        <v>0</v>
      </c>
      <c r="P101" s="16"/>
      <c r="Q101" s="17">
        <f>(J101+([1]Values!$D$8*K101)+([1]Values!$D$9*L101)+(N101*[1]Values!$D$10)+(O101*[1]Values!$D$11))/[1]Values!$A$2*100</f>
        <v>9.0384744345446994E-5</v>
      </c>
      <c r="R101" s="18" t="s">
        <v>24</v>
      </c>
    </row>
    <row r="102" spans="1:18" x14ac:dyDescent="0.25">
      <c r="A102" s="11">
        <v>43556</v>
      </c>
      <c r="B102" s="12" t="s">
        <v>189</v>
      </c>
      <c r="C102" s="12" t="s">
        <v>190</v>
      </c>
      <c r="D102" s="12" t="s">
        <v>189</v>
      </c>
      <c r="E102" s="13" t="s">
        <v>165</v>
      </c>
      <c r="F102" s="12" t="s">
        <v>21</v>
      </c>
      <c r="G102" s="12" t="s">
        <v>22</v>
      </c>
      <c r="H102" s="12">
        <v>26</v>
      </c>
      <c r="I102" s="12"/>
      <c r="J102" s="5">
        <v>0</v>
      </c>
      <c r="K102" s="6">
        <v>0</v>
      </c>
      <c r="L102" s="6">
        <v>0</v>
      </c>
      <c r="M102" s="14" t="e">
        <f>LOG(J102+([1]Values!$D$8*K102)+([1]Values!$D$9*L102)+(N102*[1]Values!C$10)+(O102*[1]Values!$D$11)+1)</f>
        <v>#VALUE!</v>
      </c>
      <c r="N102" s="19">
        <v>5</v>
      </c>
      <c r="O102" s="15">
        <v>0</v>
      </c>
      <c r="P102" s="16"/>
      <c r="Q102" s="17">
        <f>(J102+([1]Values!$D$8*K102)+([1]Values!$D$9*L102)+(N102*[1]Values!$D$10)+(O102*[1]Values!$D$11))/[1]Values!$A$2*100</f>
        <v>2.2596186086361748E-4</v>
      </c>
      <c r="R102" s="18" t="s">
        <v>24</v>
      </c>
    </row>
    <row r="103" spans="1:18" x14ac:dyDescent="0.25">
      <c r="A103" s="11">
        <v>43557</v>
      </c>
      <c r="B103" s="12" t="s">
        <v>47</v>
      </c>
      <c r="C103" s="12" t="s">
        <v>191</v>
      </c>
      <c r="D103" s="12" t="s">
        <v>47</v>
      </c>
      <c r="E103" s="13" t="s">
        <v>72</v>
      </c>
      <c r="F103" s="12" t="s">
        <v>31</v>
      </c>
      <c r="G103" s="12" t="s">
        <v>22</v>
      </c>
      <c r="H103" s="12"/>
      <c r="I103" s="12"/>
      <c r="J103" s="5">
        <v>0</v>
      </c>
      <c r="K103" s="6">
        <v>2</v>
      </c>
      <c r="L103" s="6">
        <v>0</v>
      </c>
      <c r="M103" s="14" t="e">
        <f>LOG(J103+([1]Values!$D$8*K103)+([1]Values!$D$9*L103)+(N103*[1]Values!C$10)+(O103*[1]Values!$D$11)+1)</f>
        <v>#VALUE!</v>
      </c>
      <c r="N103" s="15">
        <v>101</v>
      </c>
      <c r="O103" s="15">
        <v>0</v>
      </c>
      <c r="P103" s="16"/>
      <c r="Q103" s="17">
        <f>(J103+([1]Values!$D$8*K103)+([1]Values!$D$9*L103)+(N103*[1]Values!$D$10)+(O103*[1]Values!$D$11))/[1]Values!$A$2*100</f>
        <v>7.0499869040779473E-3</v>
      </c>
      <c r="R103" s="18" t="s">
        <v>24</v>
      </c>
    </row>
    <row r="104" spans="1:18" x14ac:dyDescent="0.25">
      <c r="A104" s="11">
        <v>43559</v>
      </c>
      <c r="B104" s="12" t="s">
        <v>133</v>
      </c>
      <c r="C104" s="12" t="s">
        <v>192</v>
      </c>
      <c r="D104" s="12" t="s">
        <v>133</v>
      </c>
      <c r="E104" s="13" t="s">
        <v>107</v>
      </c>
      <c r="F104" s="12" t="s">
        <v>21</v>
      </c>
      <c r="G104" s="12" t="s">
        <v>22</v>
      </c>
      <c r="H104" s="12"/>
      <c r="I104" s="12"/>
      <c r="J104" s="5">
        <v>0</v>
      </c>
      <c r="K104" s="6">
        <v>0</v>
      </c>
      <c r="L104" s="6">
        <v>1000</v>
      </c>
      <c r="M104" s="14" t="e">
        <f>LOG(J104+([1]Values!$D$8*K104)+([1]Values!$D$9*L104)+(N104*[1]Values!C$10)+(O104*[1]Values!$D$11)+1)</f>
        <v>#VALUE!</v>
      </c>
      <c r="N104" s="19">
        <v>778</v>
      </c>
      <c r="O104" s="15">
        <v>479</v>
      </c>
      <c r="P104" s="16"/>
      <c r="Q104" s="17">
        <f>(J104+([1]Values!$D$8*K104)+([1]Values!$D$9*L104)+(N104*[1]Values!$D$10)+(O104*[1]Values!$D$11))/[1]Values!$A$2*100</f>
        <v>0.197674103551568</v>
      </c>
      <c r="R104" s="18" t="s">
        <v>24</v>
      </c>
    </row>
    <row r="105" spans="1:18" x14ac:dyDescent="0.25">
      <c r="A105" s="11">
        <v>43566</v>
      </c>
      <c r="B105" s="12" t="s">
        <v>42</v>
      </c>
      <c r="C105" s="12" t="s">
        <v>98</v>
      </c>
      <c r="D105" s="12" t="s">
        <v>42</v>
      </c>
      <c r="E105" s="13" t="s">
        <v>30</v>
      </c>
      <c r="F105" s="12" t="s">
        <v>21</v>
      </c>
      <c r="G105" s="12" t="s">
        <v>22</v>
      </c>
      <c r="H105" s="12">
        <v>63</v>
      </c>
      <c r="I105" s="12"/>
      <c r="J105" s="5">
        <v>0</v>
      </c>
      <c r="K105" s="6">
        <v>1</v>
      </c>
      <c r="L105" s="6">
        <v>0</v>
      </c>
      <c r="M105" s="14" t="e">
        <f>LOG(J105+([1]Values!$D$8*K105)+([1]Values!$D$9*L105)+(N105*[1]Values!C$10)+(O105*[1]Values!$D$11)+1)</f>
        <v>#VALUE!</v>
      </c>
      <c r="N105" s="19">
        <v>2</v>
      </c>
      <c r="O105" s="15">
        <v>0</v>
      </c>
      <c r="P105" s="16"/>
      <c r="Q105" s="17">
        <f>(J105+([1]Values!$D$8*K105)+([1]Values!$D$9*L105)+(N105*[1]Values!$D$10)+(O105*[1]Values!$D$11))/[1]Values!$A$2*100</f>
        <v>1.3331634016618844E-3</v>
      </c>
      <c r="R105" s="18" t="s">
        <v>24</v>
      </c>
    </row>
    <row r="106" spans="1:18" x14ac:dyDescent="0.25">
      <c r="A106" s="21">
        <v>43567</v>
      </c>
      <c r="B106" s="22" t="s">
        <v>47</v>
      </c>
      <c r="C106" s="22" t="s">
        <v>193</v>
      </c>
      <c r="D106" s="22" t="s">
        <v>47</v>
      </c>
      <c r="E106" s="23" t="s">
        <v>194</v>
      </c>
      <c r="F106" s="22" t="s">
        <v>21</v>
      </c>
      <c r="G106" s="22" t="s">
        <v>22</v>
      </c>
      <c r="H106" s="22">
        <v>17</v>
      </c>
      <c r="I106" s="22" t="s">
        <v>32</v>
      </c>
      <c r="J106" s="5">
        <v>1</v>
      </c>
      <c r="K106" s="24">
        <v>2</v>
      </c>
      <c r="L106" s="24"/>
      <c r="M106" s="25" t="e">
        <f>LOG(J106+([1]Values!$D$8*K106)+([1]Values!$D$9*L106)+(N106*[1]Values!C$10)+(O106*[1]Values!$D$11)+1)</f>
        <v>#VALUE!</v>
      </c>
      <c r="N106" s="22">
        <v>37</v>
      </c>
      <c r="O106" s="22"/>
      <c r="P106" s="26"/>
      <c r="Q106" s="27">
        <f>(J106+([1]Values!$D$8*K106)+([1]Values!$D$9*L106)+(N106*[1]Values!$D$10)+(O106*[1]Values!$D$11))/[1]Values!$A$2*100</f>
        <v>9.0612624247819965E-3</v>
      </c>
      <c r="R106" s="28" t="s">
        <v>24</v>
      </c>
    </row>
    <row r="107" spans="1:18" x14ac:dyDescent="0.25">
      <c r="A107" s="11">
        <v>43570</v>
      </c>
      <c r="B107" s="12" t="s">
        <v>133</v>
      </c>
      <c r="C107" s="12" t="s">
        <v>175</v>
      </c>
      <c r="D107" s="12" t="s">
        <v>133</v>
      </c>
      <c r="E107" s="13" t="s">
        <v>74</v>
      </c>
      <c r="F107" s="12" t="s">
        <v>21</v>
      </c>
      <c r="G107" s="12" t="s">
        <v>22</v>
      </c>
      <c r="H107" s="12">
        <v>2</v>
      </c>
      <c r="I107" s="12"/>
      <c r="J107" s="5">
        <v>0</v>
      </c>
      <c r="K107" s="6">
        <v>0</v>
      </c>
      <c r="L107" s="6">
        <v>0</v>
      </c>
      <c r="M107" s="14" t="e">
        <f>LOG(J107+([1]Values!$D$8*K107)+([1]Values!$D$9*L107)+(N107*[1]Values!C$10)+(O107*[1]Values!$D$11)+1)</f>
        <v>#VALUE!</v>
      </c>
      <c r="N107" s="19">
        <v>20</v>
      </c>
      <c r="O107" s="15">
        <v>0</v>
      </c>
      <c r="P107" s="16"/>
      <c r="Q107" s="17">
        <f>(J107+([1]Values!$D$8*K107)+([1]Values!$D$9*L107)+(N107*[1]Values!$D$10)+(O107*[1]Values!$D$11))/[1]Values!$A$2*100</f>
        <v>9.0384744345446992E-4</v>
      </c>
      <c r="R107" s="18" t="s">
        <v>24</v>
      </c>
    </row>
    <row r="108" spans="1:18" x14ac:dyDescent="0.25">
      <c r="A108" s="11">
        <v>43570</v>
      </c>
      <c r="B108" s="12" t="s">
        <v>44</v>
      </c>
      <c r="C108" s="12" t="s">
        <v>45</v>
      </c>
      <c r="D108" s="12" t="s">
        <v>44</v>
      </c>
      <c r="E108" s="13" t="s">
        <v>41</v>
      </c>
      <c r="F108" s="12" t="s">
        <v>31</v>
      </c>
      <c r="G108" s="12" t="s">
        <v>22</v>
      </c>
      <c r="H108" s="12">
        <v>13</v>
      </c>
      <c r="I108" s="12"/>
      <c r="J108" s="5">
        <v>0</v>
      </c>
      <c r="K108" s="6">
        <v>1</v>
      </c>
      <c r="L108" s="6">
        <v>0</v>
      </c>
      <c r="M108" s="14" t="e">
        <f>LOG(J108+([1]Values!$D$8*K108)+([1]Values!$D$9*L108)+(N108*[1]Values!C$10)+(O108*[1]Values!$D$11)+1)</f>
        <v>#VALUE!</v>
      </c>
      <c r="N108" s="15">
        <v>0</v>
      </c>
      <c r="O108" s="15">
        <v>0</v>
      </c>
      <c r="P108" s="16"/>
      <c r="Q108" s="17">
        <f>(J108+([1]Values!$D$8*K108)+([1]Values!$D$9*L108)+(N108*[1]Values!$D$10)+(O108*[1]Values!$D$11))/[1]Values!$A$2*100</f>
        <v>1.2427786573164371E-3</v>
      </c>
      <c r="R108" s="18" t="s">
        <v>24</v>
      </c>
    </row>
    <row r="109" spans="1:18" x14ac:dyDescent="0.25">
      <c r="A109" s="11">
        <v>43572</v>
      </c>
      <c r="B109" s="12" t="s">
        <v>42</v>
      </c>
      <c r="C109" s="12" t="s">
        <v>195</v>
      </c>
      <c r="D109" s="12" t="s">
        <v>42</v>
      </c>
      <c r="E109" s="13" t="s">
        <v>46</v>
      </c>
      <c r="F109" s="12" t="s">
        <v>21</v>
      </c>
      <c r="G109" s="12" t="s">
        <v>22</v>
      </c>
      <c r="H109" s="12">
        <v>85</v>
      </c>
      <c r="I109" s="12"/>
      <c r="J109" s="5">
        <v>0</v>
      </c>
      <c r="K109" s="6">
        <v>24</v>
      </c>
      <c r="L109" s="6">
        <v>0</v>
      </c>
      <c r="M109" s="14" t="e">
        <f>LOG(J109+([1]Values!$D$8*K109)+([1]Values!$D$9*L109)+(N109*[1]Values!C$10)+(O109*[1]Values!$D$11)+1)</f>
        <v>#VALUE!</v>
      </c>
      <c r="N109" s="15">
        <v>0</v>
      </c>
      <c r="O109" s="15">
        <v>0</v>
      </c>
      <c r="P109" s="16"/>
      <c r="Q109" s="17">
        <f>(J109+([1]Values!$D$8*K109)+([1]Values!$D$9*L109)+(N109*[1]Values!$D$10)+(O109*[1]Values!$D$11))/[1]Values!$A$2*100</f>
        <v>2.9826687775594496E-2</v>
      </c>
      <c r="R109" s="18" t="s">
        <v>24</v>
      </c>
    </row>
    <row r="110" spans="1:18" x14ac:dyDescent="0.25">
      <c r="A110" s="21">
        <v>43573</v>
      </c>
      <c r="B110" s="22" t="s">
        <v>196</v>
      </c>
      <c r="C110" s="22" t="s">
        <v>197</v>
      </c>
      <c r="D110" s="22" t="s">
        <v>196</v>
      </c>
      <c r="E110" s="23" t="s">
        <v>117</v>
      </c>
      <c r="F110" s="22" t="s">
        <v>21</v>
      </c>
      <c r="G110" s="22" t="s">
        <v>22</v>
      </c>
      <c r="H110" s="22">
        <v>19</v>
      </c>
      <c r="I110" s="22" t="s">
        <v>88</v>
      </c>
      <c r="J110" s="5">
        <v>1</v>
      </c>
      <c r="K110" s="24">
        <v>16</v>
      </c>
      <c r="L110" s="24">
        <v>0</v>
      </c>
      <c r="M110" s="25" t="e">
        <f>LOG(J110+([1]Values!$D$8*K110)+([1]Values!$D$9*L110)+(N110*[1]Values!C$10)+(O110*[1]Values!$D$11)+1)</f>
        <v>#VALUE!</v>
      </c>
      <c r="N110" s="35">
        <v>100</v>
      </c>
      <c r="O110" s="22"/>
      <c r="P110" s="26"/>
      <c r="Q110" s="27">
        <f>(J110+([1]Values!$D$8*K110)+([1]Values!$D$9*L110)+(N110*[1]Values!$D$10)+(O110*[1]Values!$D$11))/[1]Values!$A$2*100</f>
        <v>2.93072830740937E-2</v>
      </c>
      <c r="R110" s="28" t="s">
        <v>24</v>
      </c>
    </row>
    <row r="111" spans="1:18" x14ac:dyDescent="0.25">
      <c r="A111" s="11">
        <v>43575</v>
      </c>
      <c r="B111" s="12" t="s">
        <v>61</v>
      </c>
      <c r="C111" s="12" t="s">
        <v>198</v>
      </c>
      <c r="D111" s="12" t="s">
        <v>61</v>
      </c>
      <c r="E111" s="13" t="s">
        <v>132</v>
      </c>
      <c r="F111" s="12" t="s">
        <v>21</v>
      </c>
      <c r="G111" s="12" t="s">
        <v>22</v>
      </c>
      <c r="H111" s="12">
        <v>18</v>
      </c>
      <c r="I111" s="12"/>
      <c r="J111" s="5">
        <v>0</v>
      </c>
      <c r="K111" s="6">
        <v>0</v>
      </c>
      <c r="L111" s="6">
        <v>0</v>
      </c>
      <c r="M111" s="14" t="e">
        <f>LOG(J111+([1]Values!$D$8*K111)+([1]Values!$D$9*L111)+(N111*[1]Values!C$10)+(O111*[1]Values!$D$11)+1)</f>
        <v>#VALUE!</v>
      </c>
      <c r="N111" s="19">
        <v>25</v>
      </c>
      <c r="O111" s="15">
        <v>0</v>
      </c>
      <c r="P111" s="16"/>
      <c r="Q111" s="17">
        <f>(J111+([1]Values!$D$8*K111)+([1]Values!$D$9*L111)+(N111*[1]Values!$D$10)+(O111*[1]Values!$D$11))/[1]Values!$A$2*100</f>
        <v>1.1298093043180875E-3</v>
      </c>
      <c r="R111" s="18" t="s">
        <v>24</v>
      </c>
    </row>
    <row r="112" spans="1:18" x14ac:dyDescent="0.25">
      <c r="A112" s="21">
        <v>43577</v>
      </c>
      <c r="B112" s="22" t="s">
        <v>199</v>
      </c>
      <c r="C112" s="22" t="s">
        <v>200</v>
      </c>
      <c r="D112" s="22" t="s">
        <v>199</v>
      </c>
      <c r="E112" s="23" t="s">
        <v>117</v>
      </c>
      <c r="F112" s="22" t="s">
        <v>21</v>
      </c>
      <c r="G112" s="22" t="s">
        <v>22</v>
      </c>
      <c r="H112" s="22">
        <v>10</v>
      </c>
      <c r="I112" s="22" t="s">
        <v>32</v>
      </c>
      <c r="J112" s="5">
        <v>18</v>
      </c>
      <c r="K112" s="24">
        <v>256</v>
      </c>
      <c r="L112" s="24">
        <v>9556</v>
      </c>
      <c r="M112" s="25" t="e">
        <f>LOG(J112+([1]Values!$D$8*K112)+([1]Values!$D$9*L112)+(N112*[1]Values!C$10)+(O112*[1]Values!$D$11)+1)</f>
        <v>#VALUE!</v>
      </c>
      <c r="N112" s="22">
        <v>3464</v>
      </c>
      <c r="O112" s="22">
        <v>1115</v>
      </c>
      <c r="P112" s="26"/>
      <c r="Q112" s="27">
        <f>(J112+([1]Values!$D$8*K112)+([1]Values!$D$9*L112)+(N112*[1]Values!$D$10)+(O112*[1]Values!$D$11))/[1]Values!$A$2*100</f>
        <v>1.5909886634255306</v>
      </c>
      <c r="R112" s="28" t="s">
        <v>24</v>
      </c>
    </row>
    <row r="113" spans="1:18" x14ac:dyDescent="0.25">
      <c r="A113" s="11">
        <v>43578</v>
      </c>
      <c r="B113" s="12" t="s">
        <v>199</v>
      </c>
      <c r="C113" s="12" t="s">
        <v>201</v>
      </c>
      <c r="D113" s="12" t="s">
        <v>199</v>
      </c>
      <c r="E113" s="29" t="s">
        <v>49</v>
      </c>
      <c r="F113" s="12" t="s">
        <v>21</v>
      </c>
      <c r="G113" s="12" t="s">
        <v>22</v>
      </c>
      <c r="H113" s="12">
        <v>61</v>
      </c>
      <c r="I113" s="12" t="s">
        <v>50</v>
      </c>
      <c r="J113" s="5">
        <v>0</v>
      </c>
      <c r="K113" s="6">
        <v>48</v>
      </c>
      <c r="L113" s="6">
        <v>1008</v>
      </c>
      <c r="M113" s="14" t="e">
        <f>LOG(J113+([1]Values!$D$8*K113)+([1]Values!$D$9*L113)+(N113*[1]Values!C$10)+(O113*[1]Values!$D$11)+1)</f>
        <v>#VALUE!</v>
      </c>
      <c r="N113" s="15">
        <v>244</v>
      </c>
      <c r="O113" s="15">
        <v>1</v>
      </c>
      <c r="P113" s="16"/>
      <c r="Q113" s="17">
        <f>(J113+([1]Values!$D$8*K113)+([1]Values!$D$9*L113)+(N113*[1]Values!$D$10)+(O113*[1]Values!$D$11))/[1]Values!$A$2*100</f>
        <v>0.16143893963559913</v>
      </c>
      <c r="R113" s="18" t="s">
        <v>24</v>
      </c>
    </row>
    <row r="114" spans="1:18" x14ac:dyDescent="0.25">
      <c r="A114" s="11">
        <v>43578</v>
      </c>
      <c r="B114" s="12" t="s">
        <v>61</v>
      </c>
      <c r="C114" s="12" t="s">
        <v>202</v>
      </c>
      <c r="D114" s="12" t="s">
        <v>61</v>
      </c>
      <c r="E114" s="29" t="s">
        <v>203</v>
      </c>
      <c r="F114" s="12" t="s">
        <v>21</v>
      </c>
      <c r="G114" s="12" t="s">
        <v>22</v>
      </c>
      <c r="H114" s="12">
        <v>14</v>
      </c>
      <c r="I114" s="12" t="s">
        <v>32</v>
      </c>
      <c r="J114" s="5">
        <v>0</v>
      </c>
      <c r="K114" s="6">
        <v>0</v>
      </c>
      <c r="L114" s="6">
        <v>0</v>
      </c>
      <c r="M114" s="14" t="e">
        <f>LOG(J114+([1]Values!$D$8*K114)+([1]Values!$D$9*L114)+(N114*[1]Values!C$10)+(O114*[1]Values!$D$11)+1)</f>
        <v>#VALUE!</v>
      </c>
      <c r="N114" s="15"/>
      <c r="O114" s="19">
        <v>10</v>
      </c>
      <c r="P114" s="16"/>
      <c r="Q114" s="17">
        <f>(J114+([1]Values!$D$8*K114)+([1]Values!$D$9*L114)+(N114*[1]Values!$D$10)+(O114*[1]Values!$D$11))/[1]Values!$A$2*100</f>
        <v>1.5162116304216623E-3</v>
      </c>
      <c r="R114" s="18" t="s">
        <v>24</v>
      </c>
    </row>
    <row r="115" spans="1:18" x14ac:dyDescent="0.25">
      <c r="A115" s="11">
        <v>43587</v>
      </c>
      <c r="B115" s="12" t="s">
        <v>28</v>
      </c>
      <c r="C115" s="12" t="s">
        <v>29</v>
      </c>
      <c r="D115" s="12" t="s">
        <v>28</v>
      </c>
      <c r="E115" s="13" t="s">
        <v>184</v>
      </c>
      <c r="F115" s="12" t="s">
        <v>21</v>
      </c>
      <c r="G115" s="12" t="s">
        <v>22</v>
      </c>
      <c r="H115" s="12">
        <v>14</v>
      </c>
      <c r="I115" s="12"/>
      <c r="J115" s="5">
        <v>0</v>
      </c>
      <c r="K115" s="6">
        <v>0</v>
      </c>
      <c r="L115" s="6">
        <v>0</v>
      </c>
      <c r="M115" s="14" t="e">
        <f>LOG(J115+([1]Values!$D$8*K115)+([1]Values!$D$9*L115)+(N115*[1]Values!C$10)+(O115*[1]Values!$D$11)+1)</f>
        <v>#VALUE!</v>
      </c>
      <c r="N115" s="19">
        <v>5</v>
      </c>
      <c r="O115" s="15">
        <v>0</v>
      </c>
      <c r="P115" s="16"/>
      <c r="Q115" s="17">
        <f>(J115+([1]Values!$D$8*K115)+([1]Values!$D$9*L115)+(N115*[1]Values!$D$10)+(O115*[1]Values!$D$11))/[1]Values!$A$2*100</f>
        <v>2.2596186086361748E-4</v>
      </c>
      <c r="R115" s="18" t="s">
        <v>24</v>
      </c>
    </row>
    <row r="116" spans="1:18" x14ac:dyDescent="0.25">
      <c r="A116" s="37">
        <v>43591</v>
      </c>
      <c r="B116" s="15" t="s">
        <v>204</v>
      </c>
      <c r="C116" s="15" t="s">
        <v>205</v>
      </c>
      <c r="D116" s="15" t="s">
        <v>204</v>
      </c>
      <c r="E116" s="29" t="s">
        <v>206</v>
      </c>
      <c r="F116" s="15" t="s">
        <v>21</v>
      </c>
      <c r="G116" s="15" t="s">
        <v>22</v>
      </c>
      <c r="H116" s="15">
        <v>127</v>
      </c>
      <c r="I116" s="15" t="s">
        <v>32</v>
      </c>
      <c r="J116" s="5">
        <v>0</v>
      </c>
      <c r="K116" s="6"/>
      <c r="L116" s="6">
        <v>500</v>
      </c>
      <c r="M116" s="14" t="e">
        <f>LOG(J116+([1]Values!$D$8*K116)+([1]Values!$D$9*L116)+(N116*[1]Values!C$10)+(O116*[1]Values!$D$11)+1)</f>
        <v>#VALUE!</v>
      </c>
      <c r="N116" s="19"/>
      <c r="O116" s="15">
        <v>130</v>
      </c>
      <c r="P116" s="16"/>
      <c r="Q116" s="38">
        <f>(J116+([1]Values!$D$8*K116)+([1]Values!$D$9*L116)+(N116*[1]Values!$D$10)+(O116*[1]Values!$D$11))/[1]Values!$A$2*100</f>
        <v>6.4654701647477372E-2</v>
      </c>
      <c r="R116" s="39" t="s">
        <v>207</v>
      </c>
    </row>
    <row r="117" spans="1:18" x14ac:dyDescent="0.25">
      <c r="A117" s="11">
        <v>43594</v>
      </c>
      <c r="B117" s="12" t="s">
        <v>34</v>
      </c>
      <c r="C117" s="12" t="s">
        <v>208</v>
      </c>
      <c r="D117" s="12" t="s">
        <v>34</v>
      </c>
      <c r="E117" s="29" t="s">
        <v>117</v>
      </c>
      <c r="F117" s="12" t="s">
        <v>21</v>
      </c>
      <c r="G117" s="12" t="s">
        <v>22</v>
      </c>
      <c r="H117" s="12">
        <v>23</v>
      </c>
      <c r="I117" s="12" t="s">
        <v>209</v>
      </c>
      <c r="J117" s="5">
        <v>0</v>
      </c>
      <c r="K117" s="6">
        <v>2</v>
      </c>
      <c r="L117" s="6">
        <v>0</v>
      </c>
      <c r="M117" s="14" t="e">
        <f>LOG(J117+([1]Values!$D$8*K117)+([1]Values!$D$9*L117)+(N117*[1]Values!C$10)+(O117*[1]Values!$D$11)+1)</f>
        <v>#VALUE!</v>
      </c>
      <c r="N117" s="15">
        <v>1</v>
      </c>
      <c r="O117" s="15">
        <v>0</v>
      </c>
      <c r="P117" s="16"/>
      <c r="Q117" s="17">
        <f>(J117+([1]Values!$D$8*K117)+([1]Values!$D$9*L117)+(N117*[1]Values!$D$10)+(O117*[1]Values!$D$11))/[1]Values!$A$2*100</f>
        <v>2.5307496868055982E-3</v>
      </c>
      <c r="R117" s="18" t="s">
        <v>24</v>
      </c>
    </row>
    <row r="118" spans="1:18" x14ac:dyDescent="0.25">
      <c r="A118" s="11">
        <v>43597</v>
      </c>
      <c r="B118" s="12" t="s">
        <v>210</v>
      </c>
      <c r="C118" s="12" t="s">
        <v>211</v>
      </c>
      <c r="D118" s="12" t="s">
        <v>210</v>
      </c>
      <c r="E118" s="13" t="s">
        <v>188</v>
      </c>
      <c r="F118" s="12" t="s">
        <v>21</v>
      </c>
      <c r="G118" s="12" t="s">
        <v>22</v>
      </c>
      <c r="H118" s="12"/>
      <c r="I118" s="12"/>
      <c r="J118" s="5">
        <v>0</v>
      </c>
      <c r="K118" s="6">
        <v>5</v>
      </c>
      <c r="L118" s="6">
        <v>62</v>
      </c>
      <c r="M118" s="14" t="e">
        <f>LOG(J118+([1]Values!$D$8*K118)+([1]Values!$D$9*L118)+(N118*[1]Values!C$10)+(O118*[1]Values!$D$11)+1)</f>
        <v>#VALUE!</v>
      </c>
      <c r="N118" s="19">
        <v>50</v>
      </c>
      <c r="O118" s="15">
        <v>8</v>
      </c>
      <c r="P118" s="16"/>
      <c r="Q118" s="17">
        <f>(J118+([1]Values!$D$8*K118)+([1]Values!$D$9*L118)+(N118*[1]Values!$D$10)+(O118*[1]Values!$D$11))/[1]Values!$A$2*100</f>
        <v>1.5259531055603162E-2</v>
      </c>
      <c r="R118" s="18" t="s">
        <v>24</v>
      </c>
    </row>
    <row r="119" spans="1:18" x14ac:dyDescent="0.25">
      <c r="A119" s="11">
        <v>43598</v>
      </c>
      <c r="B119" s="12" t="s">
        <v>42</v>
      </c>
      <c r="C119" s="12" t="s">
        <v>212</v>
      </c>
      <c r="D119" s="12" t="s">
        <v>42</v>
      </c>
      <c r="E119" s="13" t="s">
        <v>107</v>
      </c>
      <c r="F119" s="12" t="s">
        <v>21</v>
      </c>
      <c r="G119" s="12" t="s">
        <v>22</v>
      </c>
      <c r="H119" s="12">
        <v>99</v>
      </c>
      <c r="I119" s="12"/>
      <c r="J119" s="5">
        <v>0</v>
      </c>
      <c r="K119" s="6">
        <v>0</v>
      </c>
      <c r="L119" s="6">
        <v>0</v>
      </c>
      <c r="M119" s="14" t="e">
        <f>LOG(J119+([1]Values!$D$8*K119)+([1]Values!$D$9*L119)+(N119*[1]Values!C$10)+(O119*[1]Values!$D$11)+1)</f>
        <v>#VALUE!</v>
      </c>
      <c r="N119" s="15">
        <v>2</v>
      </c>
      <c r="O119" s="15">
        <v>0</v>
      </c>
      <c r="P119" s="16"/>
      <c r="Q119" s="17">
        <f>(J119+([1]Values!$D$8*K119)+([1]Values!$D$9*L119)+(N119*[1]Values!$D$10)+(O119*[1]Values!$D$11))/[1]Values!$A$2*100</f>
        <v>9.0384744345446994E-5</v>
      </c>
      <c r="R119" s="18" t="s">
        <v>24</v>
      </c>
    </row>
    <row r="120" spans="1:18" x14ac:dyDescent="0.25">
      <c r="A120" s="37">
        <v>43599</v>
      </c>
      <c r="B120" s="15" t="s">
        <v>204</v>
      </c>
      <c r="C120" s="15" t="s">
        <v>213</v>
      </c>
      <c r="D120" s="15" t="s">
        <v>204</v>
      </c>
      <c r="E120" s="29" t="s">
        <v>149</v>
      </c>
      <c r="F120" s="15" t="s">
        <v>21</v>
      </c>
      <c r="G120" s="15" t="s">
        <v>22</v>
      </c>
      <c r="H120" s="15">
        <v>24</v>
      </c>
      <c r="I120" s="15"/>
      <c r="J120" s="5">
        <v>0</v>
      </c>
      <c r="K120" s="6">
        <v>1</v>
      </c>
      <c r="L120" s="20">
        <v>800</v>
      </c>
      <c r="M120" s="14" t="e">
        <f>LOG(J120+([1]Values!$D$8*K120)+([1]Values!$D$9*L120)+(N120*[1]Values!C$10)+(O120*[1]Values!$D$11)+1)</f>
        <v>#VALUE!</v>
      </c>
      <c r="N120" s="19">
        <v>50</v>
      </c>
      <c r="O120" s="15">
        <v>130</v>
      </c>
      <c r="P120" s="16"/>
      <c r="Q120" s="38">
        <f>(J120+([1]Values!$D$8*K120)+([1]Values!$D$9*L120)+(N120*[1]Values!$D$10)+(O120*[1]Values!$D$11))/[1]Values!$A$2*100</f>
        <v>9.5123469184627427E-2</v>
      </c>
      <c r="R120" s="39" t="s">
        <v>24</v>
      </c>
    </row>
    <row r="121" spans="1:18" x14ac:dyDescent="0.25">
      <c r="A121" s="11">
        <v>43600</v>
      </c>
      <c r="B121" s="12" t="s">
        <v>214</v>
      </c>
      <c r="C121" s="12" t="s">
        <v>215</v>
      </c>
      <c r="D121" s="12" t="s">
        <v>214</v>
      </c>
      <c r="E121" s="13" t="s">
        <v>132</v>
      </c>
      <c r="F121" s="12" t="s">
        <v>21</v>
      </c>
      <c r="G121" s="12" t="s">
        <v>22</v>
      </c>
      <c r="H121" s="12"/>
      <c r="I121" s="12"/>
      <c r="J121" s="5">
        <v>0</v>
      </c>
      <c r="K121" s="6">
        <v>0</v>
      </c>
      <c r="L121" s="6">
        <v>0</v>
      </c>
      <c r="M121" s="14" t="e">
        <f>LOG(J121+([1]Values!$D$8*K121)+([1]Values!$D$9*L121)+(N121*[1]Values!C$10)+(O121*[1]Values!$D$11)+1)</f>
        <v>#VALUE!</v>
      </c>
      <c r="N121" s="19">
        <v>5</v>
      </c>
      <c r="O121" s="15">
        <v>0</v>
      </c>
      <c r="P121" s="16"/>
      <c r="Q121" s="17">
        <f>(J121+([1]Values!$D$8*K121)+([1]Values!$D$9*L121)+(N121*[1]Values!$D$10)+(O121*[1]Values!$D$11))/[1]Values!$A$2*100</f>
        <v>2.2596186086361748E-4</v>
      </c>
      <c r="R121" s="18" t="s">
        <v>24</v>
      </c>
    </row>
    <row r="122" spans="1:18" x14ac:dyDescent="0.25">
      <c r="A122" s="11">
        <v>43600</v>
      </c>
      <c r="B122" s="12" t="s">
        <v>28</v>
      </c>
      <c r="C122" s="12" t="s">
        <v>60</v>
      </c>
      <c r="D122" s="12" t="s">
        <v>28</v>
      </c>
      <c r="E122" s="13" t="s">
        <v>151</v>
      </c>
      <c r="F122" s="12" t="s">
        <v>21</v>
      </c>
      <c r="G122" s="12" t="s">
        <v>22</v>
      </c>
      <c r="H122" s="12">
        <v>10</v>
      </c>
      <c r="I122" s="12"/>
      <c r="J122" s="5">
        <v>0</v>
      </c>
      <c r="K122" s="6">
        <v>0</v>
      </c>
      <c r="L122" s="6">
        <v>0</v>
      </c>
      <c r="M122" s="14" t="e">
        <f>LOG(J122+([1]Values!$D$8*K122)+([1]Values!$D$9*L122)+(N122*[1]Values!C$10)+(O122*[1]Values!$D$11)+1)</f>
        <v>#VALUE!</v>
      </c>
      <c r="N122" s="15">
        <v>18</v>
      </c>
      <c r="O122" s="15">
        <v>0</v>
      </c>
      <c r="P122" s="16"/>
      <c r="Q122" s="17">
        <f>(J122+([1]Values!$D$8*K122)+([1]Values!$D$9*L122)+(N122*[1]Values!$D$10)+(O122*[1]Values!$D$11))/[1]Values!$A$2*100</f>
        <v>8.1346269910902288E-4</v>
      </c>
      <c r="R122" s="18" t="s">
        <v>24</v>
      </c>
    </row>
    <row r="123" spans="1:18" x14ac:dyDescent="0.25">
      <c r="A123" s="11">
        <v>43601</v>
      </c>
      <c r="B123" s="12" t="s">
        <v>216</v>
      </c>
      <c r="C123" s="12" t="s">
        <v>215</v>
      </c>
      <c r="D123" s="12" t="s">
        <v>114</v>
      </c>
      <c r="E123" s="29" t="s">
        <v>90</v>
      </c>
      <c r="F123" s="12" t="s">
        <v>21</v>
      </c>
      <c r="G123" s="12" t="s">
        <v>22</v>
      </c>
      <c r="H123" s="12">
        <v>71</v>
      </c>
      <c r="I123" s="12"/>
      <c r="J123" s="5">
        <v>0</v>
      </c>
      <c r="K123" s="6">
        <v>0</v>
      </c>
      <c r="L123" s="6"/>
      <c r="M123" s="14" t="e">
        <f>LOG(J123+([1]Values!$D$8*K123)+([1]Values!$D$9*L123)+(N123*[1]Values!C$10)+(O123*[1]Values!$D$11)+1)</f>
        <v>#VALUE!</v>
      </c>
      <c r="N123" s="15">
        <v>15</v>
      </c>
      <c r="O123" s="15"/>
      <c r="P123" s="16"/>
      <c r="Q123" s="17">
        <f>(J123+([1]Values!$D$8*K123)+([1]Values!$D$9*L123)+(N123*[1]Values!$D$10)+(O123*[1]Values!$D$11))/[1]Values!$A$2*100</f>
        <v>6.7788558259085244E-4</v>
      </c>
      <c r="R123" s="18" t="s">
        <v>24</v>
      </c>
    </row>
    <row r="124" spans="1:18" x14ac:dyDescent="0.25">
      <c r="A124" s="11">
        <v>43602</v>
      </c>
      <c r="B124" s="12" t="s">
        <v>28</v>
      </c>
      <c r="C124" s="12" t="s">
        <v>217</v>
      </c>
      <c r="D124" s="12" t="s">
        <v>28</v>
      </c>
      <c r="E124" s="13" t="s">
        <v>53</v>
      </c>
      <c r="F124" s="12" t="s">
        <v>21</v>
      </c>
      <c r="G124" s="12" t="s">
        <v>22</v>
      </c>
      <c r="H124" s="12">
        <v>10</v>
      </c>
      <c r="I124" s="12"/>
      <c r="J124" s="5">
        <v>0</v>
      </c>
      <c r="K124" s="6">
        <v>0</v>
      </c>
      <c r="L124" s="6">
        <v>79</v>
      </c>
      <c r="M124" s="14" t="e">
        <f>LOG(J124+([1]Values!$D$8*K124)+([1]Values!$D$9*L124)+(N124*[1]Values!C$10)+(O124*[1]Values!$D$11)+1)</f>
        <v>#VALUE!</v>
      </c>
      <c r="N124" s="15">
        <v>134</v>
      </c>
      <c r="O124" s="15">
        <v>33</v>
      </c>
      <c r="P124" s="16"/>
      <c r="Q124" s="17">
        <f>(J124+([1]Values!$D$8*K124)+([1]Values!$D$9*L124)+(N124*[1]Values!$D$10)+(O124*[1]Values!$D$11))/[1]Values!$A$2*100</f>
        <v>1.8160420422951767E-2</v>
      </c>
      <c r="R124" s="18" t="s">
        <v>24</v>
      </c>
    </row>
    <row r="125" spans="1:18" x14ac:dyDescent="0.25">
      <c r="A125" s="11">
        <v>43605</v>
      </c>
      <c r="B125" s="12" t="s">
        <v>218</v>
      </c>
      <c r="C125" s="12" t="s">
        <v>219</v>
      </c>
      <c r="D125" s="12" t="s">
        <v>82</v>
      </c>
      <c r="E125" s="13" t="s">
        <v>132</v>
      </c>
      <c r="F125" s="12" t="s">
        <v>21</v>
      </c>
      <c r="G125" s="12" t="s">
        <v>22</v>
      </c>
      <c r="H125" s="12">
        <v>111</v>
      </c>
      <c r="I125" s="12"/>
      <c r="J125" s="5">
        <v>0</v>
      </c>
      <c r="K125" s="6">
        <v>0</v>
      </c>
      <c r="L125" s="6">
        <v>0</v>
      </c>
      <c r="M125" s="14" t="e">
        <f>LOG(J125+([1]Values!$D$8*K125)+([1]Values!$D$9*L125)+(N125*[1]Values!C$10)+(O125*[1]Values!$D$11)+1)</f>
        <v>#VALUE!</v>
      </c>
      <c r="N125" s="19">
        <v>15</v>
      </c>
      <c r="O125" s="15">
        <v>0</v>
      </c>
      <c r="P125" s="16"/>
      <c r="Q125" s="17">
        <f>(J125+([1]Values!$D$8*K125)+([1]Values!$D$9*L125)+(N125*[1]Values!$D$10)+(O125*[1]Values!$D$11))/[1]Values!$A$2*100</f>
        <v>6.7788558259085244E-4</v>
      </c>
      <c r="R125" s="18" t="s">
        <v>24</v>
      </c>
    </row>
    <row r="126" spans="1:18" x14ac:dyDescent="0.25">
      <c r="A126" s="11">
        <v>43606</v>
      </c>
      <c r="B126" s="12" t="s">
        <v>18</v>
      </c>
      <c r="C126" s="12" t="s">
        <v>220</v>
      </c>
      <c r="D126" s="12" t="s">
        <v>18</v>
      </c>
      <c r="E126" s="13" t="s">
        <v>66</v>
      </c>
      <c r="F126" s="12" t="s">
        <v>21</v>
      </c>
      <c r="G126" s="12" t="s">
        <v>22</v>
      </c>
      <c r="H126" s="12">
        <v>34</v>
      </c>
      <c r="I126" s="12"/>
      <c r="J126" s="5">
        <v>0</v>
      </c>
      <c r="K126" s="6">
        <v>0</v>
      </c>
      <c r="L126" s="6">
        <v>0</v>
      </c>
      <c r="M126" s="14" t="e">
        <f>LOG(J126+([1]Values!$D$8*K126)+([1]Values!$D$9*L126)+(N126*[1]Values!C$10)+(O126*[1]Values!$D$11)+1)</f>
        <v>#VALUE!</v>
      </c>
      <c r="N126" s="15">
        <v>1</v>
      </c>
      <c r="O126" s="15">
        <v>0</v>
      </c>
      <c r="P126" s="16"/>
      <c r="Q126" s="17">
        <f>(J126+([1]Values!$D$8*K126)+([1]Values!$D$9*L126)+(N126*[1]Values!$D$10)+(O126*[1]Values!$D$11))/[1]Values!$A$2*100</f>
        <v>4.5192372172723497E-5</v>
      </c>
      <c r="R126" s="18" t="s">
        <v>24</v>
      </c>
    </row>
    <row r="127" spans="1:18" x14ac:dyDescent="0.25">
      <c r="A127" s="11">
        <v>43607</v>
      </c>
      <c r="B127" s="12" t="s">
        <v>221</v>
      </c>
      <c r="C127" s="12" t="s">
        <v>222</v>
      </c>
      <c r="D127" s="12" t="s">
        <v>221</v>
      </c>
      <c r="E127" s="13" t="s">
        <v>95</v>
      </c>
      <c r="F127" s="12" t="s">
        <v>21</v>
      </c>
      <c r="G127" s="12" t="s">
        <v>223</v>
      </c>
      <c r="H127" s="12">
        <v>3</v>
      </c>
      <c r="I127" s="12" t="s">
        <v>224</v>
      </c>
      <c r="J127" s="5">
        <v>0</v>
      </c>
      <c r="K127" s="6">
        <v>0</v>
      </c>
      <c r="L127" s="6">
        <v>0</v>
      </c>
      <c r="M127" s="14" t="e">
        <f>LOG(J127+([1]Values!$D$8*K127)+([1]Values!$D$9*L127)+(N127*[1]Values!C$10)+(O127*[1]Values!$D$11)+1)</f>
        <v>#VALUE!</v>
      </c>
      <c r="N127" s="15">
        <v>4832</v>
      </c>
      <c r="O127" s="15">
        <v>0</v>
      </c>
      <c r="P127" s="16"/>
      <c r="Q127" s="17">
        <f>(J127+([1]Values!$D$8*K127)+([1]Values!$D$9*L127)+(N127*[1]Values!$D$10)+(O127*[1]Values!$D$11))/[1]Values!$A$2*100</f>
        <v>0.21836954233859998</v>
      </c>
      <c r="R127" s="18" t="s">
        <v>24</v>
      </c>
    </row>
    <row r="128" spans="1:18" x14ac:dyDescent="0.25">
      <c r="A128" s="11">
        <v>43610</v>
      </c>
      <c r="B128" s="12" t="s">
        <v>225</v>
      </c>
      <c r="C128" s="12" t="s">
        <v>226</v>
      </c>
      <c r="D128" s="12" t="s">
        <v>225</v>
      </c>
      <c r="E128" s="13" t="s">
        <v>74</v>
      </c>
      <c r="F128" s="12" t="s">
        <v>21</v>
      </c>
      <c r="G128" s="12" t="s">
        <v>22</v>
      </c>
      <c r="H128" s="12">
        <v>5</v>
      </c>
      <c r="I128" s="12" t="s">
        <v>227</v>
      </c>
      <c r="J128" s="5">
        <v>0</v>
      </c>
      <c r="K128" s="6">
        <v>0</v>
      </c>
      <c r="L128" s="6">
        <v>0</v>
      </c>
      <c r="M128" s="14" t="e">
        <f>LOG(J128+([1]Values!$D$8*K128)+([1]Values!$D$9*L128)+(N128*[1]Values!C$10)+(O128*[1]Values!$D$11)+1)</f>
        <v>#VALUE!</v>
      </c>
      <c r="N128" s="15">
        <v>24</v>
      </c>
      <c r="O128" s="15">
        <v>0</v>
      </c>
      <c r="P128" s="16"/>
      <c r="Q128" s="17">
        <f>(J128+([1]Values!$D$8*K128)+([1]Values!$D$9*L128)+(N128*[1]Values!$D$10)+(O128*[1]Values!$D$11))/[1]Values!$A$2*100</f>
        <v>1.0846169321453638E-3</v>
      </c>
      <c r="R128" s="18" t="s">
        <v>24</v>
      </c>
    </row>
    <row r="129" spans="1:18" x14ac:dyDescent="0.25">
      <c r="A129" s="11">
        <v>43610</v>
      </c>
      <c r="B129" s="12" t="s">
        <v>42</v>
      </c>
      <c r="C129" s="12" t="s">
        <v>215</v>
      </c>
      <c r="D129" s="12" t="s">
        <v>42</v>
      </c>
      <c r="E129" s="13" t="s">
        <v>151</v>
      </c>
      <c r="F129" s="12" t="s">
        <v>21</v>
      </c>
      <c r="G129" s="12" t="s">
        <v>22</v>
      </c>
      <c r="H129" s="12">
        <v>34</v>
      </c>
      <c r="I129" s="12"/>
      <c r="J129" s="5">
        <v>0</v>
      </c>
      <c r="K129" s="6">
        <v>0</v>
      </c>
      <c r="L129" s="6">
        <v>0</v>
      </c>
      <c r="M129" s="14" t="e">
        <f>LOG(J129+([1]Values!$D$8*K129)+([1]Values!$D$9*L129)+(N129*[1]Values!C$10)+(O129*[1]Values!$D$11)+1)</f>
        <v>#VALUE!</v>
      </c>
      <c r="N129" s="15">
        <v>2</v>
      </c>
      <c r="O129" s="15">
        <v>0</v>
      </c>
      <c r="P129" s="16"/>
      <c r="Q129" s="17">
        <f>(J129+([1]Values!$D$8*K129)+([1]Values!$D$9*L129)+(N129*[1]Values!$D$10)+(O129*[1]Values!$D$11))/[1]Values!$A$2*100</f>
        <v>9.0384744345446994E-5</v>
      </c>
      <c r="R129" s="18" t="s">
        <v>24</v>
      </c>
    </row>
    <row r="130" spans="1:18" x14ac:dyDescent="0.25">
      <c r="A130" s="11">
        <v>43611</v>
      </c>
      <c r="B130" s="12" t="s">
        <v>61</v>
      </c>
      <c r="C130" s="12" t="s">
        <v>228</v>
      </c>
      <c r="D130" s="12" t="s">
        <v>61</v>
      </c>
      <c r="E130" s="13" t="s">
        <v>151</v>
      </c>
      <c r="F130" s="12" t="s">
        <v>21</v>
      </c>
      <c r="G130" s="12" t="s">
        <v>22</v>
      </c>
      <c r="H130" s="12"/>
      <c r="I130" s="12"/>
      <c r="J130" s="5"/>
      <c r="K130" s="6"/>
      <c r="L130" s="6"/>
      <c r="M130" s="14" t="e">
        <f>LOG(J130+([1]Values!$D$8*K130)+([1]Values!$D$9*L130)+(N130*[1]Values!C$10)+(O130*[1]Values!$D$11)+1)</f>
        <v>#VALUE!</v>
      </c>
      <c r="N130" s="19">
        <v>10</v>
      </c>
      <c r="O130" s="15"/>
      <c r="P130" s="16"/>
      <c r="Q130" s="17">
        <f>(J130+([1]Values!$D$8*K130)+([1]Values!$D$9*L130)+(N130*[1]Values!$D$10)+(O130*[1]Values!$D$11))/[1]Values!$A$2*100</f>
        <v>4.5192372172723496E-4</v>
      </c>
      <c r="R130" s="18" t="s">
        <v>24</v>
      </c>
    </row>
    <row r="131" spans="1:18" x14ac:dyDescent="0.25">
      <c r="A131" s="21">
        <v>43611</v>
      </c>
      <c r="B131" s="22" t="s">
        <v>42</v>
      </c>
      <c r="C131" s="22" t="s">
        <v>54</v>
      </c>
      <c r="D131" s="22" t="s">
        <v>111</v>
      </c>
      <c r="E131" s="23" t="s">
        <v>229</v>
      </c>
      <c r="F131" s="22" t="s">
        <v>21</v>
      </c>
      <c r="G131" s="22" t="s">
        <v>22</v>
      </c>
      <c r="H131" s="22">
        <v>115</v>
      </c>
      <c r="I131" s="22"/>
      <c r="J131" s="5">
        <f t="shared" ref="J131:L131" si="7">SUM(J132:J133)</f>
        <v>2</v>
      </c>
      <c r="K131" s="24">
        <f t="shared" si="7"/>
        <v>25</v>
      </c>
      <c r="L131" s="24">
        <f t="shared" si="7"/>
        <v>4119</v>
      </c>
      <c r="M131" s="25" t="e">
        <f>LOG(J131+([1]Values!$D$8*K131)+([1]Values!$D$9*L131)+(N131*[1]Values!C$10)+(O131*[1]Values!$D$11)+1)</f>
        <v>#VALUE!</v>
      </c>
      <c r="N131" s="22">
        <f t="shared" ref="N131:O131" si="8">SUM(N132:N133)</f>
        <v>1829</v>
      </c>
      <c r="O131" s="22">
        <f t="shared" si="8"/>
        <v>1444</v>
      </c>
      <c r="P131" s="26"/>
      <c r="Q131" s="27">
        <f>(J131+([1]Values!$D$8*K131)+([1]Values!$D$9*L131)+(N131*[1]Values!$D$10)+(O131*[1]Values!$D$11))/[1]Values!$A$2*100</f>
        <v>0.71272271307276791</v>
      </c>
      <c r="R131" s="28" t="s">
        <v>24</v>
      </c>
    </row>
    <row r="132" spans="1:18" x14ac:dyDescent="0.25">
      <c r="A132" s="12"/>
      <c r="B132" s="12"/>
      <c r="C132" s="12"/>
      <c r="D132" s="12" t="s">
        <v>42</v>
      </c>
      <c r="E132" s="29" t="s">
        <v>229</v>
      </c>
      <c r="F132" s="12"/>
      <c r="G132" s="12"/>
      <c r="H132" s="12"/>
      <c r="I132" s="12"/>
      <c r="J132" s="5">
        <v>2</v>
      </c>
      <c r="K132" s="6">
        <v>10</v>
      </c>
      <c r="L132" s="20">
        <v>4099</v>
      </c>
      <c r="M132" s="14" t="e">
        <f>LOG(J132+([1]Values!$D$8*K132)+([1]Values!$D$9*L132)+(N132*[1]Values!C$10)+(O132*[1]Values!$D$11)+1)</f>
        <v>#VALUE!</v>
      </c>
      <c r="N132" s="15">
        <v>1576</v>
      </c>
      <c r="O132" s="15">
        <v>1444</v>
      </c>
      <c r="P132" s="16"/>
      <c r="Q132" s="17">
        <f>(J132+([1]Values!$D$8*K132)+([1]Values!$D$9*L132)+(N132*[1]Values!$D$10)+(O132*[1]Values!$D$11))/[1]Values!$A$2*100</f>
        <v>0.68084960503524261</v>
      </c>
      <c r="R132" s="18" t="s">
        <v>24</v>
      </c>
    </row>
    <row r="133" spans="1:18" x14ac:dyDescent="0.25">
      <c r="A133" s="12"/>
      <c r="B133" s="12"/>
      <c r="C133" s="12"/>
      <c r="D133" s="12" t="s">
        <v>122</v>
      </c>
      <c r="E133" s="29" t="s">
        <v>229</v>
      </c>
      <c r="F133" s="12"/>
      <c r="G133" s="12"/>
      <c r="H133" s="12"/>
      <c r="I133" s="12"/>
      <c r="J133" s="5">
        <v>0</v>
      </c>
      <c r="K133" s="6">
        <v>15</v>
      </c>
      <c r="L133" s="6">
        <v>20</v>
      </c>
      <c r="M133" s="14" t="e">
        <f>LOG(J133+([1]Values!$D$8*K133)+([1]Values!$D$9*L133)+(N133*[1]Values!C$10)+(O133*[1]Values!$D$11)+1)</f>
        <v>#VALUE!</v>
      </c>
      <c r="N133" s="19">
        <v>253</v>
      </c>
      <c r="O133" s="15"/>
      <c r="P133" s="16"/>
      <c r="Q133" s="17">
        <f>(J133+([1]Values!$D$8*K133)+([1]Values!$D$9*L133)+(N133*[1]Values!$D$10)+(O133*[1]Values!$D$11))/[1]Values!$A$2*100</f>
        <v>3.1873108037525431E-2</v>
      </c>
      <c r="R133" s="18" t="s">
        <v>24</v>
      </c>
    </row>
    <row r="134" spans="1:18" x14ac:dyDescent="0.25">
      <c r="A134" s="21">
        <v>43615</v>
      </c>
      <c r="B134" s="22" t="s">
        <v>114</v>
      </c>
      <c r="C134" s="22" t="s">
        <v>215</v>
      </c>
      <c r="D134" s="22" t="s">
        <v>114</v>
      </c>
      <c r="E134" s="23" t="s">
        <v>112</v>
      </c>
      <c r="F134" s="22" t="s">
        <v>21</v>
      </c>
      <c r="G134" s="22" t="s">
        <v>22</v>
      </c>
      <c r="H134" s="22">
        <v>65</v>
      </c>
      <c r="I134" s="22"/>
      <c r="J134" s="5">
        <v>1</v>
      </c>
      <c r="K134" s="24">
        <v>1</v>
      </c>
      <c r="L134" s="24"/>
      <c r="M134" s="25" t="e">
        <f>LOG(J134+([1]Values!$D$8*K134)+([1]Values!$D$9*L134)+(N134*[1]Values!C$10)+(O134*[1]Values!$D$11)+1)</f>
        <v>#VALUE!</v>
      </c>
      <c r="N134" s="22">
        <v>66</v>
      </c>
      <c r="O134" s="22"/>
      <c r="P134" s="26"/>
      <c r="Q134" s="27">
        <f>(J134+([1]Values!$D$8*K134)+([1]Values!$D$9*L134)+(N134*[1]Values!$D$10)+(O134*[1]Values!$D$11))/[1]Values!$A$2*100</f>
        <v>9.1290625604745421E-3</v>
      </c>
      <c r="R134" s="28" t="s">
        <v>24</v>
      </c>
    </row>
    <row r="135" spans="1:18" x14ac:dyDescent="0.25">
      <c r="A135" s="11">
        <v>43617</v>
      </c>
      <c r="B135" s="12" t="s">
        <v>38</v>
      </c>
      <c r="C135" s="12" t="s">
        <v>230</v>
      </c>
      <c r="D135" s="12" t="s">
        <v>38</v>
      </c>
      <c r="E135" s="13" t="s">
        <v>30</v>
      </c>
      <c r="F135" s="12" t="s">
        <v>231</v>
      </c>
      <c r="G135" s="12" t="s">
        <v>22</v>
      </c>
      <c r="H135" s="12">
        <v>14</v>
      </c>
      <c r="I135" s="12"/>
      <c r="J135" s="5">
        <v>0</v>
      </c>
      <c r="K135" s="6">
        <v>4</v>
      </c>
      <c r="L135" s="6">
        <v>230</v>
      </c>
      <c r="M135" s="14" t="e">
        <f>LOG(J135+([1]Values!$D$8*K135)+([1]Values!$D$9*L135)+(N135*[1]Values!C$10)+(O135*[1]Values!$D$11)+1)</f>
        <v>#VALUE!</v>
      </c>
      <c r="N135" s="15">
        <v>307</v>
      </c>
      <c r="O135" s="15">
        <v>97</v>
      </c>
      <c r="P135" s="16"/>
      <c r="Q135" s="17">
        <f>(J135+([1]Values!$D$8*K135)+([1]Values!$D$9*L135)+(N135*[1]Values!$D$10)+(O135*[1]Values!$D$11))/[1]Values!$A$2*100</f>
        <v>5.422664290930003E-2</v>
      </c>
      <c r="R135" s="18" t="s">
        <v>24</v>
      </c>
    </row>
    <row r="136" spans="1:18" x14ac:dyDescent="0.25">
      <c r="A136" s="11">
        <v>43625</v>
      </c>
      <c r="B136" s="12" t="s">
        <v>221</v>
      </c>
      <c r="C136" s="12" t="s">
        <v>222</v>
      </c>
      <c r="D136" s="12" t="s">
        <v>221</v>
      </c>
      <c r="E136" s="13" t="s">
        <v>105</v>
      </c>
      <c r="F136" s="12" t="s">
        <v>21</v>
      </c>
      <c r="G136" s="12" t="s">
        <v>232</v>
      </c>
      <c r="H136" s="12">
        <v>3</v>
      </c>
      <c r="I136" s="12"/>
      <c r="J136" s="5">
        <v>0</v>
      </c>
      <c r="K136" s="6">
        <v>0</v>
      </c>
      <c r="L136" s="6">
        <v>0</v>
      </c>
      <c r="M136" s="14" t="e">
        <f>LOG(J136+([1]Values!$D$8*K136)+([1]Values!$D$9*L136)+(N136*[1]Values!C$10)+(O136*[1]Values!$D$11)+1)</f>
        <v>#VALUE!</v>
      </c>
      <c r="N136" s="15">
        <v>127</v>
      </c>
      <c r="O136" s="15">
        <v>0</v>
      </c>
      <c r="P136" s="16"/>
      <c r="Q136" s="17">
        <f>(J136+([1]Values!$D$8*K136)+([1]Values!$D$9*L136)+(N136*[1]Values!$D$10)+(O136*[1]Values!$D$11))/[1]Values!$A$2*100</f>
        <v>5.7394312659358841E-3</v>
      </c>
      <c r="R136" s="18" t="s">
        <v>24</v>
      </c>
    </row>
    <row r="137" spans="1:18" x14ac:dyDescent="0.25">
      <c r="A137" s="11">
        <v>43630</v>
      </c>
      <c r="B137" s="12" t="s">
        <v>84</v>
      </c>
      <c r="C137" s="12" t="s">
        <v>85</v>
      </c>
      <c r="D137" s="12" t="s">
        <v>84</v>
      </c>
      <c r="E137" s="29" t="s">
        <v>93</v>
      </c>
      <c r="F137" s="12" t="s">
        <v>21</v>
      </c>
      <c r="G137" s="12" t="s">
        <v>22</v>
      </c>
      <c r="H137" s="12">
        <v>12</v>
      </c>
      <c r="I137" s="12"/>
      <c r="J137" s="5">
        <v>0</v>
      </c>
      <c r="K137" s="6">
        <v>0</v>
      </c>
      <c r="L137" s="6">
        <v>0</v>
      </c>
      <c r="M137" s="14" t="e">
        <f>LOG(J137+([1]Values!$D$8*K137)+([1]Values!$D$9*L137)+(N137*[1]Values!C$10)+(O137*[1]Values!$D$11)+1)</f>
        <v>#VALUE!</v>
      </c>
      <c r="N137" s="15">
        <v>0</v>
      </c>
      <c r="O137" s="15">
        <v>0</v>
      </c>
      <c r="P137" s="16"/>
      <c r="Q137" s="17">
        <f>(J137+([1]Values!$D$8*K137)+([1]Values!$D$9*L137)+(N137*[1]Values!$D$10)+(O137*[1]Values!$D$11))/[1]Values!$A$2*100</f>
        <v>0</v>
      </c>
      <c r="R137" s="18" t="s">
        <v>233</v>
      </c>
    </row>
    <row r="138" spans="1:18" x14ac:dyDescent="0.25">
      <c r="A138" s="11">
        <v>43631</v>
      </c>
      <c r="B138" s="12" t="s">
        <v>234</v>
      </c>
      <c r="C138" s="12" t="s">
        <v>235</v>
      </c>
      <c r="D138" s="12" t="s">
        <v>234</v>
      </c>
      <c r="E138" s="29" t="s">
        <v>206</v>
      </c>
      <c r="F138" s="12" t="s">
        <v>21</v>
      </c>
      <c r="G138" s="12" t="s">
        <v>22</v>
      </c>
      <c r="H138" s="12">
        <v>34</v>
      </c>
      <c r="I138" s="12"/>
      <c r="J138" s="5">
        <v>0</v>
      </c>
      <c r="K138" s="6">
        <v>0</v>
      </c>
      <c r="L138" s="6">
        <v>0</v>
      </c>
      <c r="M138" s="14" t="e">
        <f>LOG(J138+([1]Values!$D$8*K138)+([1]Values!$D$9*L138)+(N138*[1]Values!C$10)+(O138*[1]Values!$D$11)+1)</f>
        <v>#VALUE!</v>
      </c>
      <c r="N138" s="15">
        <v>0</v>
      </c>
      <c r="O138" s="15">
        <v>0</v>
      </c>
      <c r="P138" s="16"/>
      <c r="Q138" s="17">
        <f>(J138+([1]Values!$D$8*K138)+([1]Values!$D$9*L138)+(N138*[1]Values!$D$10)+(O138*[1]Values!$D$11))/[1]Values!$A$2*100</f>
        <v>0</v>
      </c>
      <c r="R138" s="18" t="s">
        <v>236</v>
      </c>
    </row>
    <row r="139" spans="1:18" x14ac:dyDescent="0.25">
      <c r="A139" s="21">
        <v>43633</v>
      </c>
      <c r="B139" s="22" t="s">
        <v>28</v>
      </c>
      <c r="C139" s="22" t="s">
        <v>29</v>
      </c>
      <c r="D139" s="22" t="s">
        <v>28</v>
      </c>
      <c r="E139" s="23" t="s">
        <v>90</v>
      </c>
      <c r="F139" s="22" t="s">
        <v>21</v>
      </c>
      <c r="G139" s="22" t="s">
        <v>237</v>
      </c>
      <c r="H139" s="22">
        <v>16</v>
      </c>
      <c r="I139" s="22" t="s">
        <v>88</v>
      </c>
      <c r="J139" s="5">
        <v>13</v>
      </c>
      <c r="K139" s="24">
        <v>231</v>
      </c>
      <c r="L139" s="24">
        <v>81396</v>
      </c>
      <c r="M139" s="25" t="e">
        <f>LOG(J139+([1]Values!$D$8*K139)+([1]Values!$D$9*L139)+(N139*[1]Values!C$10)+(O139*[1]Values!$D$11)+1)</f>
        <v>#VALUE!</v>
      </c>
      <c r="N139" s="22">
        <v>40000</v>
      </c>
      <c r="O139" s="22">
        <v>16000</v>
      </c>
      <c r="P139" s="26"/>
      <c r="Q139" s="27">
        <f>(J139+([1]Values!$D$8*K139)+([1]Values!$D$9*L139)+(N139*[1]Values!$D$10)+(O139*[1]Values!$D$11))/[1]Values!$A$2*100</f>
        <v>11.900977582821849</v>
      </c>
      <c r="R139" s="28" t="s">
        <v>24</v>
      </c>
    </row>
    <row r="140" spans="1:18" x14ac:dyDescent="0.25">
      <c r="A140" s="11">
        <v>43634</v>
      </c>
      <c r="B140" s="12" t="s">
        <v>34</v>
      </c>
      <c r="C140" s="12" t="s">
        <v>238</v>
      </c>
      <c r="D140" s="12" t="s">
        <v>34</v>
      </c>
      <c r="E140" s="29" t="s">
        <v>49</v>
      </c>
      <c r="F140" s="12" t="s">
        <v>21</v>
      </c>
      <c r="G140" s="12" t="s">
        <v>22</v>
      </c>
      <c r="H140" s="12">
        <v>11</v>
      </c>
      <c r="I140" s="12" t="s">
        <v>239</v>
      </c>
      <c r="J140" s="5">
        <v>0</v>
      </c>
      <c r="K140" s="6">
        <v>41</v>
      </c>
      <c r="L140" s="6">
        <v>0</v>
      </c>
      <c r="M140" s="14" t="e">
        <f>LOG(J140+([1]Values!$D$8*K140)+([1]Values!$D$9*L140)+(N140*[1]Values!C$10)+(O140*[1]Values!$D$11)+1)</f>
        <v>#VALUE!</v>
      </c>
      <c r="N140" s="15">
        <v>1043</v>
      </c>
      <c r="O140" s="15">
        <v>33</v>
      </c>
      <c r="P140" s="16"/>
      <c r="Q140" s="17">
        <f>(J140+([1]Values!$D$8*K140)+([1]Values!$D$9*L140)+(N140*[1]Values!$D$10)+(O140*[1]Values!$D$11))/[1]Values!$A$2*100</f>
        <v>0.10309306750651601</v>
      </c>
      <c r="R140" s="18" t="s">
        <v>240</v>
      </c>
    </row>
    <row r="141" spans="1:18" x14ac:dyDescent="0.25">
      <c r="A141" s="11">
        <v>43635</v>
      </c>
      <c r="B141" s="12" t="s">
        <v>47</v>
      </c>
      <c r="C141" s="12" t="s">
        <v>241</v>
      </c>
      <c r="D141" s="12" t="s">
        <v>47</v>
      </c>
      <c r="E141" s="29" t="s">
        <v>188</v>
      </c>
      <c r="F141" s="12" t="s">
        <v>21</v>
      </c>
      <c r="G141" s="12" t="s">
        <v>22</v>
      </c>
      <c r="H141" s="12">
        <v>13</v>
      </c>
      <c r="I141" s="12" t="s">
        <v>32</v>
      </c>
      <c r="J141" s="5">
        <v>0</v>
      </c>
      <c r="K141" s="6"/>
      <c r="L141" s="20">
        <v>100</v>
      </c>
      <c r="M141" s="14" t="e">
        <f>LOG(J141+([1]Values!$D$8*K141)+([1]Values!$D$9*L141)+(N141*[1]Values!C$10)+(O141*[1]Values!$D$11)+1)</f>
        <v>#VALUE!</v>
      </c>
      <c r="N141" s="15">
        <v>19</v>
      </c>
      <c r="O141" s="15">
        <v>34</v>
      </c>
      <c r="P141" s="16"/>
      <c r="Q141" s="17">
        <f>(J141+([1]Values!$D$8*K141)+([1]Values!$D$9*L141)+(N141*[1]Values!$D$10)+(O141*[1]Values!$D$11))/[1]Values!$A$2*100</f>
        <v>1.500256470511455E-2</v>
      </c>
      <c r="R141" s="18" t="s">
        <v>24</v>
      </c>
    </row>
    <row r="142" spans="1:18" x14ac:dyDescent="0.25">
      <c r="A142" s="11">
        <v>43637</v>
      </c>
      <c r="B142" s="12" t="s">
        <v>173</v>
      </c>
      <c r="C142" s="12" t="s">
        <v>242</v>
      </c>
      <c r="D142" s="12" t="s">
        <v>173</v>
      </c>
      <c r="E142" s="13" t="s">
        <v>53</v>
      </c>
      <c r="F142" s="12" t="s">
        <v>21</v>
      </c>
      <c r="G142" s="12" t="s">
        <v>22</v>
      </c>
      <c r="H142" s="12"/>
      <c r="I142" s="12" t="s">
        <v>50</v>
      </c>
      <c r="J142" s="5">
        <v>0</v>
      </c>
      <c r="K142" s="6">
        <v>0</v>
      </c>
      <c r="L142" s="6">
        <v>0</v>
      </c>
      <c r="M142" s="14" t="e">
        <f>LOG(J142+([1]Values!$D$8*K142)+([1]Values!$D$9*L142)+(N142*[1]Values!C$10)+(O142*[1]Values!$D$11)+1)</f>
        <v>#VALUE!</v>
      </c>
      <c r="N142" s="15">
        <v>3</v>
      </c>
      <c r="O142" s="15">
        <v>0</v>
      </c>
      <c r="P142" s="16"/>
      <c r="Q142" s="17">
        <f>(J142+([1]Values!$D$8*K142)+([1]Values!$D$9*L142)+(N142*[1]Values!$D$10)+(O142*[1]Values!$D$11))/[1]Values!$A$2*100</f>
        <v>1.3557711651817047E-4</v>
      </c>
      <c r="R142" s="18" t="s">
        <v>24</v>
      </c>
    </row>
    <row r="143" spans="1:18" x14ac:dyDescent="0.25">
      <c r="A143" s="11">
        <v>43637</v>
      </c>
      <c r="B143" s="12" t="s">
        <v>61</v>
      </c>
      <c r="C143" s="12" t="s">
        <v>109</v>
      </c>
      <c r="D143" s="12" t="s">
        <v>61</v>
      </c>
      <c r="E143" s="13" t="s">
        <v>243</v>
      </c>
      <c r="F143" s="12" t="s">
        <v>21</v>
      </c>
      <c r="G143" s="12" t="s">
        <v>22</v>
      </c>
      <c r="H143" s="12">
        <v>10</v>
      </c>
      <c r="I143" s="12"/>
      <c r="J143" s="5">
        <v>0</v>
      </c>
      <c r="K143" s="6">
        <v>0</v>
      </c>
      <c r="L143" s="6">
        <v>0</v>
      </c>
      <c r="M143" s="14" t="e">
        <f>LOG(J143+([1]Values!$D$8*K143)+([1]Values!$D$9*L143)+(N143*[1]Values!C$10)+(O143*[1]Values!$D$11)+1)</f>
        <v>#VALUE!</v>
      </c>
      <c r="N143" s="15">
        <v>45</v>
      </c>
      <c r="O143" s="15">
        <v>0</v>
      </c>
      <c r="P143" s="16"/>
      <c r="Q143" s="17">
        <f>(J143+([1]Values!$D$8*K143)+([1]Values!$D$9*L143)+(N143*[1]Values!$D$10)+(O143*[1]Values!$D$11))/[1]Values!$A$2*100</f>
        <v>2.0336567477725574E-3</v>
      </c>
      <c r="R143" s="18" t="s">
        <v>24</v>
      </c>
    </row>
    <row r="144" spans="1:18" x14ac:dyDescent="0.25">
      <c r="A144" s="11">
        <v>43639</v>
      </c>
      <c r="B144" s="12" t="s">
        <v>28</v>
      </c>
      <c r="C144" s="12" t="s">
        <v>29</v>
      </c>
      <c r="D144" s="12" t="s">
        <v>28</v>
      </c>
      <c r="E144" s="13" t="s">
        <v>129</v>
      </c>
      <c r="F144" s="12" t="s">
        <v>31</v>
      </c>
      <c r="G144" s="12" t="s">
        <v>22</v>
      </c>
      <c r="H144" s="12">
        <v>10</v>
      </c>
      <c r="I144" s="12"/>
      <c r="J144" s="5">
        <v>0</v>
      </c>
      <c r="K144" s="6">
        <v>31</v>
      </c>
      <c r="L144" s="6"/>
      <c r="M144" s="14" t="e">
        <f>LOG(J144+([1]Values!$D$8*K144)+([1]Values!$D$9*L144)+(N144*[1]Values!C$10)+(O144*[1]Values!$D$11)+1)</f>
        <v>#VALUE!</v>
      </c>
      <c r="N144" s="15"/>
      <c r="O144" s="15">
        <v>4</v>
      </c>
      <c r="P144" s="16"/>
      <c r="Q144" s="17">
        <f>(J144+([1]Values!$D$8*K144)+([1]Values!$D$9*L144)+(N144*[1]Values!$D$10)+(O144*[1]Values!$D$11))/[1]Values!$A$2*100</f>
        <v>3.9132623028978214E-2</v>
      </c>
      <c r="R144" s="18" t="s">
        <v>24</v>
      </c>
    </row>
    <row r="145" spans="1:18" x14ac:dyDescent="0.25">
      <c r="A145" s="11">
        <v>43639</v>
      </c>
      <c r="B145" s="12" t="s">
        <v>244</v>
      </c>
      <c r="C145" s="12" t="s">
        <v>245</v>
      </c>
      <c r="D145" s="12" t="s">
        <v>244</v>
      </c>
      <c r="E145" s="13" t="s">
        <v>140</v>
      </c>
      <c r="F145" s="12" t="s">
        <v>21</v>
      </c>
      <c r="G145" s="12" t="s">
        <v>22</v>
      </c>
      <c r="H145" s="12">
        <v>9</v>
      </c>
      <c r="I145" s="12"/>
      <c r="J145" s="5">
        <v>0</v>
      </c>
      <c r="K145" s="6">
        <v>0</v>
      </c>
      <c r="L145" s="6">
        <v>0</v>
      </c>
      <c r="M145" s="14" t="e">
        <f>LOG(J145+([1]Values!$D$8*K145)+([1]Values!$D$9*L145)+(N145*[1]Values!C$10)+(O145*[1]Values!$D$11)+1)</f>
        <v>#VALUE!</v>
      </c>
      <c r="N145" s="15">
        <v>1</v>
      </c>
      <c r="O145" s="15">
        <v>0</v>
      </c>
      <c r="P145" s="16"/>
      <c r="Q145" s="17">
        <f>(J145+([1]Values!$D$8*K145)+([1]Values!$D$9*L145)+(N145*[1]Values!$D$10)+(O145*[1]Values!$D$11))/[1]Values!$A$2*100</f>
        <v>4.5192372172723497E-5</v>
      </c>
      <c r="R145" s="18" t="s">
        <v>24</v>
      </c>
    </row>
    <row r="146" spans="1:18" x14ac:dyDescent="0.25">
      <c r="A146" s="11">
        <v>43639</v>
      </c>
      <c r="B146" s="12" t="s">
        <v>18</v>
      </c>
      <c r="C146" s="12" t="s">
        <v>246</v>
      </c>
      <c r="D146" s="12" t="s">
        <v>18</v>
      </c>
      <c r="E146" s="13" t="s">
        <v>247</v>
      </c>
      <c r="F146" s="12" t="s">
        <v>21</v>
      </c>
      <c r="G146" s="12" t="s">
        <v>22</v>
      </c>
      <c r="H146" s="12">
        <v>9</v>
      </c>
      <c r="I146" s="12"/>
      <c r="J146" s="5">
        <v>0</v>
      </c>
      <c r="K146" s="6">
        <v>0</v>
      </c>
      <c r="L146" s="6">
        <v>0</v>
      </c>
      <c r="M146" s="14" t="e">
        <f>LOG(J146+([1]Values!$D$8*K146)+([1]Values!$D$9*L146)+(N146*[1]Values!C$10)+(O146*[1]Values!$D$11)+1)</f>
        <v>#VALUE!</v>
      </c>
      <c r="N146" s="15">
        <v>5</v>
      </c>
      <c r="O146" s="15">
        <v>0</v>
      </c>
      <c r="P146" s="16"/>
      <c r="Q146" s="17">
        <f>(J146+([1]Values!$D$8*K146)+([1]Values!$D$9*L146)+(N146*[1]Values!$D$10)+(O146*[1]Values!$D$11))/[1]Values!$A$2*100</f>
        <v>2.2596186086361748E-4</v>
      </c>
      <c r="R146" s="18" t="s">
        <v>24</v>
      </c>
    </row>
    <row r="147" spans="1:18" x14ac:dyDescent="0.25">
      <c r="A147" s="11">
        <v>43640</v>
      </c>
      <c r="B147" s="12" t="s">
        <v>47</v>
      </c>
      <c r="C147" s="12" t="s">
        <v>241</v>
      </c>
      <c r="D147" s="12" t="s">
        <v>47</v>
      </c>
      <c r="E147" s="29" t="s">
        <v>117</v>
      </c>
      <c r="F147" s="12" t="s">
        <v>21</v>
      </c>
      <c r="G147" s="12" t="s">
        <v>22</v>
      </c>
      <c r="H147" s="12">
        <v>28</v>
      </c>
      <c r="I147" s="12"/>
      <c r="J147" s="5">
        <v>0</v>
      </c>
      <c r="K147" s="6">
        <v>0</v>
      </c>
      <c r="L147" s="6"/>
      <c r="M147" s="14" t="e">
        <f>LOG(J147+([1]Values!$D$8*K147)+([1]Values!$D$9*L147)+(N147*[1]Values!C$10)+(O147*[1]Values!$D$11)+1)</f>
        <v>#VALUE!</v>
      </c>
      <c r="N147" s="19">
        <v>5</v>
      </c>
      <c r="O147" s="15"/>
      <c r="P147" s="16"/>
      <c r="Q147" s="17">
        <f>(J147+([1]Values!$D$8*K147)+([1]Values!$D$9*L147)+(N147*[1]Values!$D$10)+(O147*[1]Values!$D$11))/[1]Values!$A$2*100</f>
        <v>2.2596186086361748E-4</v>
      </c>
      <c r="R147" s="18" t="s">
        <v>24</v>
      </c>
    </row>
    <row r="148" spans="1:18" x14ac:dyDescent="0.25">
      <c r="A148" s="11">
        <v>43640</v>
      </c>
      <c r="B148" s="12" t="s">
        <v>47</v>
      </c>
      <c r="C148" s="12" t="s">
        <v>248</v>
      </c>
      <c r="D148" s="12" t="s">
        <v>47</v>
      </c>
      <c r="E148" s="29" t="s">
        <v>249</v>
      </c>
      <c r="F148" s="12" t="s">
        <v>21</v>
      </c>
      <c r="G148" s="12" t="s">
        <v>22</v>
      </c>
      <c r="H148" s="12">
        <v>208</v>
      </c>
      <c r="I148" s="12"/>
      <c r="J148" s="5">
        <v>0</v>
      </c>
      <c r="K148" s="6">
        <v>0</v>
      </c>
      <c r="L148" s="6">
        <v>0</v>
      </c>
      <c r="M148" s="14" t="e">
        <f>LOG(J148+([1]Values!$D$8*K148)+([1]Values!$D$9*L148)+(N148*[1]Values!C$10)+(O148*[1]Values!$D$11)+1)</f>
        <v>#VALUE!</v>
      </c>
      <c r="N148" s="15"/>
      <c r="O148" s="15"/>
      <c r="P148" s="16"/>
      <c r="Q148" s="17">
        <f>(J148+([1]Values!$D$8*K148)+([1]Values!$D$9*L148)+(N148*[1]Values!$D$10)+(O148*[1]Values!$D$11))/[1]Values!$A$2*100</f>
        <v>0</v>
      </c>
      <c r="R148" s="18" t="s">
        <v>24</v>
      </c>
    </row>
    <row r="149" spans="1:18" x14ac:dyDescent="0.25">
      <c r="A149" s="12"/>
      <c r="B149" s="12"/>
      <c r="C149" s="12"/>
      <c r="D149" s="12" t="s">
        <v>250</v>
      </c>
      <c r="E149" s="29" t="s">
        <v>249</v>
      </c>
      <c r="F149" s="12" t="s">
        <v>21</v>
      </c>
      <c r="G149" s="12"/>
      <c r="H149" s="12"/>
      <c r="I149" s="12"/>
      <c r="J149" s="5">
        <v>0</v>
      </c>
      <c r="K149" s="6">
        <v>0</v>
      </c>
      <c r="L149" s="6">
        <v>0</v>
      </c>
      <c r="M149" s="14" t="e">
        <f>LOG(J149+([1]Values!$D$8*K149)+([1]Values!$D$9*L149)+(N149*[1]Values!C$10)+(O149*[1]Values!$D$11)+1)</f>
        <v>#VALUE!</v>
      </c>
      <c r="N149" s="15">
        <v>1</v>
      </c>
      <c r="O149" s="15"/>
      <c r="P149" s="16"/>
      <c r="Q149" s="17">
        <f>(J149+([1]Values!$D$8*K149)+([1]Values!$D$9*L149)+(N149*[1]Values!$D$10)+(O149*[1]Values!$D$11))/[1]Values!$A$2*100</f>
        <v>4.5192372172723497E-5</v>
      </c>
      <c r="R149" s="18" t="s">
        <v>24</v>
      </c>
    </row>
    <row r="150" spans="1:18" x14ac:dyDescent="0.25">
      <c r="A150" s="11">
        <v>43640</v>
      </c>
      <c r="B150" s="12" t="s">
        <v>28</v>
      </c>
      <c r="C150" s="12" t="s">
        <v>60</v>
      </c>
      <c r="D150" s="12" t="s">
        <v>28</v>
      </c>
      <c r="E150" s="13" t="s">
        <v>151</v>
      </c>
      <c r="F150" s="12" t="s">
        <v>21</v>
      </c>
      <c r="G150" s="12" t="s">
        <v>22</v>
      </c>
      <c r="H150" s="12"/>
      <c r="I150" s="12"/>
      <c r="J150" s="5">
        <v>0</v>
      </c>
      <c r="K150" s="6">
        <v>0</v>
      </c>
      <c r="L150" s="6">
        <v>19</v>
      </c>
      <c r="M150" s="14" t="e">
        <f>LOG(J150+([1]Values!$D$8*K150)+([1]Values!$D$9*L150)+(N150*[1]Values!C$10)+(O150*[1]Values!$D$11)+1)</f>
        <v>#VALUE!</v>
      </c>
      <c r="N150" s="15">
        <v>18</v>
      </c>
      <c r="O150" s="15">
        <v>0</v>
      </c>
      <c r="P150" s="16"/>
      <c r="Q150" s="17">
        <f>(J150+([1]Values!$D$8*K150)+([1]Values!$D$9*L150)+(N150*[1]Values!$D$10)+(O150*[1]Values!$D$11))/[1]Values!$A$2*100</f>
        <v>2.5213328162848616E-3</v>
      </c>
      <c r="R150" s="18" t="s">
        <v>24</v>
      </c>
    </row>
    <row r="151" spans="1:18" x14ac:dyDescent="0.25">
      <c r="A151" s="40" t="s">
        <v>251</v>
      </c>
      <c r="B151" s="40" t="s">
        <v>252</v>
      </c>
      <c r="C151" s="40" t="s">
        <v>253</v>
      </c>
      <c r="D151" s="40" t="s">
        <v>252</v>
      </c>
      <c r="E151" s="41"/>
      <c r="F151" s="40" t="s">
        <v>254</v>
      </c>
      <c r="G151" s="40"/>
      <c r="H151" s="40"/>
      <c r="I151" s="40"/>
      <c r="J151" s="42" t="s">
        <v>255</v>
      </c>
      <c r="K151" s="43" t="s">
        <v>255</v>
      </c>
      <c r="L151" s="43" t="s">
        <v>256</v>
      </c>
      <c r="M151" s="44"/>
      <c r="N151" s="40"/>
      <c r="O151" s="40" t="s">
        <v>257</v>
      </c>
      <c r="P151" s="45"/>
      <c r="Q151" s="46"/>
      <c r="R151" s="47" t="s">
        <v>24</v>
      </c>
    </row>
    <row r="152" spans="1:18" x14ac:dyDescent="0.25">
      <c r="A152" s="11">
        <v>43642</v>
      </c>
      <c r="B152" s="12" t="s">
        <v>210</v>
      </c>
      <c r="C152" s="12" t="s">
        <v>211</v>
      </c>
      <c r="D152" s="12" t="s">
        <v>210</v>
      </c>
      <c r="E152" s="29" t="s">
        <v>188</v>
      </c>
      <c r="F152" s="12" t="s">
        <v>21</v>
      </c>
      <c r="G152" s="12" t="s">
        <v>22</v>
      </c>
      <c r="H152" s="12">
        <v>31</v>
      </c>
      <c r="I152" s="12"/>
      <c r="J152" s="5">
        <v>0</v>
      </c>
      <c r="K152" s="6">
        <v>1</v>
      </c>
      <c r="L152" s="6"/>
      <c r="M152" s="14" t="e">
        <f>LOG(J152+([1]Values!$D$8*K152)+([1]Values!$D$9*L152)+(N152*[1]Values!C$10)+(O152*[1]Values!$D$11)+1)</f>
        <v>#VALUE!</v>
      </c>
      <c r="N152" s="19">
        <v>18</v>
      </c>
      <c r="O152" s="15">
        <v>10</v>
      </c>
      <c r="P152" s="16"/>
      <c r="Q152" s="17">
        <f>(J152+([1]Values!$D$8*K152)+([1]Values!$D$9*L152)+(N152*[1]Values!$D$10)+(O152*[1]Values!$D$11))/[1]Values!$A$2*100</f>
        <v>3.5724529868471229E-3</v>
      </c>
      <c r="R152" s="18" t="s">
        <v>24</v>
      </c>
    </row>
    <row r="153" spans="1:18" x14ac:dyDescent="0.25">
      <c r="A153" s="12"/>
      <c r="B153" s="12"/>
      <c r="C153" s="12"/>
      <c r="D153" s="12" t="s">
        <v>258</v>
      </c>
      <c r="E153" s="29" t="s">
        <v>188</v>
      </c>
      <c r="F153" s="12"/>
      <c r="G153" s="12"/>
      <c r="H153" s="12"/>
      <c r="I153" s="12"/>
      <c r="J153" s="5">
        <v>0</v>
      </c>
      <c r="K153" s="6">
        <v>0</v>
      </c>
      <c r="L153" s="6"/>
      <c r="M153" s="14" t="e">
        <f>LOG(J153+([1]Values!$D$8*K153)+([1]Values!$D$9*L153)+(N153*[1]Values!C$10)+(O153*[1]Values!$D$11)+1)</f>
        <v>#VALUE!</v>
      </c>
      <c r="N153" s="15">
        <v>8</v>
      </c>
      <c r="O153" s="15"/>
      <c r="P153" s="16"/>
      <c r="Q153" s="17">
        <f>(J153+([1]Values!$D$8*K153)+([1]Values!$D$9*L153)+(N153*[1]Values!$D$10)+(O153*[1]Values!$D$11))/[1]Values!$A$2*100</f>
        <v>3.6153897738178798E-4</v>
      </c>
      <c r="R153" s="18" t="s">
        <v>24</v>
      </c>
    </row>
    <row r="154" spans="1:18" x14ac:dyDescent="0.25">
      <c r="A154" s="11">
        <v>43642</v>
      </c>
      <c r="B154" s="12" t="s">
        <v>259</v>
      </c>
      <c r="C154" s="12" t="s">
        <v>260</v>
      </c>
      <c r="D154" s="12" t="s">
        <v>259</v>
      </c>
      <c r="E154" s="13" t="s">
        <v>247</v>
      </c>
      <c r="F154" s="12" t="s">
        <v>21</v>
      </c>
      <c r="G154" s="12" t="s">
        <v>22</v>
      </c>
      <c r="H154" s="12">
        <v>15</v>
      </c>
      <c r="I154" s="12"/>
      <c r="J154" s="5">
        <v>0</v>
      </c>
      <c r="K154" s="6">
        <v>0</v>
      </c>
      <c r="L154" s="6">
        <v>0</v>
      </c>
      <c r="M154" s="14" t="e">
        <f>LOG(J154+([1]Values!$D$8*K154)+([1]Values!$D$9*L154)+(N154*[1]Values!C$10)+(O154*[1]Values!$D$11)+1)</f>
        <v>#VALUE!</v>
      </c>
      <c r="N154" s="19">
        <v>10</v>
      </c>
      <c r="O154" s="15">
        <v>0</v>
      </c>
      <c r="P154" s="16"/>
      <c r="Q154" s="17">
        <f>(J154+([1]Values!$D$8*K154)+([1]Values!$D$9*L154)+(N154*[1]Values!$D$10)+(O154*[1]Values!$D$11))/[1]Values!$A$2*100</f>
        <v>4.5192372172723496E-4</v>
      </c>
      <c r="R154" s="18" t="s">
        <v>24</v>
      </c>
    </row>
    <row r="155" spans="1:18" x14ac:dyDescent="0.25">
      <c r="A155" s="21">
        <v>43647</v>
      </c>
      <c r="B155" s="22" t="s">
        <v>64</v>
      </c>
      <c r="C155" s="22" t="s">
        <v>94</v>
      </c>
      <c r="D155" s="22" t="s">
        <v>64</v>
      </c>
      <c r="E155" s="23" t="s">
        <v>261</v>
      </c>
      <c r="F155" s="22" t="s">
        <v>262</v>
      </c>
      <c r="G155" s="22" t="s">
        <v>162</v>
      </c>
      <c r="H155" s="22">
        <v>1</v>
      </c>
      <c r="I155" s="22"/>
      <c r="J155" s="5">
        <v>3</v>
      </c>
      <c r="K155" s="24">
        <v>6</v>
      </c>
      <c r="L155" s="24"/>
      <c r="M155" s="25" t="e">
        <f>LOG(J155+([1]Values!$D$8*K155)+([1]Values!$D$9*L155)+(N155*[1]Values!C$10)+(O155*[1]Values!$D$11)+1)</f>
        <v>#VALUE!</v>
      </c>
      <c r="N155" s="22">
        <v>0</v>
      </c>
      <c r="O155" s="22">
        <v>0</v>
      </c>
      <c r="P155" s="26"/>
      <c r="Q155" s="27">
        <f>(J155+([1]Values!$D$8*K155)+([1]Values!$D$9*L155)+(N155*[1]Values!$D$10)+(O155*[1]Values!$D$11))/[1]Values!$A$2*100</f>
        <v>2.2167433963173687E-2</v>
      </c>
      <c r="R155" s="28" t="s">
        <v>24</v>
      </c>
    </row>
    <row r="156" spans="1:18" x14ac:dyDescent="0.25">
      <c r="A156" s="11">
        <v>43649</v>
      </c>
      <c r="B156" s="12" t="s">
        <v>113</v>
      </c>
      <c r="C156" s="12" t="s">
        <v>263</v>
      </c>
      <c r="D156" s="12" t="s">
        <v>113</v>
      </c>
      <c r="E156" s="13" t="s">
        <v>184</v>
      </c>
      <c r="F156" s="12" t="s">
        <v>264</v>
      </c>
      <c r="G156" s="12" t="s">
        <v>22</v>
      </c>
      <c r="H156" s="12"/>
      <c r="I156" s="12"/>
      <c r="J156" s="5">
        <v>0</v>
      </c>
      <c r="K156" s="6">
        <v>0</v>
      </c>
      <c r="L156" s="6">
        <v>0</v>
      </c>
      <c r="M156" s="14" t="e">
        <f>LOG(J156+([1]Values!$D$8*K156)+([1]Values!$D$9*L156)+(N156*[1]Values!C$10)+(O156*[1]Values!$D$11)+1)</f>
        <v>#VALUE!</v>
      </c>
      <c r="N156" s="19">
        <v>15</v>
      </c>
      <c r="O156" s="15">
        <v>0</v>
      </c>
      <c r="P156" s="16"/>
      <c r="Q156" s="17">
        <f>(J156+([1]Values!$D$8*K156)+([1]Values!$D$9*L156)+(N156*[1]Values!$D$10)+(O156*[1]Values!$D$11))/[1]Values!$A$2*100</f>
        <v>6.7788558259085244E-4</v>
      </c>
      <c r="R156" s="18" t="s">
        <v>24</v>
      </c>
    </row>
    <row r="157" spans="1:18" x14ac:dyDescent="0.25">
      <c r="A157" s="11">
        <v>43650</v>
      </c>
      <c r="B157" s="12" t="s">
        <v>28</v>
      </c>
      <c r="C157" s="12" t="s">
        <v>29</v>
      </c>
      <c r="D157" s="12" t="s">
        <v>28</v>
      </c>
      <c r="E157" s="29" t="s">
        <v>99</v>
      </c>
      <c r="F157" s="12" t="s">
        <v>31</v>
      </c>
      <c r="G157" s="12" t="s">
        <v>22</v>
      </c>
      <c r="H157" s="12">
        <v>8</v>
      </c>
      <c r="I157" s="12"/>
      <c r="J157" s="5">
        <v>0</v>
      </c>
      <c r="K157" s="6">
        <v>16</v>
      </c>
      <c r="L157" s="6"/>
      <c r="M157" s="14" t="e">
        <f>LOG(J157+([1]Values!$D$8*K157)+([1]Values!$D$9*L157)+(N157*[1]Values!C$10)+(O157*[1]Values!$D$11)+1)</f>
        <v>#VALUE!</v>
      </c>
      <c r="N157" s="15"/>
      <c r="O157" s="15"/>
      <c r="P157" s="16"/>
      <c r="Q157" s="17">
        <f>(J157+([1]Values!$D$8*K157)+([1]Values!$D$9*L157)+(N157*[1]Values!$D$10)+(O157*[1]Values!$D$11))/[1]Values!$A$2*100</f>
        <v>1.9884458517062994E-2</v>
      </c>
      <c r="R157" s="18" t="s">
        <v>24</v>
      </c>
    </row>
    <row r="158" spans="1:18" x14ac:dyDescent="0.25">
      <c r="A158" s="11">
        <v>43650</v>
      </c>
      <c r="B158" s="12" t="s">
        <v>138</v>
      </c>
      <c r="C158" s="12" t="s">
        <v>265</v>
      </c>
      <c r="D158" s="12" t="s">
        <v>138</v>
      </c>
      <c r="E158" s="29" t="s">
        <v>93</v>
      </c>
      <c r="F158" s="12" t="s">
        <v>21</v>
      </c>
      <c r="G158" s="12" t="s">
        <v>22</v>
      </c>
      <c r="H158" s="12">
        <v>11</v>
      </c>
      <c r="I158" s="12"/>
      <c r="J158" s="5">
        <v>0</v>
      </c>
      <c r="K158" s="6">
        <v>10</v>
      </c>
      <c r="L158" s="6"/>
      <c r="M158" s="14" t="e">
        <f>LOG(J158+([1]Values!$D$8*K158)+([1]Values!$D$9*L158)+(N158*[1]Values!C$10)+(O158*[1]Values!$D$11)+1)</f>
        <v>#VALUE!</v>
      </c>
      <c r="N158" s="19"/>
      <c r="O158" s="15"/>
      <c r="P158" s="16"/>
      <c r="Q158" s="17">
        <f>(J158+([1]Values!$D$8*K158)+([1]Values!$D$9*L158)+(N158*[1]Values!$D$10)+(O158*[1]Values!$D$11))/[1]Values!$A$2*100</f>
        <v>1.2427786573164372E-2</v>
      </c>
      <c r="R158" s="18" t="s">
        <v>24</v>
      </c>
    </row>
    <row r="159" spans="1:18" x14ac:dyDescent="0.25">
      <c r="A159" s="21">
        <v>43651</v>
      </c>
      <c r="B159" s="22" t="s">
        <v>64</v>
      </c>
      <c r="C159" s="22" t="s">
        <v>65</v>
      </c>
      <c r="D159" s="22" t="s">
        <v>64</v>
      </c>
      <c r="E159" s="23" t="s">
        <v>132</v>
      </c>
      <c r="F159" s="22" t="s">
        <v>266</v>
      </c>
      <c r="G159" s="22" t="s">
        <v>68</v>
      </c>
      <c r="H159" s="22">
        <v>0.9</v>
      </c>
      <c r="I159" s="22" t="s">
        <v>267</v>
      </c>
      <c r="J159" s="5">
        <v>1</v>
      </c>
      <c r="K159" s="24">
        <v>5</v>
      </c>
      <c r="L159" s="24">
        <v>0</v>
      </c>
      <c r="M159" s="25" t="e">
        <f>LOG(J159+([1]Values!$D$8*K159)+([1]Values!$D$9*L159)+(N159*[1]Values!C$10)+(O159*[1]Values!$D$11)+1)</f>
        <v>#VALUE!</v>
      </c>
      <c r="N159" s="22">
        <v>0</v>
      </c>
      <c r="O159" s="35">
        <v>0</v>
      </c>
      <c r="P159" s="26"/>
      <c r="Q159" s="17">
        <f>(J159+([1]Values!$D$8*K159)+([1]Values!$D$9*L159)+(N159*[1]Values!$D$10)+(O159*[1]Values!$D$11))/[1]Values!$A$2*100</f>
        <v>1.1117480626340541E-2</v>
      </c>
      <c r="R159" s="28" t="s">
        <v>24</v>
      </c>
    </row>
    <row r="160" spans="1:18" x14ac:dyDescent="0.25">
      <c r="A160" s="11">
        <v>43652</v>
      </c>
      <c r="B160" s="12" t="s">
        <v>138</v>
      </c>
      <c r="C160" s="12" t="s">
        <v>265</v>
      </c>
      <c r="D160" s="12" t="s">
        <v>138</v>
      </c>
      <c r="E160" s="29" t="s">
        <v>268</v>
      </c>
      <c r="F160" s="12" t="s">
        <v>21</v>
      </c>
      <c r="G160" s="12" t="s">
        <v>22</v>
      </c>
      <c r="H160" s="12">
        <v>8</v>
      </c>
      <c r="I160" s="12" t="s">
        <v>269</v>
      </c>
      <c r="J160" s="5">
        <v>0</v>
      </c>
      <c r="K160" s="20">
        <v>15</v>
      </c>
      <c r="L160" s="20">
        <v>100</v>
      </c>
      <c r="M160" s="14" t="e">
        <f>LOG(J160+([1]Values!$D$8*K160)+([1]Values!$D$9*L160)+(N160*[1]Values!C$10)+(O160*[1]Values!$D$11)+1)</f>
        <v>#VALUE!</v>
      </c>
      <c r="N160" s="19">
        <v>5000</v>
      </c>
      <c r="O160" s="19">
        <v>39</v>
      </c>
      <c r="P160" s="16"/>
      <c r="Q160" s="17">
        <f>(J160+([1]Values!$D$8*K160)+([1]Values!$D$9*L160)+(N160*[1]Values!$D$10)+(O160*[1]Values!$D$11))/[1]Values!$A$2*100</f>
        <v>0.25950555617240761</v>
      </c>
      <c r="R160" s="18" t="s">
        <v>24</v>
      </c>
    </row>
    <row r="161" spans="1:18" x14ac:dyDescent="0.25">
      <c r="A161" s="11">
        <v>43653</v>
      </c>
      <c r="B161" s="12" t="s">
        <v>47</v>
      </c>
      <c r="C161" s="12" t="s">
        <v>270</v>
      </c>
      <c r="D161" s="12" t="s">
        <v>47</v>
      </c>
      <c r="E161" s="29" t="s">
        <v>271</v>
      </c>
      <c r="F161" s="12" t="s">
        <v>21</v>
      </c>
      <c r="G161" s="12" t="s">
        <v>22</v>
      </c>
      <c r="H161" s="12">
        <v>36</v>
      </c>
      <c r="I161" s="12" t="s">
        <v>50</v>
      </c>
      <c r="J161" s="5">
        <v>0</v>
      </c>
      <c r="K161" s="6">
        <v>0</v>
      </c>
      <c r="L161" s="6"/>
      <c r="M161" s="14" t="e">
        <f>LOG(J161+([1]Values!$D$8*K161)+([1]Values!$D$9*L161)+(N161*[1]Values!C$10)+(O161*[1]Values!$D$11)+1)</f>
        <v>#VALUE!</v>
      </c>
      <c r="N161" s="19">
        <v>10</v>
      </c>
      <c r="O161" s="15"/>
      <c r="P161" s="16"/>
      <c r="Q161" s="17">
        <f>(J161+([1]Values!$D$8*K161)+([1]Values!$D$9*L161)+(N161*[1]Values!$D$10)+(O161*[1]Values!$D$11))/[1]Values!$A$2*100</f>
        <v>4.5192372172723496E-4</v>
      </c>
      <c r="R161" s="18" t="s">
        <v>24</v>
      </c>
    </row>
    <row r="162" spans="1:18" x14ac:dyDescent="0.25">
      <c r="A162" s="21">
        <v>43654</v>
      </c>
      <c r="B162" s="22" t="s">
        <v>44</v>
      </c>
      <c r="C162" s="22" t="s">
        <v>130</v>
      </c>
      <c r="D162" s="22" t="s">
        <v>44</v>
      </c>
      <c r="E162" s="23" t="s">
        <v>90</v>
      </c>
      <c r="F162" s="22" t="s">
        <v>21</v>
      </c>
      <c r="G162" s="22" t="s">
        <v>22</v>
      </c>
      <c r="H162" s="22">
        <v>17</v>
      </c>
      <c r="I162" s="22" t="s">
        <v>88</v>
      </c>
      <c r="J162" s="5">
        <v>1</v>
      </c>
      <c r="K162" s="24">
        <v>135</v>
      </c>
      <c r="L162" s="24">
        <v>2616</v>
      </c>
      <c r="M162" s="25" t="e">
        <f>LOG(J162+([1]Values!$D$8*K162)+([1]Values!$D$9*L162)+(N162*[1]Values!C$10)+(O162*[1]Values!$D$11)+1)</f>
        <v>#VALUE!</v>
      </c>
      <c r="N162" s="35">
        <v>3000</v>
      </c>
      <c r="O162" s="35">
        <v>500</v>
      </c>
      <c r="P162" s="26"/>
      <c r="Q162" s="27">
        <f>(J162+([1]Values!$D$8*K162)+([1]Values!$D$9*L162)+(N162*[1]Values!$D$10)+(O162*[1]Values!$D$11))/[1]Values!$A$2*100</f>
        <v>0.61921315288157286</v>
      </c>
      <c r="R162" s="28" t="s">
        <v>24</v>
      </c>
    </row>
    <row r="163" spans="1:18" x14ac:dyDescent="0.25">
      <c r="A163" s="21">
        <v>43655</v>
      </c>
      <c r="B163" s="22" t="s">
        <v>199</v>
      </c>
      <c r="C163" s="22" t="s">
        <v>272</v>
      </c>
      <c r="D163" s="22" t="s">
        <v>199</v>
      </c>
      <c r="E163" s="23" t="s">
        <v>99</v>
      </c>
      <c r="F163" s="22" t="s">
        <v>21</v>
      </c>
      <c r="G163" s="22" t="s">
        <v>22</v>
      </c>
      <c r="H163" s="22">
        <v>10</v>
      </c>
      <c r="I163" s="22" t="s">
        <v>50</v>
      </c>
      <c r="J163" s="5">
        <v>1</v>
      </c>
      <c r="K163" s="24">
        <v>3</v>
      </c>
      <c r="L163" s="24">
        <v>765</v>
      </c>
      <c r="M163" s="25" t="e">
        <f>LOG(J163+([1]Values!$D$8*K163)+([1]Values!$D$9*L163)+(N163*[1]Values!C$10)+(O163*[1]Values!$D$11)+1)</f>
        <v>#VALUE!</v>
      </c>
      <c r="N163" s="35">
        <v>221</v>
      </c>
      <c r="O163" s="22">
        <v>4</v>
      </c>
      <c r="P163" s="26"/>
      <c r="Q163" s="27">
        <f>(J163+([1]Values!$D$8*K163)+([1]Values!$D$9*L163)+(N163*[1]Values!$D$10)+(O163*[1]Values!$D$11))/[1]Values!$A$2*100</f>
        <v>8.7990166405601727E-2</v>
      </c>
      <c r="R163" s="28" t="s">
        <v>24</v>
      </c>
    </row>
    <row r="164" spans="1:18" x14ac:dyDescent="0.25">
      <c r="A164" s="11">
        <v>43656</v>
      </c>
      <c r="B164" s="12" t="s">
        <v>199</v>
      </c>
      <c r="C164" s="12" t="s">
        <v>272</v>
      </c>
      <c r="D164" s="12" t="s">
        <v>199</v>
      </c>
      <c r="E164" s="13" t="s">
        <v>72</v>
      </c>
      <c r="F164" s="12" t="s">
        <v>31</v>
      </c>
      <c r="G164" s="12" t="s">
        <v>22</v>
      </c>
      <c r="H164" s="12">
        <v>9</v>
      </c>
      <c r="I164" s="12" t="s">
        <v>23</v>
      </c>
      <c r="J164" s="5">
        <v>0</v>
      </c>
      <c r="K164" s="6">
        <v>70</v>
      </c>
      <c r="L164" s="6">
        <v>0</v>
      </c>
      <c r="M164" s="14" t="e">
        <f>LOG(J164+([1]Values!$D$8*K164)+([1]Values!$D$9*L164)+(N164*[1]Values!C$10)+(O164*[1]Values!$D$11)+1)</f>
        <v>#VALUE!</v>
      </c>
      <c r="N164" s="15">
        <v>0</v>
      </c>
      <c r="O164" s="15">
        <v>0</v>
      </c>
      <c r="P164" s="16"/>
      <c r="Q164" s="17">
        <f>(J164+([1]Values!$D$8*K164)+([1]Values!$D$9*L164)+(N164*[1]Values!$D$10)+(O164*[1]Values!$D$11))/[1]Values!$A$2*100</f>
        <v>8.6994506012150599E-2</v>
      </c>
      <c r="R164" s="18" t="s">
        <v>24</v>
      </c>
    </row>
    <row r="165" spans="1:18" x14ac:dyDescent="0.25">
      <c r="A165" s="11">
        <v>43658</v>
      </c>
      <c r="B165" s="12" t="s">
        <v>47</v>
      </c>
      <c r="C165" s="12" t="s">
        <v>273</v>
      </c>
      <c r="D165" s="12" t="s">
        <v>47</v>
      </c>
      <c r="E165" s="13" t="s">
        <v>30</v>
      </c>
      <c r="F165" s="12" t="s">
        <v>21</v>
      </c>
      <c r="G165" s="12" t="s">
        <v>22</v>
      </c>
      <c r="H165" s="12">
        <v>43</v>
      </c>
      <c r="I165" s="12"/>
      <c r="J165" s="5">
        <v>0</v>
      </c>
      <c r="K165" s="6">
        <v>0</v>
      </c>
      <c r="L165" s="6">
        <v>0</v>
      </c>
      <c r="M165" s="14" t="e">
        <f>LOG(J165+([1]Values!$D$8*K165)+([1]Values!$D$9*L165)+(N165*[1]Values!C$10)+(O165*[1]Values!$D$11)+1)</f>
        <v>#VALUE!</v>
      </c>
      <c r="N165" s="15">
        <v>7</v>
      </c>
      <c r="O165" s="15">
        <v>1</v>
      </c>
      <c r="P165" s="16"/>
      <c r="Q165" s="17">
        <f>(J165+([1]Values!$D$8*K165)+([1]Values!$D$9*L165)+(N165*[1]Values!$D$10)+(O165*[1]Values!$D$11))/[1]Values!$A$2*100</f>
        <v>4.6796776825123071E-4</v>
      </c>
      <c r="R165" s="18" t="s">
        <v>24</v>
      </c>
    </row>
    <row r="166" spans="1:18" x14ac:dyDescent="0.25">
      <c r="A166" s="11">
        <v>43658</v>
      </c>
      <c r="B166" s="12" t="s">
        <v>199</v>
      </c>
      <c r="C166" s="12" t="s">
        <v>274</v>
      </c>
      <c r="D166" s="12" t="s">
        <v>199</v>
      </c>
      <c r="E166" s="13" t="s">
        <v>46</v>
      </c>
      <c r="F166" s="12" t="s">
        <v>21</v>
      </c>
      <c r="G166" s="12" t="s">
        <v>22</v>
      </c>
      <c r="H166" s="12">
        <v>5</v>
      </c>
      <c r="I166" s="12" t="s">
        <v>32</v>
      </c>
      <c r="J166" s="5">
        <v>0</v>
      </c>
      <c r="K166" s="6">
        <v>59</v>
      </c>
      <c r="L166" s="20">
        <v>9609</v>
      </c>
      <c r="M166" s="14" t="e">
        <f>LOG(J166+([1]Values!$D$8*K166)+([1]Values!$D$9*L166)+(N166*[1]Values!C$10)+(O166*[1]Values!$D$11)+1)</f>
        <v>#VALUE!</v>
      </c>
      <c r="N166" s="15">
        <v>2158</v>
      </c>
      <c r="O166" s="15">
        <v>67</v>
      </c>
      <c r="P166" s="16"/>
      <c r="Q166" s="17">
        <f>(J166+([1]Values!$D$8*K166)+([1]Values!$D$9*L166)+(N166*[1]Values!$D$10)+(O166*[1]Values!$D$11))/[1]Values!$A$2*100</f>
        <v>1.0447405376406866</v>
      </c>
      <c r="R166" s="18" t="s">
        <v>24</v>
      </c>
    </row>
    <row r="167" spans="1:18" x14ac:dyDescent="0.25">
      <c r="A167" s="30">
        <v>43659</v>
      </c>
      <c r="B167" s="31" t="s">
        <v>61</v>
      </c>
      <c r="C167" s="31" t="s">
        <v>275</v>
      </c>
      <c r="D167" s="31" t="s">
        <v>61</v>
      </c>
      <c r="E167" s="48"/>
      <c r="F167" s="31"/>
      <c r="G167" s="31"/>
      <c r="H167" s="22"/>
      <c r="I167" s="22"/>
      <c r="J167" s="5">
        <v>0</v>
      </c>
      <c r="K167" s="6">
        <v>0</v>
      </c>
      <c r="L167" s="6">
        <v>0</v>
      </c>
      <c r="M167" s="14" t="e">
        <f>LOG(J167+([1]Values!$D$8*K167)+([1]Values!$D$9*L167)+(N167*[1]Values!C$10)+(O167*[1]Values!$D$11)+1)</f>
        <v>#VALUE!</v>
      </c>
      <c r="N167" s="49">
        <v>5</v>
      </c>
      <c r="O167" s="49">
        <v>0</v>
      </c>
      <c r="P167" s="26"/>
      <c r="Q167" s="17">
        <f>(J167+([1]Values!$D$8*K167)+([1]Values!$D$9*L167)+(N167*[1]Values!$D$10)+(O167*[1]Values!$D$11))/[1]Values!$A$2*100</f>
        <v>2.2596186086361748E-4</v>
      </c>
      <c r="R167" s="50" t="s">
        <v>24</v>
      </c>
    </row>
    <row r="168" spans="1:18" x14ac:dyDescent="0.25">
      <c r="A168" s="30">
        <v>43660</v>
      </c>
      <c r="B168" s="31" t="s">
        <v>250</v>
      </c>
      <c r="C168" s="31" t="s">
        <v>276</v>
      </c>
      <c r="D168" s="31" t="s">
        <v>250</v>
      </c>
      <c r="E168" s="48" t="s">
        <v>112</v>
      </c>
      <c r="F168" s="31" t="s">
        <v>21</v>
      </c>
      <c r="G168" s="31" t="s">
        <v>22</v>
      </c>
      <c r="H168" s="22"/>
      <c r="I168" s="22"/>
      <c r="J168" s="5">
        <v>0</v>
      </c>
      <c r="K168" s="6">
        <v>0</v>
      </c>
      <c r="L168" s="6">
        <v>0</v>
      </c>
      <c r="M168" s="14" t="e">
        <f>LOG(J168+([1]Values!$D$8*K168)+([1]Values!$D$9*L168)+(N168*[1]Values!C$10)+(O168*[1]Values!$D$11)+1)</f>
        <v>#VALUE!</v>
      </c>
      <c r="N168" s="49">
        <v>1</v>
      </c>
      <c r="O168" s="49">
        <v>0</v>
      </c>
      <c r="P168" s="26"/>
      <c r="Q168" s="17">
        <f>(J168+([1]Values!$D$8*K168)+([1]Values!$D$9*L168)+(N168*[1]Values!$D$10)+(O168*[1]Values!$D$11))/[1]Values!$A$2*100</f>
        <v>4.5192372172723497E-5</v>
      </c>
      <c r="R168" s="50" t="s">
        <v>24</v>
      </c>
    </row>
    <row r="169" spans="1:18" x14ac:dyDescent="0.25">
      <c r="A169" s="21">
        <v>43660</v>
      </c>
      <c r="B169" s="22" t="s">
        <v>47</v>
      </c>
      <c r="C169" s="22" t="s">
        <v>128</v>
      </c>
      <c r="D169" s="22" t="s">
        <v>47</v>
      </c>
      <c r="E169" s="23" t="s">
        <v>249</v>
      </c>
      <c r="F169" s="22" t="s">
        <v>21</v>
      </c>
      <c r="G169" s="22" t="s">
        <v>22</v>
      </c>
      <c r="H169" s="22">
        <v>10</v>
      </c>
      <c r="I169" s="22" t="s">
        <v>88</v>
      </c>
      <c r="J169" s="5">
        <v>14</v>
      </c>
      <c r="K169" s="24">
        <v>129</v>
      </c>
      <c r="L169" s="24">
        <v>53076</v>
      </c>
      <c r="M169" s="25" t="e">
        <f>LOG(J169+([1]Values!$D$8*K169)+([1]Values!$D$9*L169)+(N169*[1]Values!C$10)+(O169*[1]Values!$D$11)+1)</f>
        <v>#VALUE!</v>
      </c>
      <c r="N169" s="22">
        <v>1609</v>
      </c>
      <c r="O169" s="35">
        <v>1256</v>
      </c>
      <c r="P169" s="26"/>
      <c r="Q169" s="27">
        <f>(J169+([1]Values!$D$8*K169)+([1]Values!$D$9*L169)+(N169*[1]Values!$D$10)+(O169*[1]Values!$D$11))/[1]Values!$A$2*100</f>
        <v>5.2630096055375635</v>
      </c>
      <c r="R169" s="28" t="s">
        <v>277</v>
      </c>
    </row>
    <row r="170" spans="1:18" x14ac:dyDescent="0.25">
      <c r="A170" s="11">
        <v>43662</v>
      </c>
      <c r="B170" s="12" t="s">
        <v>47</v>
      </c>
      <c r="C170" s="12" t="s">
        <v>278</v>
      </c>
      <c r="D170" s="12" t="s">
        <v>47</v>
      </c>
      <c r="E170" s="29" t="s">
        <v>172</v>
      </c>
      <c r="F170" s="12" t="s">
        <v>21</v>
      </c>
      <c r="G170" s="12" t="s">
        <v>22</v>
      </c>
      <c r="H170" s="12">
        <v>91</v>
      </c>
      <c r="I170" s="12" t="s">
        <v>50</v>
      </c>
      <c r="J170" s="5">
        <v>0</v>
      </c>
      <c r="K170" s="6">
        <v>10</v>
      </c>
      <c r="L170" s="6"/>
      <c r="M170" s="14" t="e">
        <f>LOG(J170+([1]Values!$D$8*K170)+([1]Values!$D$9*L170)+(N170*[1]Values!C$10)+(O170*[1]Values!$D$11)+1)</f>
        <v>#VALUE!</v>
      </c>
      <c r="N170" s="15">
        <v>68</v>
      </c>
      <c r="O170" s="15">
        <v>2</v>
      </c>
      <c r="P170" s="16"/>
      <c r="Q170" s="17">
        <f>(J170+([1]Values!$D$8*K170)+([1]Values!$D$9*L170)+(N170*[1]Values!$D$10)+(O170*[1]Values!$D$11))/[1]Values!$A$2*100</f>
        <v>1.5804110206993901E-2</v>
      </c>
      <c r="R170" s="18" t="s">
        <v>24</v>
      </c>
    </row>
    <row r="171" spans="1:18" x14ac:dyDescent="0.25">
      <c r="A171" s="11">
        <v>43665</v>
      </c>
      <c r="B171" s="12" t="s">
        <v>61</v>
      </c>
      <c r="C171" s="12" t="s">
        <v>279</v>
      </c>
      <c r="D171" s="12" t="s">
        <v>61</v>
      </c>
      <c r="E171" s="29" t="s">
        <v>99</v>
      </c>
      <c r="F171" s="12" t="s">
        <v>21</v>
      </c>
      <c r="G171" s="12" t="s">
        <v>22</v>
      </c>
      <c r="H171" s="12"/>
      <c r="I171" s="12"/>
      <c r="J171" s="5">
        <v>0</v>
      </c>
      <c r="K171" s="6">
        <v>0</v>
      </c>
      <c r="L171" s="6">
        <v>0</v>
      </c>
      <c r="M171" s="14" t="e">
        <f>LOG(J171+([1]Values!$D$8*K171)+([1]Values!$D$9*L171)+(N171*[1]Values!C$10)+(O171*[1]Values!$D$11)+1)</f>
        <v>#VALUE!</v>
      </c>
      <c r="N171" s="19">
        <v>10</v>
      </c>
      <c r="O171" s="15">
        <v>0</v>
      </c>
      <c r="P171" s="16"/>
      <c r="Q171" s="17">
        <f>(J171+([1]Values!$D$8*K171)+([1]Values!$D$9*L171)+(N171*[1]Values!$D$10)+(O171*[1]Values!$D$11))/[1]Values!$A$2*100</f>
        <v>4.5192372172723496E-4</v>
      </c>
      <c r="R171" s="18" t="s">
        <v>24</v>
      </c>
    </row>
    <row r="172" spans="1:18" x14ac:dyDescent="0.25">
      <c r="A172" s="11">
        <v>43665</v>
      </c>
      <c r="B172" s="12" t="s">
        <v>96</v>
      </c>
      <c r="C172" s="12" t="s">
        <v>280</v>
      </c>
      <c r="D172" s="12" t="s">
        <v>96</v>
      </c>
      <c r="E172" s="13" t="s">
        <v>53</v>
      </c>
      <c r="F172" s="12" t="s">
        <v>21</v>
      </c>
      <c r="G172" s="12" t="s">
        <v>22</v>
      </c>
      <c r="H172" s="12">
        <v>13</v>
      </c>
      <c r="I172" s="12" t="s">
        <v>50</v>
      </c>
      <c r="J172" s="5">
        <v>0</v>
      </c>
      <c r="K172" s="6">
        <v>5</v>
      </c>
      <c r="L172" s="6">
        <v>0</v>
      </c>
      <c r="M172" s="14" t="e">
        <f>LOG(J172+([1]Values!$D$8*K172)+([1]Values!$D$9*L172)+(N172*[1]Values!C$10)+(O172*[1]Values!$D$11)+1)</f>
        <v>#VALUE!</v>
      </c>
      <c r="N172" s="19">
        <v>3200</v>
      </c>
      <c r="O172" s="15">
        <v>90</v>
      </c>
      <c r="P172" s="16"/>
      <c r="Q172" s="17">
        <f>(J172+([1]Values!$D$8*K172)+([1]Values!$D$9*L172)+(N172*[1]Values!$D$10)+(O172*[1]Values!$D$11))/[1]Values!$A$2*100</f>
        <v>0.16447538891309232</v>
      </c>
      <c r="R172" s="18" t="s">
        <v>24</v>
      </c>
    </row>
    <row r="173" spans="1:18" x14ac:dyDescent="0.25">
      <c r="A173" s="11">
        <v>43667</v>
      </c>
      <c r="B173" s="12" t="s">
        <v>28</v>
      </c>
      <c r="C173" s="12" t="s">
        <v>60</v>
      </c>
      <c r="D173" s="12" t="s">
        <v>28</v>
      </c>
      <c r="E173" s="13" t="s">
        <v>72</v>
      </c>
      <c r="F173" s="12" t="s">
        <v>21</v>
      </c>
      <c r="G173" s="12" t="s">
        <v>22</v>
      </c>
      <c r="H173" s="12">
        <v>10</v>
      </c>
      <c r="I173" s="12"/>
      <c r="J173" s="5">
        <v>0</v>
      </c>
      <c r="K173" s="6">
        <v>0</v>
      </c>
      <c r="L173" s="6"/>
      <c r="M173" s="14" t="e">
        <f>LOG(J173+([1]Values!$D$8*K173)+([1]Values!$D$9*L173)+(N173*[1]Values!C$10)+(O173*[1]Values!$D$11)+1)</f>
        <v>#VALUE!</v>
      </c>
      <c r="N173" s="19">
        <v>10</v>
      </c>
      <c r="O173" s="15"/>
      <c r="P173" s="16"/>
      <c r="Q173" s="17">
        <f>(J173+([1]Values!$D$8*K173)+([1]Values!$D$9*L173)+(N173*[1]Values!$D$10)+(O173*[1]Values!$D$11))/[1]Values!$A$2*100</f>
        <v>4.5192372172723496E-4</v>
      </c>
      <c r="R173" s="18" t="s">
        <v>24</v>
      </c>
    </row>
    <row r="174" spans="1:18" x14ac:dyDescent="0.25">
      <c r="A174" s="11">
        <v>43668</v>
      </c>
      <c r="B174" s="12" t="s">
        <v>76</v>
      </c>
      <c r="C174" s="12" t="s">
        <v>281</v>
      </c>
      <c r="D174" s="12" t="s">
        <v>76</v>
      </c>
      <c r="E174" s="13" t="s">
        <v>132</v>
      </c>
      <c r="F174" s="12" t="s">
        <v>21</v>
      </c>
      <c r="G174" s="12" t="s">
        <v>22</v>
      </c>
      <c r="H174" s="12">
        <v>5</v>
      </c>
      <c r="I174" s="12"/>
      <c r="J174" s="5">
        <v>0</v>
      </c>
      <c r="K174" s="6">
        <v>0</v>
      </c>
      <c r="L174" s="6">
        <v>0</v>
      </c>
      <c r="M174" s="14" t="e">
        <f>LOG(J174+([1]Values!$D$8*K174)+([1]Values!$D$9*L174)+(N174*[1]Values!C$10)+(O174*[1]Values!$D$11)+1)</f>
        <v>#VALUE!</v>
      </c>
      <c r="N174" s="15">
        <v>1</v>
      </c>
      <c r="O174" s="15">
        <v>0</v>
      </c>
      <c r="P174" s="16"/>
      <c r="Q174" s="17">
        <f>(J174+([1]Values!$D$8*K174)+([1]Values!$D$9*L174)+(N174*[1]Values!$D$10)+(O174*[1]Values!$D$11))/[1]Values!$A$2*100</f>
        <v>4.5192372172723497E-5</v>
      </c>
      <c r="R174" s="18" t="s">
        <v>24</v>
      </c>
    </row>
    <row r="175" spans="1:18" x14ac:dyDescent="0.25">
      <c r="A175" s="11">
        <v>43668</v>
      </c>
      <c r="B175" s="12" t="s">
        <v>44</v>
      </c>
      <c r="C175" s="12" t="s">
        <v>131</v>
      </c>
      <c r="D175" s="12" t="s">
        <v>44</v>
      </c>
      <c r="E175" s="13" t="s">
        <v>72</v>
      </c>
      <c r="F175" s="12" t="s">
        <v>21</v>
      </c>
      <c r="G175" s="12" t="s">
        <v>22</v>
      </c>
      <c r="H175" s="12">
        <v>13</v>
      </c>
      <c r="I175" s="12"/>
      <c r="J175" s="5">
        <v>0</v>
      </c>
      <c r="K175" s="6">
        <v>0</v>
      </c>
      <c r="L175" s="6">
        <v>0</v>
      </c>
      <c r="M175" s="14" t="e">
        <f>LOG(J175+([1]Values!$D$8*K175)+([1]Values!$D$9*L175)+(N175*[1]Values!C$10)+(O175*[1]Values!$D$11)+1)</f>
        <v>#VALUE!</v>
      </c>
      <c r="N175" s="15">
        <v>11</v>
      </c>
      <c r="O175" s="15">
        <v>0</v>
      </c>
      <c r="P175" s="16"/>
      <c r="Q175" s="17">
        <f>(J175+([1]Values!$D$8*K175)+([1]Values!$D$9*L175)+(N175*[1]Values!$D$10)+(O175*[1]Values!$D$11))/[1]Values!$A$2*100</f>
        <v>4.9711609389995848E-4</v>
      </c>
      <c r="R175" s="18" t="s">
        <v>24</v>
      </c>
    </row>
    <row r="176" spans="1:18" x14ac:dyDescent="0.25">
      <c r="A176" s="11">
        <v>43670</v>
      </c>
      <c r="B176" s="12" t="s">
        <v>55</v>
      </c>
      <c r="C176" s="12" t="s">
        <v>282</v>
      </c>
      <c r="D176" s="12" t="s">
        <v>55</v>
      </c>
      <c r="E176" s="13" t="s">
        <v>57</v>
      </c>
      <c r="F176" s="12" t="s">
        <v>78</v>
      </c>
      <c r="G176" s="12" t="s">
        <v>22</v>
      </c>
      <c r="H176" s="12"/>
      <c r="I176" s="12"/>
      <c r="J176" s="5">
        <v>0</v>
      </c>
      <c r="K176" s="6">
        <v>0</v>
      </c>
      <c r="L176" s="6">
        <v>0</v>
      </c>
      <c r="M176" s="14" t="e">
        <f>LOG(J176+([1]Values!$D$8*K176)+([1]Values!$D$9*L176)+(N176*[1]Values!C$10)+(O176*[1]Values!$D$11)+1)</f>
        <v>#VALUE!</v>
      </c>
      <c r="N176" s="19">
        <v>5</v>
      </c>
      <c r="O176" s="15">
        <v>0</v>
      </c>
      <c r="P176" s="16"/>
      <c r="Q176" s="17">
        <f>(J176+([1]Values!$D$8*K176)+([1]Values!$D$9*L176)+(N176*[1]Values!$D$10)+(O176*[1]Values!$D$11))/[1]Values!$A$2*100</f>
        <v>2.2596186086361748E-4</v>
      </c>
      <c r="R176" s="18" t="s">
        <v>24</v>
      </c>
    </row>
    <row r="177" spans="1:18" x14ac:dyDescent="0.25">
      <c r="A177" s="21">
        <v>43670</v>
      </c>
      <c r="B177" s="22" t="s">
        <v>61</v>
      </c>
      <c r="C177" s="22" t="s">
        <v>109</v>
      </c>
      <c r="D177" s="22" t="s">
        <v>61</v>
      </c>
      <c r="E177" s="23" t="s">
        <v>140</v>
      </c>
      <c r="F177" s="22" t="s">
        <v>78</v>
      </c>
      <c r="G177" s="22" t="s">
        <v>22</v>
      </c>
      <c r="H177" s="22">
        <v>2</v>
      </c>
      <c r="I177" s="22"/>
      <c r="J177" s="5">
        <v>1</v>
      </c>
      <c r="K177" s="24">
        <v>1</v>
      </c>
      <c r="L177" s="24"/>
      <c r="M177" s="25" t="e">
        <f>LOG(J177+([1]Values!$D$8*K177)+([1]Values!$D$9*L177)+(N177*[1]Values!C$10)+(O177*[1]Values!$D$11)+1)</f>
        <v>#VALUE!</v>
      </c>
      <c r="N177" s="22">
        <v>500</v>
      </c>
      <c r="O177" s="22">
        <v>1</v>
      </c>
      <c r="P177" s="26"/>
      <c r="Q177" s="27">
        <f>(J177+([1]Values!$D$8*K177)+([1]Values!$D$9*L177)+(N177*[1]Values!$D$10)+(O177*[1]Values!$D$11))/[1]Values!$A$2*100</f>
        <v>2.8894173246478704E-2</v>
      </c>
      <c r="R177" s="28" t="s">
        <v>24</v>
      </c>
    </row>
    <row r="178" spans="1:18" x14ac:dyDescent="0.25">
      <c r="A178" s="11">
        <v>43671</v>
      </c>
      <c r="B178" s="12" t="s">
        <v>55</v>
      </c>
      <c r="C178" s="12" t="s">
        <v>282</v>
      </c>
      <c r="D178" s="12" t="s">
        <v>55</v>
      </c>
      <c r="E178" s="13" t="s">
        <v>155</v>
      </c>
      <c r="F178" s="12" t="s">
        <v>78</v>
      </c>
      <c r="G178" s="12" t="s">
        <v>22</v>
      </c>
      <c r="H178" s="12"/>
      <c r="I178" s="12"/>
      <c r="J178" s="5">
        <v>0</v>
      </c>
      <c r="K178" s="6">
        <v>0</v>
      </c>
      <c r="L178" s="6">
        <v>0</v>
      </c>
      <c r="M178" s="14" t="e">
        <f>LOG(J178+([1]Values!$D$8*K178)+([1]Values!$D$9*L178)+(N178*[1]Values!C$10)+(O178*[1]Values!$D$11)+1)</f>
        <v>#VALUE!</v>
      </c>
      <c r="N178" s="19">
        <v>10</v>
      </c>
      <c r="O178" s="15">
        <v>0</v>
      </c>
      <c r="P178" s="16"/>
      <c r="Q178" s="17">
        <f>(J178+([1]Values!$D$8*K178)+([1]Values!$D$9*L178)+(N178*[1]Values!$D$10)+(O178*[1]Values!$D$11))/[1]Values!$A$2*100</f>
        <v>4.5192372172723496E-4</v>
      </c>
      <c r="R178" s="18" t="s">
        <v>24</v>
      </c>
    </row>
    <row r="179" spans="1:18" x14ac:dyDescent="0.25">
      <c r="A179" s="21">
        <v>43672</v>
      </c>
      <c r="B179" s="22" t="s">
        <v>199</v>
      </c>
      <c r="C179" s="22" t="s">
        <v>283</v>
      </c>
      <c r="D179" s="22" t="s">
        <v>199</v>
      </c>
      <c r="E179" s="23" t="s">
        <v>129</v>
      </c>
      <c r="F179" s="22" t="s">
        <v>231</v>
      </c>
      <c r="G179" s="22" t="s">
        <v>22</v>
      </c>
      <c r="H179" s="22"/>
      <c r="I179" s="22"/>
      <c r="J179" s="5">
        <v>9</v>
      </c>
      <c r="K179" s="24">
        <v>64</v>
      </c>
      <c r="L179" s="24">
        <v>261</v>
      </c>
      <c r="M179" s="25" t="e">
        <f>LOG(J179+([1]Values!$D$8*K179)+([1]Values!$D$9*L179)+(N179*[1]Values!C$10)+(O179*[1]Values!$D$11)+1)</f>
        <v>#VALUE!</v>
      </c>
      <c r="N179" s="22">
        <v>36</v>
      </c>
      <c r="O179" s="22">
        <v>185</v>
      </c>
      <c r="P179" s="26">
        <v>5000000</v>
      </c>
      <c r="Q179" s="27">
        <f>(J179+([1]Values!$D$8*K179)+([1]Values!$D$9*L179)+(N179*[1]Values!$D$10)+(O179*[1]Values!$D$11))/[1]Values!$A$2*100</f>
        <v>0.17680770282303773</v>
      </c>
      <c r="R179" s="28" t="s">
        <v>24</v>
      </c>
    </row>
    <row r="180" spans="1:18" x14ac:dyDescent="0.25">
      <c r="A180" s="11">
        <v>43674</v>
      </c>
      <c r="B180" s="12" t="s">
        <v>47</v>
      </c>
      <c r="C180" s="12" t="s">
        <v>284</v>
      </c>
      <c r="D180" s="12" t="s">
        <v>47</v>
      </c>
      <c r="E180" s="13" t="s">
        <v>53</v>
      </c>
      <c r="F180" s="12" t="s">
        <v>21</v>
      </c>
      <c r="G180" s="12" t="s">
        <v>22</v>
      </c>
      <c r="H180" s="12">
        <v>53</v>
      </c>
      <c r="I180" s="12"/>
      <c r="J180" s="5">
        <v>0</v>
      </c>
      <c r="K180" s="6">
        <v>0</v>
      </c>
      <c r="L180" s="6">
        <v>0</v>
      </c>
      <c r="M180" s="14" t="e">
        <f>LOG(J180+([1]Values!$D$8*K180)+([1]Values!$D$9*L180)+(N180*[1]Values!C$10)+(O180*[1]Values!$D$11)+1)</f>
        <v>#VALUE!</v>
      </c>
      <c r="N180" s="15">
        <v>4</v>
      </c>
      <c r="O180" s="15">
        <v>0</v>
      </c>
      <c r="P180" s="16"/>
      <c r="Q180" s="17">
        <f>(J180+([1]Values!$D$8*K180)+([1]Values!$D$9*L180)+(N180*[1]Values!$D$10)+(O180*[1]Values!$D$11))/[1]Values!$A$2*100</f>
        <v>1.8076948869089399E-4</v>
      </c>
      <c r="R180" s="18" t="s">
        <v>24</v>
      </c>
    </row>
    <row r="181" spans="1:18" x14ac:dyDescent="0.25">
      <c r="A181" s="11">
        <v>43675</v>
      </c>
      <c r="B181" s="12" t="s">
        <v>285</v>
      </c>
      <c r="C181" s="12" t="s">
        <v>286</v>
      </c>
      <c r="D181" s="12" t="s">
        <v>285</v>
      </c>
      <c r="E181" s="13" t="s">
        <v>243</v>
      </c>
      <c r="F181" s="12" t="s">
        <v>21</v>
      </c>
      <c r="G181" s="12" t="s">
        <v>22</v>
      </c>
      <c r="H181" s="12">
        <v>4</v>
      </c>
      <c r="I181" s="12" t="s">
        <v>23</v>
      </c>
      <c r="J181" s="5">
        <v>0</v>
      </c>
      <c r="K181" s="6">
        <v>0</v>
      </c>
      <c r="L181" s="6">
        <v>0</v>
      </c>
      <c r="M181" s="14" t="e">
        <f>LOG(J181+([1]Values!$D$8*K181)+([1]Values!$D$9*L181)+(N181*[1]Values!C$10)+(O181*[1]Values!$D$11)+1)</f>
        <v>#VALUE!</v>
      </c>
      <c r="N181" s="15">
        <v>1</v>
      </c>
      <c r="O181" s="15">
        <v>0</v>
      </c>
      <c r="P181" s="16"/>
      <c r="Q181" s="17">
        <f>(J181+([1]Values!$D$8*K181)+([1]Values!$D$9*L181)+(N181*[1]Values!$D$10)+(O181*[1]Values!$D$11))/[1]Values!$A$2*100</f>
        <v>4.5192372172723497E-5</v>
      </c>
      <c r="R181" s="18" t="s">
        <v>24</v>
      </c>
    </row>
    <row r="182" spans="1:18" x14ac:dyDescent="0.25">
      <c r="A182" s="11">
        <v>43677</v>
      </c>
      <c r="B182" s="12" t="s">
        <v>114</v>
      </c>
      <c r="C182" s="12" t="s">
        <v>287</v>
      </c>
      <c r="D182" s="12" t="s">
        <v>114</v>
      </c>
      <c r="E182" s="29" t="s">
        <v>203</v>
      </c>
      <c r="F182" s="12" t="s">
        <v>21</v>
      </c>
      <c r="G182" s="12" t="s">
        <v>22</v>
      </c>
      <c r="H182" s="12"/>
      <c r="I182" s="12" t="s">
        <v>23</v>
      </c>
      <c r="J182" s="5">
        <v>0</v>
      </c>
      <c r="K182" s="6">
        <v>0</v>
      </c>
      <c r="L182" s="6">
        <v>0</v>
      </c>
      <c r="M182" s="14" t="e">
        <f>LOG(J182+([1]Values!$D$8*K182)+([1]Values!$D$9*L182)+(N182*[1]Values!C$10)+(O182*[1]Values!$D$11)+1)</f>
        <v>#VALUE!</v>
      </c>
      <c r="N182" s="15">
        <v>1</v>
      </c>
      <c r="O182" s="15">
        <v>0</v>
      </c>
      <c r="P182" s="16"/>
      <c r="Q182" s="17">
        <f>(J182+([1]Values!$D$8*K182)+([1]Values!$D$9*L182)+(N182*[1]Values!$D$10)+(O182*[1]Values!$D$11))/[1]Values!$A$2*100</f>
        <v>4.5192372172723497E-5</v>
      </c>
      <c r="R182" s="18" t="s">
        <v>24</v>
      </c>
    </row>
    <row r="183" spans="1:18" x14ac:dyDescent="0.25">
      <c r="A183" s="11">
        <v>43677</v>
      </c>
      <c r="B183" s="12" t="s">
        <v>38</v>
      </c>
      <c r="C183" s="12" t="s">
        <v>230</v>
      </c>
      <c r="D183" s="12" t="s">
        <v>38</v>
      </c>
      <c r="E183" s="13" t="s">
        <v>151</v>
      </c>
      <c r="F183" s="12" t="s">
        <v>21</v>
      </c>
      <c r="G183" s="12" t="s">
        <v>22</v>
      </c>
      <c r="H183" s="12">
        <v>13</v>
      </c>
      <c r="I183" s="12"/>
      <c r="J183" s="5">
        <v>0</v>
      </c>
      <c r="K183" s="6">
        <v>0</v>
      </c>
      <c r="L183" s="6">
        <v>0</v>
      </c>
      <c r="M183" s="14" t="e">
        <f>LOG(J183+([1]Values!$D$8*K183)+([1]Values!$D$9*L183)+(N183*[1]Values!C$10)+(O183*[1]Values!$D$11)+1)</f>
        <v>#VALUE!</v>
      </c>
      <c r="N183" s="19">
        <v>5</v>
      </c>
      <c r="O183" s="15">
        <v>0</v>
      </c>
      <c r="P183" s="16"/>
      <c r="Q183" s="17">
        <f>(J183+([1]Values!$D$8*K183)+([1]Values!$D$9*L183)+(N183*[1]Values!$D$10)+(O183*[1]Values!$D$11))/[1]Values!$A$2*100</f>
        <v>2.2596186086361748E-4</v>
      </c>
      <c r="R183" s="18" t="s">
        <v>24</v>
      </c>
    </row>
    <row r="184" spans="1:18" x14ac:dyDescent="0.25">
      <c r="A184" s="13" t="s">
        <v>288</v>
      </c>
      <c r="B184" s="12" t="s">
        <v>289</v>
      </c>
      <c r="C184" s="12" t="s">
        <v>290</v>
      </c>
      <c r="D184" s="12" t="s">
        <v>289</v>
      </c>
      <c r="E184" s="13"/>
      <c r="F184" s="12" t="s">
        <v>231</v>
      </c>
      <c r="G184" s="12" t="s">
        <v>68</v>
      </c>
      <c r="H184" s="12">
        <v>1</v>
      </c>
      <c r="I184" s="12"/>
      <c r="J184" s="5">
        <v>0</v>
      </c>
      <c r="K184" s="6">
        <v>0</v>
      </c>
      <c r="L184" s="6">
        <v>0</v>
      </c>
      <c r="M184" s="14" t="e">
        <f>LOG(J184+([1]Values!$D$8*K184)+([1]Values!$D$9*L184)+(N184*[1]Values!C$10)+(O184*[1]Values!$D$11)+1)</f>
        <v>#VALUE!</v>
      </c>
      <c r="N184" s="15">
        <v>133</v>
      </c>
      <c r="O184" s="15">
        <v>0</v>
      </c>
      <c r="P184" s="16"/>
      <c r="Q184" s="17">
        <f>(J184+([1]Values!$D$8*K184)+([1]Values!$D$9*L184)+(N184*[1]Values!$D$10)+(O184*[1]Values!$D$11))/[1]Values!$A$2*100</f>
        <v>6.0105854989722244E-3</v>
      </c>
      <c r="R184" s="18" t="s">
        <v>24</v>
      </c>
    </row>
    <row r="185" spans="1:18" x14ac:dyDescent="0.25">
      <c r="A185" s="11">
        <v>43678</v>
      </c>
      <c r="B185" s="12" t="s">
        <v>250</v>
      </c>
      <c r="C185" s="12" t="s">
        <v>291</v>
      </c>
      <c r="D185" s="12" t="s">
        <v>250</v>
      </c>
      <c r="E185" s="13" t="s">
        <v>129</v>
      </c>
      <c r="F185" s="12" t="s">
        <v>21</v>
      </c>
      <c r="G185" s="12" t="s">
        <v>22</v>
      </c>
      <c r="H185" s="12"/>
      <c r="I185" s="12"/>
      <c r="J185" s="5">
        <v>0</v>
      </c>
      <c r="K185" s="6">
        <v>0</v>
      </c>
      <c r="L185" s="6">
        <v>0</v>
      </c>
      <c r="M185" s="14" t="e">
        <f>LOG(J185+([1]Values!$D$8*K185)+([1]Values!$D$9*L185)+(N185*[1]Values!C$10)+(O185*[1]Values!$D$11)+1)</f>
        <v>#VALUE!</v>
      </c>
      <c r="N185" s="19">
        <v>10</v>
      </c>
      <c r="O185" s="15">
        <v>0</v>
      </c>
      <c r="P185" s="16"/>
      <c r="Q185" s="17">
        <f>(J185+([1]Values!$D$8*K185)+([1]Values!$D$9*L185)+(N185*[1]Values!$D$10)+(O185*[1]Values!$D$11))/[1]Values!$A$2*100</f>
        <v>4.5192372172723496E-4</v>
      </c>
      <c r="R185" s="18" t="s">
        <v>24</v>
      </c>
    </row>
    <row r="186" spans="1:18" x14ac:dyDescent="0.25">
      <c r="A186" s="11">
        <v>43678</v>
      </c>
      <c r="B186" s="12" t="s">
        <v>84</v>
      </c>
      <c r="C186" s="12" t="s">
        <v>292</v>
      </c>
      <c r="D186" s="12" t="s">
        <v>84</v>
      </c>
      <c r="E186" s="29" t="s">
        <v>112</v>
      </c>
      <c r="F186" s="12" t="s">
        <v>21</v>
      </c>
      <c r="G186" s="12" t="s">
        <v>22</v>
      </c>
      <c r="H186" s="12">
        <v>20</v>
      </c>
      <c r="I186" s="12"/>
      <c r="J186" s="5">
        <v>0</v>
      </c>
      <c r="K186" s="6">
        <v>0</v>
      </c>
      <c r="L186" s="6">
        <v>0</v>
      </c>
      <c r="M186" s="14" t="e">
        <f>LOG(J186+([1]Values!$D$8*K186)+([1]Values!$D$9*L186)+(N186*[1]Values!C$10)+(O186*[1]Values!$D$11)+1)</f>
        <v>#VALUE!</v>
      </c>
      <c r="N186" s="19">
        <v>10</v>
      </c>
      <c r="O186" s="15">
        <v>0</v>
      </c>
      <c r="P186" s="16"/>
      <c r="Q186" s="17">
        <f>(J186+([1]Values!$D$8*K186)+([1]Values!$D$9*L186)+(N186*[1]Values!$D$10)+(O186*[1]Values!$D$11))/[1]Values!$A$2*100</f>
        <v>4.5192372172723496E-4</v>
      </c>
      <c r="R186" s="18" t="s">
        <v>24</v>
      </c>
    </row>
    <row r="187" spans="1:18" x14ac:dyDescent="0.25">
      <c r="A187" s="21">
        <v>43679</v>
      </c>
      <c r="B187" s="22" t="s">
        <v>47</v>
      </c>
      <c r="C187" s="22" t="s">
        <v>284</v>
      </c>
      <c r="D187" s="22" t="s">
        <v>47</v>
      </c>
      <c r="E187" s="23" t="s">
        <v>271</v>
      </c>
      <c r="F187" s="22" t="s">
        <v>21</v>
      </c>
      <c r="G187" s="22" t="s">
        <v>22</v>
      </c>
      <c r="H187" s="22">
        <v>53</v>
      </c>
      <c r="I187" s="22"/>
      <c r="J187" s="5">
        <v>8</v>
      </c>
      <c r="K187" s="24">
        <v>2</v>
      </c>
      <c r="L187" s="24">
        <v>600</v>
      </c>
      <c r="M187" s="25" t="e">
        <f>LOG(J187+([1]Values!$D$8*K187)+([1]Values!$D$9*L187)+(N187*[1]Values!C$10)+(O187*[1]Values!$D$11)+1)</f>
        <v>#VALUE!</v>
      </c>
      <c r="N187" s="22">
        <v>721</v>
      </c>
      <c r="O187" s="22">
        <v>55</v>
      </c>
      <c r="P187" s="26"/>
      <c r="Q187" s="27">
        <f>(J187+([1]Values!$D$8*K187)+([1]Values!$D$9*L187)+(N187*[1]Values!$D$10)+(O187*[1]Values!$D$11))/[1]Values!$A$2*100</f>
        <v>0.1365698608789474</v>
      </c>
      <c r="R187" s="28" t="s">
        <v>24</v>
      </c>
    </row>
    <row r="188" spans="1:18" x14ac:dyDescent="0.25">
      <c r="A188" s="11">
        <v>43681</v>
      </c>
      <c r="B188" s="12" t="s">
        <v>34</v>
      </c>
      <c r="C188" s="12" t="s">
        <v>293</v>
      </c>
      <c r="D188" s="12" t="s">
        <v>34</v>
      </c>
      <c r="E188" s="29" t="s">
        <v>294</v>
      </c>
      <c r="F188" s="12" t="s">
        <v>21</v>
      </c>
      <c r="G188" s="12" t="s">
        <v>22</v>
      </c>
      <c r="H188" s="12">
        <v>45</v>
      </c>
      <c r="I188" s="12"/>
      <c r="J188" s="5">
        <v>0</v>
      </c>
      <c r="K188" s="6">
        <v>1</v>
      </c>
      <c r="L188" s="6">
        <v>0</v>
      </c>
      <c r="M188" s="14" t="e">
        <f>LOG(J188+([1]Values!$D$8*K188)+([1]Values!$D$9*L188)+(N188*[1]Values!C$10)+(O188*[1]Values!$D$11)+1)</f>
        <v>#VALUE!</v>
      </c>
      <c r="N188" s="15">
        <v>0</v>
      </c>
      <c r="O188" s="15">
        <v>0</v>
      </c>
      <c r="P188" s="16"/>
      <c r="Q188" s="17">
        <f>(J188+([1]Values!$D$8*K188)+([1]Values!$D$9*L188)+(N188*[1]Values!$D$10)+(O188*[1]Values!$D$11))/[1]Values!$A$2*100</f>
        <v>1.2427786573164371E-3</v>
      </c>
      <c r="R188" s="18" t="s">
        <v>24</v>
      </c>
    </row>
    <row r="189" spans="1:18" x14ac:dyDescent="0.25">
      <c r="A189" s="11">
        <v>43681</v>
      </c>
      <c r="B189" s="12" t="s">
        <v>44</v>
      </c>
      <c r="C189" s="12" t="s">
        <v>295</v>
      </c>
      <c r="D189" s="12" t="s">
        <v>44</v>
      </c>
      <c r="E189" s="13" t="s">
        <v>107</v>
      </c>
      <c r="F189" s="12" t="s">
        <v>21</v>
      </c>
      <c r="G189" s="12" t="s">
        <v>22</v>
      </c>
      <c r="H189" s="12">
        <v>10</v>
      </c>
      <c r="I189" s="12"/>
      <c r="J189" s="5">
        <v>0</v>
      </c>
      <c r="K189" s="6">
        <v>5</v>
      </c>
      <c r="L189" s="6"/>
      <c r="M189" s="14" t="e">
        <f>LOG(J189+([1]Values!$D$8*K189)+([1]Values!$D$9*L189)+(N189*[1]Values!C$10)+(O189*[1]Values!$D$11)+1)</f>
        <v>#VALUE!</v>
      </c>
      <c r="N189" s="19">
        <v>15</v>
      </c>
      <c r="O189" s="15"/>
      <c r="P189" s="16"/>
      <c r="Q189" s="17">
        <f>(J189+([1]Values!$D$8*K189)+([1]Values!$D$9*L189)+(N189*[1]Values!$D$10)+(O189*[1]Values!$D$11))/[1]Values!$A$2*100</f>
        <v>6.8917788691730377E-3</v>
      </c>
      <c r="R189" s="18" t="s">
        <v>24</v>
      </c>
    </row>
    <row r="190" spans="1:18" x14ac:dyDescent="0.25">
      <c r="A190" s="21">
        <v>43684</v>
      </c>
      <c r="B190" s="22" t="s">
        <v>196</v>
      </c>
      <c r="C190" s="22" t="s">
        <v>296</v>
      </c>
      <c r="D190" s="22" t="s">
        <v>196</v>
      </c>
      <c r="E190" s="23" t="s">
        <v>180</v>
      </c>
      <c r="F190" s="22" t="s">
        <v>21</v>
      </c>
      <c r="G190" s="22" t="s">
        <v>22</v>
      </c>
      <c r="H190" s="22">
        <v>22</v>
      </c>
      <c r="I190" s="22"/>
      <c r="J190" s="5">
        <v>1</v>
      </c>
      <c r="K190" s="24">
        <v>0</v>
      </c>
      <c r="L190" s="24">
        <v>0</v>
      </c>
      <c r="M190" s="25" t="e">
        <f>LOG(J190+([1]Values!$D$8*K190)+([1]Values!$D$9*L190)+(N190*[1]Values!C$10)+(O190*[1]Values!$D$11)+1)</f>
        <v>#VALUE!</v>
      </c>
      <c r="N190" s="35">
        <v>20</v>
      </c>
      <c r="O190" s="22">
        <v>0</v>
      </c>
      <c r="P190" s="26"/>
      <c r="Q190" s="27">
        <f>(J190+([1]Values!$D$8*K190)+([1]Values!$D$9*L190)+(N190*[1]Values!$D$10)+(O190*[1]Values!$D$11))/[1]Values!$A$2*100</f>
        <v>5.8074347832128238E-3</v>
      </c>
      <c r="R190" s="28" t="s">
        <v>24</v>
      </c>
    </row>
    <row r="191" spans="1:18" x14ac:dyDescent="0.25">
      <c r="A191" s="11">
        <v>43685</v>
      </c>
      <c r="B191" s="12" t="s">
        <v>18</v>
      </c>
      <c r="C191" s="12" t="s">
        <v>297</v>
      </c>
      <c r="D191" s="12" t="s">
        <v>18</v>
      </c>
      <c r="E191" s="13" t="s">
        <v>243</v>
      </c>
      <c r="F191" s="12" t="s">
        <v>21</v>
      </c>
      <c r="G191" s="12" t="s">
        <v>22</v>
      </c>
      <c r="H191" s="12">
        <v>2</v>
      </c>
      <c r="I191" s="12"/>
      <c r="J191" s="5">
        <v>0</v>
      </c>
      <c r="K191" s="6">
        <v>0</v>
      </c>
      <c r="L191" s="6">
        <v>0</v>
      </c>
      <c r="M191" s="14" t="e">
        <f>LOG(J191+([1]Values!$D$8*K191)+([1]Values!$D$9*L191)+(N191*[1]Values!C$10)+(O191*[1]Values!$D$11)+1)</f>
        <v>#VALUE!</v>
      </c>
      <c r="N191" s="15">
        <v>1</v>
      </c>
      <c r="O191" s="15">
        <v>0</v>
      </c>
      <c r="P191" s="16"/>
      <c r="Q191" s="17">
        <f>(J191+([1]Values!$D$8*K191)+([1]Values!$D$9*L191)+(N191*[1]Values!$D$10)+(O191*[1]Values!$D$11))/[1]Values!$A$2*100</f>
        <v>4.5192372172723497E-5</v>
      </c>
      <c r="R191" s="18" t="s">
        <v>24</v>
      </c>
    </row>
    <row r="192" spans="1:18" x14ac:dyDescent="0.25">
      <c r="A192" s="11">
        <v>43685</v>
      </c>
      <c r="B192" s="12" t="s">
        <v>133</v>
      </c>
      <c r="C192" s="12" t="s">
        <v>171</v>
      </c>
      <c r="D192" s="12" t="s">
        <v>133</v>
      </c>
      <c r="E192" s="29" t="s">
        <v>90</v>
      </c>
      <c r="F192" s="12" t="s">
        <v>21</v>
      </c>
      <c r="G192" s="12" t="s">
        <v>22</v>
      </c>
      <c r="H192" s="12">
        <v>7</v>
      </c>
      <c r="I192" s="12"/>
      <c r="J192" s="5">
        <v>0</v>
      </c>
      <c r="K192" s="6">
        <v>81</v>
      </c>
      <c r="L192" s="20">
        <v>750</v>
      </c>
      <c r="M192" s="14" t="e">
        <f>LOG(J192+([1]Values!$D$8*K192)+([1]Values!$D$9*L192)+(N192*[1]Values!C$10)+(O192*[1]Values!$D$11)+1)</f>
        <v>#VALUE!</v>
      </c>
      <c r="N192" s="19">
        <v>868</v>
      </c>
      <c r="O192" s="19">
        <v>108</v>
      </c>
      <c r="P192" s="16"/>
      <c r="Q192" s="17">
        <f>(J192+([1]Values!$D$8*K192)+([1]Values!$D$9*L192)+(N192*[1]Values!$D$10)+(O192*[1]Values!$D$11))/[1]Values!$A$2*100</f>
        <v>0.22368306157510301</v>
      </c>
      <c r="R192" s="18" t="s">
        <v>24</v>
      </c>
    </row>
    <row r="193" spans="1:18" x14ac:dyDescent="0.25">
      <c r="A193" s="11">
        <v>43687</v>
      </c>
      <c r="B193" s="12" t="s">
        <v>126</v>
      </c>
      <c r="C193" s="12" t="s">
        <v>298</v>
      </c>
      <c r="D193" s="12" t="s">
        <v>126</v>
      </c>
      <c r="E193" s="13" t="s">
        <v>72</v>
      </c>
      <c r="F193" s="12" t="s">
        <v>21</v>
      </c>
      <c r="G193" s="12" t="s">
        <v>22</v>
      </c>
      <c r="H193" s="12">
        <v>5</v>
      </c>
      <c r="I193" s="12"/>
      <c r="J193" s="5">
        <v>0</v>
      </c>
      <c r="K193" s="6">
        <v>5</v>
      </c>
      <c r="L193" s="6">
        <v>1</v>
      </c>
      <c r="M193" s="14" t="e">
        <f>LOG(J193+([1]Values!$D$8*K193)+([1]Values!$D$9*L193)+(N193*[1]Values!C$10)+(O193*[1]Values!$D$11)+1)</f>
        <v>#VALUE!</v>
      </c>
      <c r="N193" s="19">
        <v>40</v>
      </c>
      <c r="O193" s="15">
        <v>1</v>
      </c>
      <c r="P193" s="16"/>
      <c r="Q193" s="17">
        <f>(J193+([1]Values!$D$8*K193)+([1]Values!$D$9*L193)+(N193*[1]Values!$D$10)+(O193*[1]Values!$D$11))/[1]Values!$A$2*100</f>
        <v>8.2630972374372821E-3</v>
      </c>
      <c r="R193" s="18" t="s">
        <v>24</v>
      </c>
    </row>
    <row r="194" spans="1:18" x14ac:dyDescent="0.25">
      <c r="A194" s="11">
        <v>43689</v>
      </c>
      <c r="B194" s="12" t="s">
        <v>299</v>
      </c>
      <c r="C194" s="12" t="s">
        <v>300</v>
      </c>
      <c r="D194" s="12" t="s">
        <v>299</v>
      </c>
      <c r="E194" s="13" t="s">
        <v>74</v>
      </c>
      <c r="F194" s="12" t="s">
        <v>21</v>
      </c>
      <c r="G194" s="12" t="s">
        <v>22</v>
      </c>
      <c r="H194" s="12">
        <v>20</v>
      </c>
      <c r="I194" s="12" t="s">
        <v>50</v>
      </c>
      <c r="J194" s="5">
        <v>0</v>
      </c>
      <c r="K194" s="6">
        <v>0</v>
      </c>
      <c r="L194" s="6">
        <v>0</v>
      </c>
      <c r="M194" s="14" t="e">
        <f>LOG(J194+([1]Values!$D$8*K194)+([1]Values!$D$9*L194)+(N194*[1]Values!C$10)+(O194*[1]Values!$D$11)+1)</f>
        <v>#VALUE!</v>
      </c>
      <c r="N194" s="15">
        <v>1</v>
      </c>
      <c r="O194" s="15">
        <v>0</v>
      </c>
      <c r="P194" s="16"/>
      <c r="Q194" s="17">
        <f>(J194+([1]Values!$D$8*K194)+([1]Values!$D$9*L194)+(N194*[1]Values!$D$10)+(O194*[1]Values!$D$11))/[1]Values!$A$2*100</f>
        <v>4.5192372172723497E-5</v>
      </c>
      <c r="R194" s="18" t="s">
        <v>24</v>
      </c>
    </row>
    <row r="195" spans="1:18" x14ac:dyDescent="0.25">
      <c r="A195" s="11">
        <v>43689</v>
      </c>
      <c r="B195" s="12" t="s">
        <v>25</v>
      </c>
      <c r="C195" s="12" t="s">
        <v>110</v>
      </c>
      <c r="D195" s="12" t="s">
        <v>25</v>
      </c>
      <c r="E195" s="29" t="s">
        <v>46</v>
      </c>
      <c r="F195" s="12" t="s">
        <v>21</v>
      </c>
      <c r="G195" s="12" t="s">
        <v>22</v>
      </c>
      <c r="H195" s="12">
        <v>104</v>
      </c>
      <c r="I195" s="12"/>
      <c r="J195" s="5">
        <v>0</v>
      </c>
      <c r="K195" s="6">
        <v>0</v>
      </c>
      <c r="L195" s="6">
        <v>0</v>
      </c>
      <c r="M195" s="14" t="e">
        <f>LOG(J195+([1]Values!$D$8*K195)+([1]Values!$D$9*L195)+(N195*[1]Values!C$10)+(O195*[1]Values!$D$11)+1)</f>
        <v>#VALUE!</v>
      </c>
      <c r="N195" s="15">
        <v>1</v>
      </c>
      <c r="O195" s="15">
        <v>0</v>
      </c>
      <c r="P195" s="16"/>
      <c r="Q195" s="17">
        <f>(J195+([1]Values!$D$8*K195)+([1]Values!$D$9*L195)+(N195*[1]Values!$D$10)+(O195*[1]Values!$D$11))/[1]Values!$A$2*100</f>
        <v>4.5192372172723497E-5</v>
      </c>
      <c r="R195" s="18" t="s">
        <v>24</v>
      </c>
    </row>
    <row r="196" spans="1:18" x14ac:dyDescent="0.25">
      <c r="A196" s="11">
        <v>43690</v>
      </c>
      <c r="B196" s="12" t="s">
        <v>42</v>
      </c>
      <c r="C196" s="12" t="s">
        <v>81</v>
      </c>
      <c r="D196" s="12" t="s">
        <v>42</v>
      </c>
      <c r="E196" s="13" t="s">
        <v>107</v>
      </c>
      <c r="F196" s="12" t="s">
        <v>21</v>
      </c>
      <c r="G196" s="12" t="s">
        <v>22</v>
      </c>
      <c r="H196" s="12">
        <v>25</v>
      </c>
      <c r="I196" s="12"/>
      <c r="J196" s="5">
        <v>0</v>
      </c>
      <c r="K196" s="6">
        <v>1</v>
      </c>
      <c r="L196" s="6">
        <v>25</v>
      </c>
      <c r="M196" s="14" t="e">
        <f>LOG(J196+([1]Values!$D$8*K196)+([1]Values!$D$9*L196)+(N196*[1]Values!C$10)+(O196*[1]Values!$D$11)+1)</f>
        <v>#VALUE!</v>
      </c>
      <c r="N196" s="15">
        <v>97</v>
      </c>
      <c r="O196" s="15">
        <v>8</v>
      </c>
      <c r="P196" s="16"/>
      <c r="Q196" s="17">
        <f>(J196+([1]Values!$D$8*K196)+([1]Values!$D$9*L196)+(N196*[1]Values!$D$10)+(O196*[1]Values!$D$11))/[1]Values!$A$2*100</f>
        <v>9.0866055850077343E-3</v>
      </c>
      <c r="R196" s="18" t="s">
        <v>24</v>
      </c>
    </row>
    <row r="197" spans="1:18" x14ac:dyDescent="0.25">
      <c r="A197" s="11">
        <v>43693</v>
      </c>
      <c r="B197" s="12" t="s">
        <v>44</v>
      </c>
      <c r="C197" s="12" t="s">
        <v>301</v>
      </c>
      <c r="D197" s="12" t="s">
        <v>44</v>
      </c>
      <c r="E197" s="13" t="s">
        <v>41</v>
      </c>
      <c r="F197" s="12" t="s">
        <v>21</v>
      </c>
      <c r="G197" s="12" t="s">
        <v>22</v>
      </c>
      <c r="H197" s="12">
        <v>10</v>
      </c>
      <c r="I197" s="12"/>
      <c r="J197" s="5">
        <v>0</v>
      </c>
      <c r="K197" s="6">
        <v>0</v>
      </c>
      <c r="L197" s="6">
        <v>1</v>
      </c>
      <c r="M197" s="14" t="e">
        <f>LOG(J197+([1]Values!$D$8*K197)+([1]Values!$D$9*L197)+(N197*[1]Values!C$10)+(O197*[1]Values!$D$11)+1)</f>
        <v>#VALUE!</v>
      </c>
      <c r="N197" s="19">
        <v>5</v>
      </c>
      <c r="O197" s="15">
        <v>1</v>
      </c>
      <c r="P197" s="16"/>
      <c r="Q197" s="17">
        <f>(J197+([1]Values!$D$8*K197)+([1]Values!$D$9*L197)+(N197*[1]Values!$D$10)+(O197*[1]Values!$D$11))/[1]Values!$A$2*100</f>
        <v>4.674709248097752E-4</v>
      </c>
      <c r="R197" s="18" t="s">
        <v>24</v>
      </c>
    </row>
    <row r="198" spans="1:18" x14ac:dyDescent="0.25">
      <c r="A198" s="11">
        <v>43693</v>
      </c>
      <c r="B198" s="12" t="s">
        <v>138</v>
      </c>
      <c r="C198" s="12" t="s">
        <v>302</v>
      </c>
      <c r="D198" s="12" t="s">
        <v>138</v>
      </c>
      <c r="E198" s="13" t="s">
        <v>27</v>
      </c>
      <c r="F198" s="12" t="s">
        <v>21</v>
      </c>
      <c r="G198" s="12" t="s">
        <v>303</v>
      </c>
      <c r="H198" s="12">
        <v>5</v>
      </c>
      <c r="I198" s="12"/>
      <c r="J198" s="5">
        <v>0</v>
      </c>
      <c r="K198" s="6">
        <v>0</v>
      </c>
      <c r="L198" s="6">
        <v>0</v>
      </c>
      <c r="M198" s="14" t="e">
        <f>LOG(J198+([1]Values!$D$8*K198)+([1]Values!$D$9*L198)+(N198*[1]Values!C$10)+(O198*[1]Values!$D$11)+1)</f>
        <v>#VALUE!</v>
      </c>
      <c r="N198" s="19">
        <v>15</v>
      </c>
      <c r="O198" s="15"/>
      <c r="P198" s="16"/>
      <c r="Q198" s="17">
        <f>(J198+([1]Values!$D$8*K198)+([1]Values!$D$9*L198)+(N198*[1]Values!$D$10)+(O198*[1]Values!$D$11))/[1]Values!$A$2*100</f>
        <v>6.7788558259085244E-4</v>
      </c>
      <c r="R198" s="18" t="s">
        <v>24</v>
      </c>
    </row>
    <row r="199" spans="1:18" x14ac:dyDescent="0.25">
      <c r="A199" s="11">
        <v>43695</v>
      </c>
      <c r="B199" s="12" t="s">
        <v>304</v>
      </c>
      <c r="C199" s="12" t="s">
        <v>305</v>
      </c>
      <c r="D199" s="12" t="s">
        <v>304</v>
      </c>
      <c r="E199" s="13" t="s">
        <v>30</v>
      </c>
      <c r="F199" s="12" t="s">
        <v>21</v>
      </c>
      <c r="G199" s="12" t="s">
        <v>22</v>
      </c>
      <c r="H199" s="12">
        <v>40</v>
      </c>
      <c r="I199" s="12"/>
      <c r="J199" s="5">
        <v>0</v>
      </c>
      <c r="K199" s="6">
        <v>0</v>
      </c>
      <c r="L199" s="6">
        <v>0</v>
      </c>
      <c r="M199" s="14" t="e">
        <f>LOG(J199+([1]Values!$D$8*K199)+([1]Values!$D$9*L199)+(N199*[1]Values!C$10)+(O199*[1]Values!$D$11)+1)</f>
        <v>#VALUE!</v>
      </c>
      <c r="N199" s="15">
        <v>1</v>
      </c>
      <c r="O199" s="15">
        <v>0</v>
      </c>
      <c r="P199" s="16"/>
      <c r="Q199" s="17">
        <f>(J199+([1]Values!$D$8*K199)+([1]Values!$D$9*L199)+(N199*[1]Values!$D$10)+(O199*[1]Values!$D$11))/[1]Values!$A$2*100</f>
        <v>4.5192372172723497E-5</v>
      </c>
      <c r="R199" s="18" t="s">
        <v>24</v>
      </c>
    </row>
    <row r="200" spans="1:18" x14ac:dyDescent="0.25">
      <c r="A200" s="11">
        <v>43696</v>
      </c>
      <c r="B200" s="12" t="s">
        <v>61</v>
      </c>
      <c r="C200" s="12" t="s">
        <v>306</v>
      </c>
      <c r="D200" s="12" t="s">
        <v>61</v>
      </c>
      <c r="E200" s="13" t="s">
        <v>307</v>
      </c>
      <c r="F200" s="12" t="s">
        <v>78</v>
      </c>
      <c r="G200" s="12" t="s">
        <v>119</v>
      </c>
      <c r="H200" s="12"/>
      <c r="I200" s="12"/>
      <c r="J200" s="5">
        <v>0</v>
      </c>
      <c r="K200" s="6">
        <v>0</v>
      </c>
      <c r="L200" s="6">
        <v>0</v>
      </c>
      <c r="M200" s="14" t="e">
        <f>LOG(J200+([1]Values!$D$8*K200)+([1]Values!$D$9*L200)+(N200*[1]Values!C$10)+(O200*[1]Values!$D$11)+1)</f>
        <v>#VALUE!</v>
      </c>
      <c r="N200" s="19">
        <v>20</v>
      </c>
      <c r="O200" s="15">
        <v>2</v>
      </c>
      <c r="P200" s="16"/>
      <c r="Q200" s="17">
        <f>(J200+([1]Values!$D$8*K200)+([1]Values!$D$9*L200)+(N200*[1]Values!$D$10)+(O200*[1]Values!$D$11))/[1]Values!$A$2*100</f>
        <v>1.2070897695388024E-3</v>
      </c>
      <c r="R200" s="18" t="s">
        <v>24</v>
      </c>
    </row>
    <row r="201" spans="1:18" x14ac:dyDescent="0.25">
      <c r="A201" s="11">
        <v>43696</v>
      </c>
      <c r="B201" s="12" t="s">
        <v>42</v>
      </c>
      <c r="C201" s="12" t="s">
        <v>136</v>
      </c>
      <c r="D201" s="12" t="s">
        <v>42</v>
      </c>
      <c r="E201" s="13" t="s">
        <v>74</v>
      </c>
      <c r="F201" s="12" t="s">
        <v>21</v>
      </c>
      <c r="G201" s="12" t="s">
        <v>22</v>
      </c>
      <c r="H201" s="12">
        <v>22</v>
      </c>
      <c r="I201" s="12"/>
      <c r="J201" s="5">
        <v>0</v>
      </c>
      <c r="K201" s="6">
        <v>0</v>
      </c>
      <c r="L201" s="6">
        <v>0</v>
      </c>
      <c r="M201" s="14" t="e">
        <f>LOG(J201+([1]Values!$D$8*K201)+([1]Values!$D$9*L201)+(N201*[1]Values!C$10)+(O201*[1]Values!$D$11)+1)</f>
        <v>#VALUE!</v>
      </c>
      <c r="N201" s="15">
        <v>56</v>
      </c>
      <c r="O201" s="15">
        <v>1</v>
      </c>
      <c r="P201" s="16"/>
      <c r="Q201" s="17">
        <f>(J201+([1]Values!$D$8*K201)+([1]Values!$D$9*L201)+(N201*[1]Values!$D$10)+(O201*[1]Values!$D$11))/[1]Values!$A$2*100</f>
        <v>2.6823940047146825E-3</v>
      </c>
      <c r="R201" s="18" t="s">
        <v>24</v>
      </c>
    </row>
    <row r="202" spans="1:18" x14ac:dyDescent="0.25">
      <c r="A202" s="11">
        <v>43697</v>
      </c>
      <c r="B202" s="12" t="s">
        <v>47</v>
      </c>
      <c r="C202" s="12" t="s">
        <v>52</v>
      </c>
      <c r="D202" s="12" t="s">
        <v>308</v>
      </c>
      <c r="E202" s="13" t="s">
        <v>27</v>
      </c>
      <c r="F202" s="12" t="s">
        <v>78</v>
      </c>
      <c r="G202" s="12" t="s">
        <v>22</v>
      </c>
      <c r="H202" s="12"/>
      <c r="I202" s="12"/>
      <c r="J202" s="5">
        <v>0</v>
      </c>
      <c r="K202" s="6">
        <v>0</v>
      </c>
      <c r="L202" s="6"/>
      <c r="M202" s="14" t="e">
        <f>LOG(J202+([1]Values!$D$8*K202)+([1]Values!$D$9*L202)+(N202*[1]Values!C$10)+(O202*[1]Values!$D$11)+1)</f>
        <v>#VALUE!</v>
      </c>
      <c r="N202" s="15">
        <v>9</v>
      </c>
      <c r="O202" s="15"/>
      <c r="P202" s="16"/>
      <c r="Q202" s="17">
        <f>(J202+([1]Values!$D$8*K202)+([1]Values!$D$9*L202)+(N202*[1]Values!$D$10)+(O202*[1]Values!$D$11))/[1]Values!$A$2*100</f>
        <v>4.0673134955451144E-4</v>
      </c>
      <c r="R202" s="18" t="s">
        <v>24</v>
      </c>
    </row>
    <row r="203" spans="1:18" x14ac:dyDescent="0.25">
      <c r="A203" s="11">
        <v>43699</v>
      </c>
      <c r="B203" s="12" t="s">
        <v>42</v>
      </c>
      <c r="C203" s="12" t="s">
        <v>309</v>
      </c>
      <c r="D203" s="12" t="s">
        <v>42</v>
      </c>
      <c r="E203" s="13" t="s">
        <v>247</v>
      </c>
      <c r="F203" s="12" t="s">
        <v>21</v>
      </c>
      <c r="G203" s="12" t="s">
        <v>22</v>
      </c>
      <c r="H203" s="12">
        <v>9</v>
      </c>
      <c r="I203" s="12"/>
      <c r="J203" s="5">
        <v>0</v>
      </c>
      <c r="K203" s="6">
        <v>0</v>
      </c>
      <c r="L203" s="6">
        <v>0</v>
      </c>
      <c r="M203" s="14" t="e">
        <f>LOG(J203+([1]Values!$D$8*K203)+([1]Values!$D$9*L203)+(N203*[1]Values!C$10)+(O203*[1]Values!$D$11)+1)</f>
        <v>#VALUE!</v>
      </c>
      <c r="N203" s="15">
        <v>2</v>
      </c>
      <c r="O203" s="15">
        <v>0</v>
      </c>
      <c r="P203" s="16"/>
      <c r="Q203" s="17">
        <f>(J203+([1]Values!$D$8*K203)+([1]Values!$D$9*L203)+(N203*[1]Values!$D$10)+(O203*[1]Values!$D$11))/[1]Values!$A$2*100</f>
        <v>9.0384744345446994E-5</v>
      </c>
      <c r="R203" s="18" t="s">
        <v>24</v>
      </c>
    </row>
    <row r="204" spans="1:18" x14ac:dyDescent="0.25">
      <c r="A204" s="11">
        <v>43700</v>
      </c>
      <c r="B204" s="12" t="s">
        <v>310</v>
      </c>
      <c r="C204" s="12" t="s">
        <v>311</v>
      </c>
      <c r="D204" s="12" t="s">
        <v>310</v>
      </c>
      <c r="E204" s="13" t="s">
        <v>165</v>
      </c>
      <c r="F204" s="12" t="s">
        <v>21</v>
      </c>
      <c r="G204" s="12" t="s">
        <v>22</v>
      </c>
      <c r="H204" s="12"/>
      <c r="I204" s="12"/>
      <c r="J204" s="5">
        <v>0</v>
      </c>
      <c r="K204" s="20">
        <v>5</v>
      </c>
      <c r="L204" s="6">
        <v>0</v>
      </c>
      <c r="M204" s="14" t="e">
        <f>LOG(J204+([1]Values!$D$8*K204)+([1]Values!$D$9*L204)+(N204*[1]Values!C$10)+(O204*[1]Values!$D$11)+1)</f>
        <v>#VALUE!</v>
      </c>
      <c r="N204" s="19">
        <v>10</v>
      </c>
      <c r="O204" s="15">
        <v>0</v>
      </c>
      <c r="P204" s="16"/>
      <c r="Q204" s="17">
        <f>(J204+([1]Values!$D$8*K204)+([1]Values!$D$9*L204)+(N204*[1]Values!$D$10)+(O204*[1]Values!$D$11))/[1]Values!$A$2*100</f>
        <v>6.665817008309421E-3</v>
      </c>
      <c r="R204" s="18" t="s">
        <v>24</v>
      </c>
    </row>
    <row r="205" spans="1:18" x14ac:dyDescent="0.25">
      <c r="A205" s="11">
        <v>43701</v>
      </c>
      <c r="B205" s="12" t="s">
        <v>76</v>
      </c>
      <c r="C205" s="12" t="s">
        <v>312</v>
      </c>
      <c r="D205" s="12" t="s">
        <v>76</v>
      </c>
      <c r="E205" s="13" t="s">
        <v>27</v>
      </c>
      <c r="F205" s="12" t="s">
        <v>21</v>
      </c>
      <c r="G205" s="12" t="s">
        <v>22</v>
      </c>
      <c r="H205" s="12">
        <v>5</v>
      </c>
      <c r="I205" s="12"/>
      <c r="J205" s="5">
        <v>0</v>
      </c>
      <c r="K205" s="6">
        <v>0</v>
      </c>
      <c r="L205" s="6">
        <v>0</v>
      </c>
      <c r="M205" s="14" t="e">
        <f>LOG(J205+([1]Values!$D$8*K205)+([1]Values!$D$9*L205)+(N205*[1]Values!C$10)+(O205*[1]Values!$D$11)+1)</f>
        <v>#VALUE!</v>
      </c>
      <c r="N205" s="15">
        <v>2</v>
      </c>
      <c r="O205" s="15">
        <v>0</v>
      </c>
      <c r="P205" s="16"/>
      <c r="Q205" s="17">
        <f>(J205+([1]Values!$D$8*K205)+([1]Values!$D$9*L205)+(N205*[1]Values!$D$10)+(O205*[1]Values!$D$11))/[1]Values!$A$2*100</f>
        <v>9.0384744345446994E-5</v>
      </c>
      <c r="R205" s="18" t="s">
        <v>24</v>
      </c>
    </row>
    <row r="206" spans="1:18" x14ac:dyDescent="0.25">
      <c r="A206" s="11">
        <v>43701</v>
      </c>
      <c r="B206" s="12" t="s">
        <v>153</v>
      </c>
      <c r="C206" s="12" t="s">
        <v>154</v>
      </c>
      <c r="D206" s="12" t="s">
        <v>153</v>
      </c>
      <c r="E206" s="13" t="s">
        <v>313</v>
      </c>
      <c r="F206" s="12" t="s">
        <v>21</v>
      </c>
      <c r="G206" s="12" t="s">
        <v>314</v>
      </c>
      <c r="H206" s="12">
        <v>2</v>
      </c>
      <c r="I206" s="12" t="s">
        <v>315</v>
      </c>
      <c r="J206" s="5">
        <v>0</v>
      </c>
      <c r="K206" s="6">
        <v>0</v>
      </c>
      <c r="L206" s="6">
        <v>0</v>
      </c>
      <c r="M206" s="14" t="e">
        <f>LOG(J206+([1]Values!$D$8*K206)+([1]Values!$D$9*L206)+(N206*[1]Values!C$10)+(O206*[1]Values!$D$11)+1)</f>
        <v>#VALUE!</v>
      </c>
      <c r="N206" s="15">
        <v>1</v>
      </c>
      <c r="O206" s="15">
        <v>0</v>
      </c>
      <c r="P206" s="16"/>
      <c r="Q206" s="17">
        <f>(J206+([1]Values!$D$8*K206)+([1]Values!$D$9*L206)+(N206*[1]Values!$D$10)+(O206*[1]Values!$D$11))/[1]Values!$A$2*100</f>
        <v>4.5192372172723497E-5</v>
      </c>
      <c r="R206" s="18" t="s">
        <v>24</v>
      </c>
    </row>
    <row r="207" spans="1:18" x14ac:dyDescent="0.25">
      <c r="A207" s="11">
        <v>43703</v>
      </c>
      <c r="B207" s="12" t="s">
        <v>153</v>
      </c>
      <c r="C207" s="12" t="s">
        <v>154</v>
      </c>
      <c r="D207" s="12" t="s">
        <v>153</v>
      </c>
      <c r="E207" s="13" t="s">
        <v>316</v>
      </c>
      <c r="F207" s="12" t="s">
        <v>21</v>
      </c>
      <c r="G207" s="12" t="s">
        <v>314</v>
      </c>
      <c r="H207" s="12">
        <v>2</v>
      </c>
      <c r="I207" s="12" t="s">
        <v>23</v>
      </c>
      <c r="J207" s="5">
        <v>0</v>
      </c>
      <c r="K207" s="6">
        <v>0</v>
      </c>
      <c r="L207" s="6">
        <v>0</v>
      </c>
      <c r="M207" s="14" t="e">
        <f>LOG(J207+([1]Values!$D$8*K207)+([1]Values!$D$9*L207)+(N207*[1]Values!C$10)+(O207*[1]Values!$D$11)+1)</f>
        <v>#VALUE!</v>
      </c>
      <c r="N207" s="15">
        <v>20</v>
      </c>
      <c r="O207" s="15">
        <v>0</v>
      </c>
      <c r="P207" s="16"/>
      <c r="Q207" s="17">
        <f>(J207+([1]Values!$D$8*K207)+([1]Values!$D$9*L207)+(N207*[1]Values!$D$10)+(O207*[1]Values!$D$11))/[1]Values!$A$2*100</f>
        <v>9.0384744345446992E-4</v>
      </c>
      <c r="R207" s="18" t="s">
        <v>24</v>
      </c>
    </row>
    <row r="208" spans="1:18" x14ac:dyDescent="0.25">
      <c r="A208" s="11">
        <v>43706</v>
      </c>
      <c r="B208" s="12" t="s">
        <v>64</v>
      </c>
      <c r="C208" s="12" t="s">
        <v>65</v>
      </c>
      <c r="D208" s="12" t="s">
        <v>64</v>
      </c>
      <c r="E208" s="13" t="s">
        <v>20</v>
      </c>
      <c r="F208" s="12" t="s">
        <v>266</v>
      </c>
      <c r="G208" s="12" t="s">
        <v>68</v>
      </c>
      <c r="H208" s="12">
        <v>1</v>
      </c>
      <c r="I208" s="12"/>
      <c r="J208" s="5">
        <v>0</v>
      </c>
      <c r="K208" s="6">
        <v>1</v>
      </c>
      <c r="L208" s="6"/>
      <c r="M208" s="14" t="e">
        <f>LOG(J208+([1]Values!$D$8*K208)+([1]Values!$D$9*L208)+(N208*[1]Values!C$10)+(O208*[1]Values!$D$11)+1)</f>
        <v>#VALUE!</v>
      </c>
      <c r="N208" s="15"/>
      <c r="O208" s="15">
        <v>0</v>
      </c>
      <c r="P208" s="16"/>
      <c r="Q208" s="17">
        <f>(J208+([1]Values!$D$8*K208)+([1]Values!$D$9*L208)+(N208*[1]Values!$D$10)+(O208*[1]Values!$D$11))/[1]Values!$A$2*100</f>
        <v>1.2427786573164371E-3</v>
      </c>
      <c r="R208" s="18" t="s">
        <v>24</v>
      </c>
    </row>
    <row r="209" spans="1:18" x14ac:dyDescent="0.25">
      <c r="A209" s="11">
        <v>43707</v>
      </c>
      <c r="B209" s="12" t="s">
        <v>317</v>
      </c>
      <c r="C209" s="12" t="s">
        <v>318</v>
      </c>
      <c r="D209" s="12" t="s">
        <v>319</v>
      </c>
      <c r="E209" s="13" t="s">
        <v>72</v>
      </c>
      <c r="F209" s="12" t="s">
        <v>21</v>
      </c>
      <c r="G209" s="12" t="s">
        <v>22</v>
      </c>
      <c r="H209" s="12">
        <v>10</v>
      </c>
      <c r="I209" s="12" t="s">
        <v>50</v>
      </c>
      <c r="J209" s="5">
        <v>0</v>
      </c>
      <c r="K209" s="6">
        <v>0</v>
      </c>
      <c r="L209" s="6"/>
      <c r="M209" s="14" t="e">
        <f>LOG(J209+([1]Values!$D$8*K209)+([1]Values!$D$9*L209)+(N209*[1]Values!C$10)+(O209*[1]Values!$D$11)+1)</f>
        <v>#VALUE!</v>
      </c>
      <c r="N209" s="19">
        <v>10</v>
      </c>
      <c r="O209" s="15"/>
      <c r="P209" s="16"/>
      <c r="Q209" s="17">
        <f>(J209+([1]Values!$D$8*K209)+([1]Values!$D$9*L209)+(N209*[1]Values!$D$10)+(O209*[1]Values!$D$11))/[1]Values!$A$2*100</f>
        <v>4.5192372172723496E-4</v>
      </c>
      <c r="R209" s="18" t="s">
        <v>24</v>
      </c>
    </row>
    <row r="210" spans="1:18" x14ac:dyDescent="0.25">
      <c r="A210" s="11">
        <v>43708</v>
      </c>
      <c r="B210" s="12" t="s">
        <v>304</v>
      </c>
      <c r="C210" s="12" t="s">
        <v>320</v>
      </c>
      <c r="D210" s="12" t="s">
        <v>304</v>
      </c>
      <c r="E210" s="29" t="s">
        <v>46</v>
      </c>
      <c r="F210" s="12" t="s">
        <v>21</v>
      </c>
      <c r="G210" s="12" t="s">
        <v>22</v>
      </c>
      <c r="H210" s="12"/>
      <c r="I210" s="12"/>
      <c r="J210" s="5">
        <v>0</v>
      </c>
      <c r="K210" s="6">
        <v>3</v>
      </c>
      <c r="L210" s="6"/>
      <c r="M210" s="14" t="e">
        <f>LOG(J210+([1]Values!$D$8*K210)+([1]Values!$D$9*L210)+(N210*[1]Values!C$10)+(O210*[1]Values!$D$11)+1)</f>
        <v>#VALUE!</v>
      </c>
      <c r="N210" s="19">
        <v>100</v>
      </c>
      <c r="O210" s="19">
        <v>10</v>
      </c>
      <c r="P210" s="16"/>
      <c r="Q210" s="17">
        <f>(J210+([1]Values!$D$8*K210)+([1]Values!$D$9*L210)+(N210*[1]Values!$D$10)+(O210*[1]Values!$D$11))/[1]Values!$A$2*100</f>
        <v>9.7637848196433247E-3</v>
      </c>
      <c r="R210" s="18" t="s">
        <v>24</v>
      </c>
    </row>
    <row r="211" spans="1:18" x14ac:dyDescent="0.25">
      <c r="A211" s="21">
        <v>43715</v>
      </c>
      <c r="B211" s="22" t="s">
        <v>28</v>
      </c>
      <c r="C211" s="22" t="s">
        <v>29</v>
      </c>
      <c r="D211" s="22" t="s">
        <v>28</v>
      </c>
      <c r="E211" s="23" t="s">
        <v>129</v>
      </c>
      <c r="F211" s="22" t="s">
        <v>21</v>
      </c>
      <c r="G211" s="22" t="s">
        <v>22</v>
      </c>
      <c r="H211" s="22">
        <v>10</v>
      </c>
      <c r="I211" s="22"/>
      <c r="J211" s="5">
        <v>1</v>
      </c>
      <c r="K211" s="24">
        <v>74</v>
      </c>
      <c r="L211" s="24">
        <v>2417</v>
      </c>
      <c r="M211" s="25" t="e">
        <f>LOG(J211+([1]Values!$D$8*K211)+([1]Values!$D$9*L211)+(N211*[1]Values!C$10)+(O211*[1]Values!$D$11)+1)</f>
        <v>#VALUE!</v>
      </c>
      <c r="N211" s="22">
        <v>4880</v>
      </c>
      <c r="O211" s="22">
        <v>293</v>
      </c>
      <c r="P211" s="26"/>
      <c r="Q211" s="27">
        <f>(J211+([1]Values!$D$8*K211)+([1]Values!$D$9*L211)+(N211*[1]Values!$D$10)+(O211*[1]Values!$D$11))/[1]Values!$A$2*100</f>
        <v>0.57909204144036752</v>
      </c>
      <c r="R211" s="28" t="s">
        <v>24</v>
      </c>
    </row>
    <row r="212" spans="1:18" x14ac:dyDescent="0.25">
      <c r="A212" s="11">
        <v>43716</v>
      </c>
      <c r="B212" s="12" t="s">
        <v>61</v>
      </c>
      <c r="C212" s="12" t="s">
        <v>306</v>
      </c>
      <c r="D212" s="12" t="s">
        <v>61</v>
      </c>
      <c r="E212" s="13"/>
      <c r="F212" s="12" t="s">
        <v>78</v>
      </c>
      <c r="G212" s="12" t="s">
        <v>119</v>
      </c>
      <c r="H212" s="12"/>
      <c r="I212" s="12"/>
      <c r="J212" s="5">
        <v>0</v>
      </c>
      <c r="K212" s="6">
        <v>0</v>
      </c>
      <c r="L212" s="6"/>
      <c r="M212" s="14" t="e">
        <f>LOG(J212+([1]Values!$D$8*K212)+([1]Values!$D$9*L212)+(N212*[1]Values!C$10)+(O212*[1]Values!$D$11)+1)</f>
        <v>#VALUE!</v>
      </c>
      <c r="N212" s="15">
        <v>20</v>
      </c>
      <c r="O212" s="15"/>
      <c r="P212" s="16"/>
      <c r="Q212" s="17">
        <f>(J212+([1]Values!$D$8*K212)+([1]Values!$D$9*L212)+(N212*[1]Values!$D$10)+(O212*[1]Values!$D$11))/[1]Values!$A$2*100</f>
        <v>9.0384744345446992E-4</v>
      </c>
      <c r="R212" s="18" t="s">
        <v>24</v>
      </c>
    </row>
    <row r="213" spans="1:18" x14ac:dyDescent="0.25">
      <c r="A213" s="11">
        <v>43717</v>
      </c>
      <c r="B213" s="12" t="s">
        <v>176</v>
      </c>
      <c r="C213" s="12" t="s">
        <v>321</v>
      </c>
      <c r="D213" s="12" t="s">
        <v>176</v>
      </c>
      <c r="E213" s="29" t="s">
        <v>46</v>
      </c>
      <c r="F213" s="12" t="s">
        <v>21</v>
      </c>
      <c r="G213" s="12" t="s">
        <v>22</v>
      </c>
      <c r="H213" s="12"/>
      <c r="I213" s="12"/>
      <c r="J213" s="5"/>
      <c r="K213" s="6">
        <v>2</v>
      </c>
      <c r="L213" s="6"/>
      <c r="M213" s="14" t="e">
        <f>LOG(J213+([1]Values!$D$8*K213)+([1]Values!$D$9*L213)+(N213*[1]Values!C$10)+(O213*[1]Values!$D$11)+1)</f>
        <v>#VALUE!</v>
      </c>
      <c r="N213" s="19">
        <v>50</v>
      </c>
      <c r="O213" s="15"/>
      <c r="P213" s="16"/>
      <c r="Q213" s="17">
        <f>(J213+([1]Values!$D$8*K213)+([1]Values!$D$9*L213)+(N213*[1]Values!$D$10)+(O213*[1]Values!$D$11))/[1]Values!$A$2*100</f>
        <v>4.7451759232690497E-3</v>
      </c>
      <c r="R213" s="18" t="s">
        <v>24</v>
      </c>
    </row>
    <row r="214" spans="1:18" x14ac:dyDescent="0.25">
      <c r="A214" s="11">
        <v>43717</v>
      </c>
      <c r="B214" s="12" t="s">
        <v>61</v>
      </c>
      <c r="C214" s="12" t="s">
        <v>322</v>
      </c>
      <c r="D214" s="12" t="s">
        <v>61</v>
      </c>
      <c r="E214" s="13" t="s">
        <v>72</v>
      </c>
      <c r="F214" s="12" t="s">
        <v>21</v>
      </c>
      <c r="G214" s="12" t="s">
        <v>22</v>
      </c>
      <c r="H214" s="12"/>
      <c r="I214" s="12"/>
      <c r="J214" s="5">
        <v>0</v>
      </c>
      <c r="K214" s="6">
        <v>0</v>
      </c>
      <c r="L214" s="20"/>
      <c r="M214" s="14" t="e">
        <f>LOG(J214+([1]Values!$D$8*K214)+([1]Values!$D$9*L214)+(N214*[1]Values!C$10)+(O214*[1]Values!$D$11)+1)</f>
        <v>#VALUE!</v>
      </c>
      <c r="N214" s="19">
        <v>10</v>
      </c>
      <c r="O214" s="15"/>
      <c r="P214" s="16"/>
      <c r="Q214" s="17">
        <f>(J214+([1]Values!$D$8*K214)+([1]Values!$D$9*L214)+(N214*[1]Values!$D$10)+(O214*[1]Values!$D$11))/[1]Values!$A$2*100</f>
        <v>4.5192372172723496E-4</v>
      </c>
      <c r="R214" s="18" t="s">
        <v>24</v>
      </c>
    </row>
    <row r="215" spans="1:18" x14ac:dyDescent="0.25">
      <c r="A215" s="11">
        <v>43717</v>
      </c>
      <c r="B215" s="12" t="s">
        <v>76</v>
      </c>
      <c r="C215" s="12" t="s">
        <v>77</v>
      </c>
      <c r="D215" s="12" t="s">
        <v>76</v>
      </c>
      <c r="E215" s="29" t="s">
        <v>46</v>
      </c>
      <c r="F215" s="12" t="s">
        <v>21</v>
      </c>
      <c r="G215" s="12" t="s">
        <v>22</v>
      </c>
      <c r="H215" s="12">
        <v>6</v>
      </c>
      <c r="I215" s="12" t="s">
        <v>50</v>
      </c>
      <c r="J215" s="5">
        <v>0</v>
      </c>
      <c r="K215" s="6">
        <v>0</v>
      </c>
      <c r="L215" s="20">
        <v>10</v>
      </c>
      <c r="M215" s="14" t="e">
        <f>LOG(J215+([1]Values!$D$8*K215)+([1]Values!$D$9*L215)+(N215*[1]Values!C$10)+(O215*[1]Values!$D$11)+1)</f>
        <v>#VALUE!</v>
      </c>
      <c r="N215" s="15">
        <v>2</v>
      </c>
      <c r="O215" s="15">
        <v>1</v>
      </c>
      <c r="P215" s="16"/>
      <c r="Q215" s="17">
        <f>(J215+([1]Values!$D$8*K215)+([1]Values!$D$9*L215)+(N215*[1]Values!$D$10)+(O215*[1]Values!$D$11))/[1]Values!$A$2*100</f>
        <v>1.1408849164275283E-3</v>
      </c>
      <c r="R215" s="18" t="s">
        <v>24</v>
      </c>
    </row>
    <row r="216" spans="1:18" x14ac:dyDescent="0.25">
      <c r="A216" s="11">
        <v>43718</v>
      </c>
      <c r="B216" s="12" t="s">
        <v>323</v>
      </c>
      <c r="C216" s="12" t="s">
        <v>324</v>
      </c>
      <c r="D216" s="12" t="s">
        <v>323</v>
      </c>
      <c r="E216" s="13" t="s">
        <v>151</v>
      </c>
      <c r="F216" s="12" t="s">
        <v>21</v>
      </c>
      <c r="G216" s="12" t="s">
        <v>22</v>
      </c>
      <c r="H216" s="12"/>
      <c r="I216" s="12"/>
      <c r="J216" s="5">
        <v>0</v>
      </c>
      <c r="K216" s="6">
        <v>0</v>
      </c>
      <c r="L216" s="6">
        <v>0</v>
      </c>
      <c r="M216" s="14" t="e">
        <f>LOG(J216+([1]Values!$D$8*K216)+([1]Values!$D$9*L216)+(N216*[1]Values!C$10)+(O216*[1]Values!$D$11)+1)</f>
        <v>#VALUE!</v>
      </c>
      <c r="N216" s="19">
        <v>10</v>
      </c>
      <c r="O216" s="15">
        <v>0</v>
      </c>
      <c r="P216" s="16"/>
      <c r="Q216" s="17">
        <f>(J216+([1]Values!$D$8*K216)+([1]Values!$D$9*L216)+(N216*[1]Values!$D$10)+(O216*[1]Values!$D$11))/[1]Values!$A$2*100</f>
        <v>4.5192372172723496E-4</v>
      </c>
      <c r="R216" s="18" t="s">
        <v>24</v>
      </c>
    </row>
    <row r="217" spans="1:18" x14ac:dyDescent="0.25">
      <c r="A217" s="11">
        <v>43721</v>
      </c>
      <c r="B217" s="12" t="s">
        <v>225</v>
      </c>
      <c r="C217" s="12" t="s">
        <v>325</v>
      </c>
      <c r="D217" s="12" t="s">
        <v>225</v>
      </c>
      <c r="E217" s="13" t="s">
        <v>36</v>
      </c>
      <c r="F217" s="12" t="s">
        <v>21</v>
      </c>
      <c r="G217" s="12" t="s">
        <v>22</v>
      </c>
      <c r="H217" s="12"/>
      <c r="I217" s="12"/>
      <c r="J217" s="5">
        <v>0</v>
      </c>
      <c r="K217" s="6">
        <v>0</v>
      </c>
      <c r="L217" s="6">
        <v>0</v>
      </c>
      <c r="M217" s="14" t="e">
        <f>LOG(J217+([1]Values!$D$8*K217)+([1]Values!$D$9*L217)+(N217*[1]Values!C$10)+(O217*[1]Values!$D$11)+1)</f>
        <v>#VALUE!</v>
      </c>
      <c r="N217" s="19">
        <v>1</v>
      </c>
      <c r="O217" s="15">
        <v>0</v>
      </c>
      <c r="P217" s="16"/>
      <c r="Q217" s="17">
        <f>(J217+([1]Values!$D$8*K217)+([1]Values!$D$9*L217)+(N217*[1]Values!$D$10)+(O217*[1]Values!$D$11))/[1]Values!$A$2*100</f>
        <v>4.5192372172723497E-5</v>
      </c>
      <c r="R217" s="18" t="s">
        <v>24</v>
      </c>
    </row>
    <row r="218" spans="1:18" x14ac:dyDescent="0.25">
      <c r="A218" s="11">
        <v>43721</v>
      </c>
      <c r="B218" s="12" t="s">
        <v>55</v>
      </c>
      <c r="C218" s="12" t="s">
        <v>326</v>
      </c>
      <c r="D218" s="12" t="s">
        <v>55</v>
      </c>
      <c r="E218" s="13" t="s">
        <v>327</v>
      </c>
      <c r="F218" s="12" t="s">
        <v>21</v>
      </c>
      <c r="G218" s="12" t="s">
        <v>22</v>
      </c>
      <c r="H218" s="12"/>
      <c r="I218" s="12"/>
      <c r="J218" s="5">
        <v>0</v>
      </c>
      <c r="K218" s="6">
        <v>0</v>
      </c>
      <c r="L218" s="6">
        <v>0</v>
      </c>
      <c r="M218" s="14" t="e">
        <f>LOG(J218+([1]Values!$D$8*K218)+([1]Values!$D$9*L218)+(N218*[1]Values!C$10)+(O218*[1]Values!$D$11)+1)</f>
        <v>#VALUE!</v>
      </c>
      <c r="N218" s="15">
        <v>2</v>
      </c>
      <c r="O218" s="15">
        <v>0</v>
      </c>
      <c r="P218" s="16"/>
      <c r="Q218" s="17">
        <f>(J218+([1]Values!$D$8*K218)+([1]Values!$D$9*L218)+(N218*[1]Values!$D$10)+(O218*[1]Values!$D$11))/[1]Values!$A$2*100</f>
        <v>9.0384744345446994E-5</v>
      </c>
      <c r="R218" s="18" t="s">
        <v>24</v>
      </c>
    </row>
    <row r="219" spans="1:18" x14ac:dyDescent="0.25">
      <c r="A219" s="11">
        <v>43722</v>
      </c>
      <c r="B219" s="12" t="s">
        <v>133</v>
      </c>
      <c r="C219" s="12" t="s">
        <v>328</v>
      </c>
      <c r="D219" s="12" t="s">
        <v>133</v>
      </c>
      <c r="E219" s="13" t="s">
        <v>72</v>
      </c>
      <c r="F219" s="12" t="s">
        <v>21</v>
      </c>
      <c r="G219" s="12" t="s">
        <v>22</v>
      </c>
      <c r="H219" s="12">
        <v>5</v>
      </c>
      <c r="I219" s="12"/>
      <c r="J219" s="5">
        <v>0</v>
      </c>
      <c r="K219" s="6">
        <v>0</v>
      </c>
      <c r="L219" s="6">
        <v>0</v>
      </c>
      <c r="M219" s="14" t="e">
        <f>LOG(J219+([1]Values!$D$8*K219)+([1]Values!$D$9*L219)+(N219*[1]Values!C$10)+(O219*[1]Values!$D$11)+1)</f>
        <v>#VALUE!</v>
      </c>
      <c r="N219" s="19">
        <v>100</v>
      </c>
      <c r="O219" s="15">
        <v>1</v>
      </c>
      <c r="P219" s="16"/>
      <c r="Q219" s="17">
        <f>(J219+([1]Values!$D$8*K219)+([1]Values!$D$9*L219)+(N219*[1]Values!$D$10)+(O219*[1]Values!$D$11))/[1]Values!$A$2*100</f>
        <v>4.6708583803145159E-3</v>
      </c>
      <c r="R219" s="18" t="s">
        <v>24</v>
      </c>
    </row>
    <row r="220" spans="1:18" x14ac:dyDescent="0.25">
      <c r="A220" s="11">
        <v>43722</v>
      </c>
      <c r="B220" s="12" t="s">
        <v>44</v>
      </c>
      <c r="C220" s="12" t="s">
        <v>329</v>
      </c>
      <c r="D220" s="12" t="s">
        <v>44</v>
      </c>
      <c r="E220" s="13" t="s">
        <v>41</v>
      </c>
      <c r="F220" s="12" t="s">
        <v>21</v>
      </c>
      <c r="G220" s="12" t="s">
        <v>22</v>
      </c>
      <c r="H220" s="12"/>
      <c r="I220" s="12"/>
      <c r="J220" s="5">
        <v>0</v>
      </c>
      <c r="K220" s="6">
        <v>0</v>
      </c>
      <c r="L220" s="6">
        <v>0</v>
      </c>
      <c r="M220" s="14" t="e">
        <f>LOG(J220+([1]Values!$D$8*K220)+([1]Values!$D$9*L220)+(N220*[1]Values!C$10)+(O220*[1]Values!$D$11)+1)</f>
        <v>#VALUE!</v>
      </c>
      <c r="N220" s="15">
        <v>110</v>
      </c>
      <c r="O220" s="15">
        <v>0</v>
      </c>
      <c r="P220" s="16"/>
      <c r="Q220" s="17">
        <f>(J220+([1]Values!$D$8*K220)+([1]Values!$D$9*L220)+(N220*[1]Values!$D$10)+(O220*[1]Values!$D$11))/[1]Values!$A$2*100</f>
        <v>4.9711609389995852E-3</v>
      </c>
      <c r="R220" s="18" t="s">
        <v>24</v>
      </c>
    </row>
    <row r="221" spans="1:18" x14ac:dyDescent="0.25">
      <c r="A221" s="11">
        <v>43724</v>
      </c>
      <c r="B221" s="12" t="s">
        <v>28</v>
      </c>
      <c r="C221" s="12" t="s">
        <v>330</v>
      </c>
      <c r="D221" s="12" t="s">
        <v>28</v>
      </c>
      <c r="E221" s="13" t="s">
        <v>36</v>
      </c>
      <c r="F221" s="12" t="s">
        <v>21</v>
      </c>
      <c r="G221" s="12" t="s">
        <v>22</v>
      </c>
      <c r="H221" s="12">
        <v>11</v>
      </c>
      <c r="I221" s="12"/>
      <c r="J221" s="5">
        <v>0</v>
      </c>
      <c r="K221" s="6"/>
      <c r="L221" s="6"/>
      <c r="M221" s="14" t="e">
        <f>LOG(J221+([1]Values!$D$8*K221)+([1]Values!$D$9*L221)+(N221*[1]Values!C$10)+(O221*[1]Values!$D$11)+1)</f>
        <v>#VALUE!</v>
      </c>
      <c r="N221" s="19">
        <v>10</v>
      </c>
      <c r="O221" s="15"/>
      <c r="P221" s="16"/>
      <c r="Q221" s="17">
        <f>(J221+([1]Values!$D$8*K221)+([1]Values!$D$9*L221)+(N221*[1]Values!$D$10)+(O221*[1]Values!$D$11))/[1]Values!$A$2*100</f>
        <v>4.5192372172723496E-4</v>
      </c>
      <c r="R221" s="18" t="s">
        <v>24</v>
      </c>
    </row>
    <row r="222" spans="1:18" x14ac:dyDescent="0.25">
      <c r="A222" s="11">
        <v>43724</v>
      </c>
      <c r="B222" s="12" t="s">
        <v>61</v>
      </c>
      <c r="C222" s="12" t="s">
        <v>306</v>
      </c>
      <c r="D222" s="12" t="s">
        <v>61</v>
      </c>
      <c r="E222" s="13"/>
      <c r="F222" s="12" t="s">
        <v>78</v>
      </c>
      <c r="G222" s="12" t="s">
        <v>119</v>
      </c>
      <c r="H222" s="12"/>
      <c r="I222" s="12"/>
      <c r="J222" s="5">
        <v>0</v>
      </c>
      <c r="K222" s="6">
        <v>0</v>
      </c>
      <c r="L222" s="20">
        <v>100</v>
      </c>
      <c r="M222" s="14" t="e">
        <f>LOG(J222+([1]Values!$D$8*K222)+([1]Values!$D$9*L222)+(N222*[1]Values!C$10)+(O222*[1]Values!$D$11)+1)</f>
        <v>#VALUE!</v>
      </c>
      <c r="N222" s="19"/>
      <c r="O222" s="15">
        <v>1</v>
      </c>
      <c r="P222" s="16"/>
      <c r="Q222" s="17">
        <f>(J222+([1]Values!$D$8*K222)+([1]Values!$D$9*L222)+(N222*[1]Values!$D$10)+(O222*[1]Values!$D$11))/[1]Values!$A$2*100</f>
        <v>9.1404112534413176E-3</v>
      </c>
      <c r="R222" s="18" t="s">
        <v>24</v>
      </c>
    </row>
    <row r="223" spans="1:18" x14ac:dyDescent="0.25">
      <c r="A223" s="11">
        <v>43724</v>
      </c>
      <c r="B223" s="12" t="s">
        <v>44</v>
      </c>
      <c r="C223" s="12" t="s">
        <v>331</v>
      </c>
      <c r="D223" s="12" t="s">
        <v>44</v>
      </c>
      <c r="E223" s="13" t="s">
        <v>151</v>
      </c>
      <c r="F223" s="12" t="s">
        <v>21</v>
      </c>
      <c r="G223" s="12" t="s">
        <v>22</v>
      </c>
      <c r="H223" s="12"/>
      <c r="I223" s="12"/>
      <c r="J223" s="5">
        <v>0</v>
      </c>
      <c r="K223" s="6">
        <v>1</v>
      </c>
      <c r="L223" s="6">
        <v>0</v>
      </c>
      <c r="M223" s="14" t="e">
        <f>LOG(J223+([1]Values!$D$8*K223)+([1]Values!$D$9*L223)+(N223*[1]Values!C$10)+(O223*[1]Values!$D$11)+1)</f>
        <v>#VALUE!</v>
      </c>
      <c r="N223" s="19">
        <v>5</v>
      </c>
      <c r="O223" s="15">
        <v>0</v>
      </c>
      <c r="P223" s="16"/>
      <c r="Q223" s="17">
        <f>(J223+([1]Values!$D$8*K223)+([1]Values!$D$9*L223)+(N223*[1]Values!$D$10)+(O223*[1]Values!$D$11))/[1]Values!$A$2*100</f>
        <v>1.4687405181800547E-3</v>
      </c>
      <c r="R223" s="18" t="s">
        <v>24</v>
      </c>
    </row>
    <row r="224" spans="1:18" x14ac:dyDescent="0.25">
      <c r="A224" s="11">
        <v>43725</v>
      </c>
      <c r="B224" s="12" t="s">
        <v>44</v>
      </c>
      <c r="C224" s="12" t="s">
        <v>332</v>
      </c>
      <c r="D224" s="12" t="s">
        <v>44</v>
      </c>
      <c r="E224" s="13" t="s">
        <v>333</v>
      </c>
      <c r="F224" s="12" t="s">
        <v>21</v>
      </c>
      <c r="G224" s="12" t="s">
        <v>22</v>
      </c>
      <c r="H224" s="12">
        <v>10</v>
      </c>
      <c r="I224" s="12"/>
      <c r="J224" s="5">
        <v>0</v>
      </c>
      <c r="K224" s="6">
        <v>2</v>
      </c>
      <c r="L224" s="6"/>
      <c r="M224" s="14" t="e">
        <f>LOG(J224+([1]Values!$D$8*K224)+([1]Values!$D$9*L224)+(N224*[1]Values!C$10)+(O224*[1]Values!$D$11)+1)</f>
        <v>#VALUE!</v>
      </c>
      <c r="N224" s="15"/>
      <c r="O224" s="15"/>
      <c r="P224" s="16"/>
      <c r="Q224" s="17">
        <f>(J224+([1]Values!$D$8*K224)+([1]Values!$D$9*L224)+(N224*[1]Values!$D$10)+(O224*[1]Values!$D$11))/[1]Values!$A$2*100</f>
        <v>2.4855573146328742E-3</v>
      </c>
      <c r="R224" s="18" t="s">
        <v>24</v>
      </c>
    </row>
    <row r="225" spans="1:18" x14ac:dyDescent="0.25">
      <c r="A225" s="11">
        <v>43727</v>
      </c>
      <c r="B225" s="12" t="s">
        <v>47</v>
      </c>
      <c r="C225" s="12" t="s">
        <v>278</v>
      </c>
      <c r="D225" s="12" t="s">
        <v>47</v>
      </c>
      <c r="E225" s="29" t="s">
        <v>334</v>
      </c>
      <c r="F225" s="12" t="s">
        <v>21</v>
      </c>
      <c r="G225" s="12" t="s">
        <v>22</v>
      </c>
      <c r="H225" s="12">
        <v>626</v>
      </c>
      <c r="I225" s="12" t="s">
        <v>267</v>
      </c>
      <c r="J225" s="5">
        <v>0</v>
      </c>
      <c r="K225" s="6">
        <v>0</v>
      </c>
      <c r="L225" s="6">
        <v>0</v>
      </c>
      <c r="M225" s="14" t="e">
        <f>LOG(J225+([1]Values!$D$8*K225)+([1]Values!$D$9*L225)+(N225*[1]Values!C$10)+(O225*[1]Values!$D$11)+1)</f>
        <v>#VALUE!</v>
      </c>
      <c r="N225" s="15">
        <v>2</v>
      </c>
      <c r="O225" s="15">
        <v>0</v>
      </c>
      <c r="P225" s="16"/>
      <c r="Q225" s="17">
        <f>(J225+([1]Values!$D$8*K225)+([1]Values!$D$9*L225)+(N225*[1]Values!$D$10)+(O225*[1]Values!$D$11))/[1]Values!$A$2*100</f>
        <v>9.0384744345446994E-5</v>
      </c>
      <c r="R225" s="18" t="s">
        <v>24</v>
      </c>
    </row>
    <row r="226" spans="1:18" x14ac:dyDescent="0.25">
      <c r="A226" s="11">
        <v>43729</v>
      </c>
      <c r="B226" s="12" t="s">
        <v>38</v>
      </c>
      <c r="C226" s="12" t="s">
        <v>335</v>
      </c>
      <c r="D226" s="12" t="s">
        <v>38</v>
      </c>
      <c r="E226" s="29" t="s">
        <v>336</v>
      </c>
      <c r="F226" s="12" t="s">
        <v>21</v>
      </c>
      <c r="G226" s="12" t="s">
        <v>22</v>
      </c>
      <c r="H226" s="12">
        <v>18</v>
      </c>
      <c r="I226" s="12" t="s">
        <v>32</v>
      </c>
      <c r="J226" s="5">
        <v>0</v>
      </c>
      <c r="K226" s="6">
        <v>132</v>
      </c>
      <c r="L226" s="6"/>
      <c r="M226" s="14" t="e">
        <f>LOG(J226+([1]Values!$D$8*K226)+([1]Values!$D$9*L226)+(N226*[1]Values!C$10)+(O226*[1]Values!$D$11)+1)</f>
        <v>#VALUE!</v>
      </c>
      <c r="N226" s="15">
        <v>1500</v>
      </c>
      <c r="O226" s="15">
        <v>35</v>
      </c>
      <c r="P226" s="16"/>
      <c r="Q226" s="17">
        <f>(J226+([1]Values!$D$8*K226)+([1]Values!$D$9*L226)+(N226*[1]Values!$D$10)+(O226*[1]Values!$D$11))/[1]Values!$A$2*100</f>
        <v>0.23714208173133081</v>
      </c>
      <c r="R226" s="18" t="s">
        <v>24</v>
      </c>
    </row>
    <row r="227" spans="1:18" x14ac:dyDescent="0.25">
      <c r="A227" s="11">
        <v>43732</v>
      </c>
      <c r="B227" s="12" t="s">
        <v>138</v>
      </c>
      <c r="C227" s="12" t="s">
        <v>166</v>
      </c>
      <c r="D227" s="12" t="s">
        <v>138</v>
      </c>
      <c r="E227" s="13" t="s">
        <v>180</v>
      </c>
      <c r="F227" s="12" t="s">
        <v>21</v>
      </c>
      <c r="G227" s="12" t="s">
        <v>22</v>
      </c>
      <c r="H227" s="12">
        <v>10</v>
      </c>
      <c r="I227" s="12" t="s">
        <v>23</v>
      </c>
      <c r="J227" s="5">
        <v>0</v>
      </c>
      <c r="K227" s="6">
        <v>0</v>
      </c>
      <c r="L227" s="6">
        <v>0</v>
      </c>
      <c r="M227" s="14" t="e">
        <f>LOG(J227+([1]Values!$D$8*K227)+([1]Values!$D$9*L227)+(N227*[1]Values!C$10)+(O227*[1]Values!$D$11)+1)</f>
        <v>#VALUE!</v>
      </c>
      <c r="N227" s="19">
        <v>10</v>
      </c>
      <c r="O227" s="15">
        <v>0</v>
      </c>
      <c r="P227" s="16"/>
      <c r="Q227" s="17">
        <f>(J227+([1]Values!$D$8*K227)+([1]Values!$D$9*L227)+(N227*[1]Values!$D$10)+(O227*[1]Values!$D$11))/[1]Values!$A$2*100</f>
        <v>4.5192372172723496E-4</v>
      </c>
      <c r="R227" s="18" t="s">
        <v>24</v>
      </c>
    </row>
    <row r="228" spans="1:18" x14ac:dyDescent="0.25">
      <c r="A228" s="11">
        <v>43732</v>
      </c>
      <c r="B228" s="12" t="s">
        <v>133</v>
      </c>
      <c r="C228" s="12" t="s">
        <v>337</v>
      </c>
      <c r="D228" s="12" t="s">
        <v>133</v>
      </c>
      <c r="E228" s="13" t="s">
        <v>338</v>
      </c>
      <c r="F228" s="12" t="s">
        <v>21</v>
      </c>
      <c r="G228" s="12" t="s">
        <v>22</v>
      </c>
      <c r="H228" s="12">
        <v>5</v>
      </c>
      <c r="I228" s="12" t="s">
        <v>23</v>
      </c>
      <c r="J228" s="5">
        <v>0</v>
      </c>
      <c r="K228" s="6">
        <v>0</v>
      </c>
      <c r="L228" s="6">
        <v>0</v>
      </c>
      <c r="M228" s="14" t="e">
        <f>LOG(J228+([1]Values!$D$8*K228)+([1]Values!$D$9*L228)+(N228*[1]Values!C$10)+(O228*[1]Values!$D$11)+1)</f>
        <v>#VALUE!</v>
      </c>
      <c r="N228" s="15">
        <v>1</v>
      </c>
      <c r="O228" s="15">
        <v>0</v>
      </c>
      <c r="P228" s="16"/>
      <c r="Q228" s="17">
        <f>(J228+([1]Values!$D$8*K228)+([1]Values!$D$9*L228)+(N228*[1]Values!$D$10)+(O228*[1]Values!$D$11))/[1]Values!$A$2*100</f>
        <v>4.5192372172723497E-5</v>
      </c>
      <c r="R228" s="18" t="s">
        <v>24</v>
      </c>
    </row>
    <row r="229" spans="1:18" x14ac:dyDescent="0.25">
      <c r="A229" s="11">
        <v>43732</v>
      </c>
      <c r="B229" s="12" t="s">
        <v>44</v>
      </c>
      <c r="C229" s="12" t="s">
        <v>130</v>
      </c>
      <c r="D229" s="12" t="s">
        <v>44</v>
      </c>
      <c r="E229" s="13" t="s">
        <v>339</v>
      </c>
      <c r="F229" s="12" t="s">
        <v>21</v>
      </c>
      <c r="G229" s="12" t="s">
        <v>22</v>
      </c>
      <c r="H229" s="12">
        <v>12</v>
      </c>
      <c r="I229" s="12" t="s">
        <v>50</v>
      </c>
      <c r="J229" s="5">
        <v>0</v>
      </c>
      <c r="K229" s="6">
        <v>5</v>
      </c>
      <c r="L229" s="6">
        <v>0</v>
      </c>
      <c r="M229" s="14" t="e">
        <f>LOG(J229+([1]Values!$D$8*K229)+([1]Values!$D$9*L229)+(N229*[1]Values!C$10)+(O229*[1]Values!$D$11)+1)</f>
        <v>#VALUE!</v>
      </c>
      <c r="N229" s="19">
        <v>15</v>
      </c>
      <c r="O229" s="15">
        <v>0</v>
      </c>
      <c r="P229" s="16"/>
      <c r="Q229" s="17">
        <f>(J229+([1]Values!$D$8*K229)+([1]Values!$D$9*L229)+(N229*[1]Values!$D$10)+(O229*[1]Values!$D$11))/[1]Values!$A$2*100</f>
        <v>6.8917788691730377E-3</v>
      </c>
      <c r="R229" s="18" t="s">
        <v>24</v>
      </c>
    </row>
    <row r="230" spans="1:18" x14ac:dyDescent="0.25">
      <c r="A230" s="21">
        <v>43732</v>
      </c>
      <c r="B230" s="22" t="s">
        <v>82</v>
      </c>
      <c r="C230" s="22" t="s">
        <v>340</v>
      </c>
      <c r="D230" s="22" t="s">
        <v>82</v>
      </c>
      <c r="E230" s="23" t="s">
        <v>341</v>
      </c>
      <c r="F230" s="22" t="s">
        <v>21</v>
      </c>
      <c r="G230" s="22" t="s">
        <v>22</v>
      </c>
      <c r="H230" s="22">
        <v>8</v>
      </c>
      <c r="I230" s="22" t="s">
        <v>88</v>
      </c>
      <c r="J230" s="5">
        <v>39</v>
      </c>
      <c r="K230" s="24">
        <v>746</v>
      </c>
      <c r="L230" s="34">
        <v>10000</v>
      </c>
      <c r="M230" s="25" t="e">
        <f>LOG(J230+([1]Values!$D$8*K230)+([1]Values!$D$9*L230)+(N230*[1]Values!C$10)+(O230*[1]Values!$D$11)+1)</f>
        <v>#VALUE!</v>
      </c>
      <c r="N230" s="22">
        <v>5841</v>
      </c>
      <c r="O230" s="22">
        <v>1765</v>
      </c>
      <c r="P230" s="26"/>
      <c r="Q230" s="27">
        <f>(J230+([1]Values!$D$8*K230)+([1]Values!$D$9*L230)+(N230*[1]Values!$D$10)+(O230*[1]Values!$D$11))/[1]Values!$A$2*100</f>
        <v>2.5488117922788547</v>
      </c>
      <c r="R230" s="28" t="s">
        <v>24</v>
      </c>
    </row>
    <row r="231" spans="1:18" x14ac:dyDescent="0.25">
      <c r="A231" s="21">
        <v>43734</v>
      </c>
      <c r="B231" s="22" t="s">
        <v>47</v>
      </c>
      <c r="C231" s="22" t="s">
        <v>128</v>
      </c>
      <c r="D231" s="22" t="s">
        <v>47</v>
      </c>
      <c r="E231" s="23" t="s">
        <v>342</v>
      </c>
      <c r="F231" s="22" t="s">
        <v>21</v>
      </c>
      <c r="G231" s="22" t="s">
        <v>22</v>
      </c>
      <c r="H231" s="22">
        <v>10</v>
      </c>
      <c r="I231" s="22" t="s">
        <v>32</v>
      </c>
      <c r="J231" s="5">
        <v>41</v>
      </c>
      <c r="K231" s="24">
        <v>1578</v>
      </c>
      <c r="L231" s="24">
        <v>103301</v>
      </c>
      <c r="M231" s="25" t="e">
        <f>LOG(J231+([1]Values!$D$8*K231)+([1]Values!$D$9*L231)+(N231*[1]Values!C$10)+(O231*[1]Values!$D$11)+1)</f>
        <v>#VALUE!</v>
      </c>
      <c r="N231" s="22">
        <v>10155</v>
      </c>
      <c r="O231" s="22">
        <v>2712</v>
      </c>
      <c r="P231" s="26"/>
      <c r="Q231" s="27">
        <f>(J231+([1]Values!$D$8*K231)+([1]Values!$D$9*L231)+(N231*[1]Values!$D$10)+(O231*[1]Values!$D$11))/[1]Values!$A$2*100</f>
        <v>12.317786987043021</v>
      </c>
      <c r="R231" s="28" t="s">
        <v>24</v>
      </c>
    </row>
    <row r="232" spans="1:18" x14ac:dyDescent="0.25">
      <c r="A232" s="11">
        <v>43734</v>
      </c>
      <c r="B232" s="12" t="s">
        <v>100</v>
      </c>
      <c r="C232" s="12" t="s">
        <v>343</v>
      </c>
      <c r="D232" s="12" t="s">
        <v>100</v>
      </c>
      <c r="E232" s="13" t="s">
        <v>344</v>
      </c>
      <c r="F232" s="12" t="s">
        <v>21</v>
      </c>
      <c r="G232" s="12" t="s">
        <v>22</v>
      </c>
      <c r="H232" s="12"/>
      <c r="I232" s="12"/>
      <c r="J232" s="5">
        <v>0</v>
      </c>
      <c r="K232" s="6">
        <v>0</v>
      </c>
      <c r="L232" s="6">
        <v>0</v>
      </c>
      <c r="M232" s="14" t="e">
        <f>LOG(J232+([1]Values!$D$8*K232)+([1]Values!$D$9*L232)+(N232*[1]Values!C$10)+(O232*[1]Values!$D$11)+1)</f>
        <v>#VALUE!</v>
      </c>
      <c r="N232" s="15">
        <v>1</v>
      </c>
      <c r="O232" s="15">
        <v>0</v>
      </c>
      <c r="P232" s="16"/>
      <c r="Q232" s="17">
        <f>(J232+([1]Values!$D$8*K232)+([1]Values!$D$9*L232)+(N232*[1]Values!$D$10)+(O232*[1]Values!$D$11))/[1]Values!$A$2*100</f>
        <v>4.5192372172723497E-5</v>
      </c>
      <c r="R232" s="18" t="s">
        <v>24</v>
      </c>
    </row>
    <row r="233" spans="1:18" x14ac:dyDescent="0.25">
      <c r="A233" s="11">
        <v>43734</v>
      </c>
      <c r="B233" s="12" t="s">
        <v>82</v>
      </c>
      <c r="C233" s="12" t="s">
        <v>340</v>
      </c>
      <c r="D233" s="12" t="s">
        <v>82</v>
      </c>
      <c r="E233" s="13" t="s">
        <v>339</v>
      </c>
      <c r="F233" s="12" t="s">
        <v>31</v>
      </c>
      <c r="G233" s="12" t="s">
        <v>22</v>
      </c>
      <c r="H233" s="12">
        <v>6</v>
      </c>
      <c r="I233" s="12"/>
      <c r="J233" s="5">
        <v>0</v>
      </c>
      <c r="K233" s="6">
        <v>92</v>
      </c>
      <c r="L233" s="6">
        <v>0</v>
      </c>
      <c r="M233" s="14" t="e">
        <f>LOG(J233+([1]Values!$D$8*K233)+([1]Values!$D$9*L233)+(N233*[1]Values!C$10)+(O233*[1]Values!$D$11)+1)</f>
        <v>#VALUE!</v>
      </c>
      <c r="N233" s="15"/>
      <c r="O233" s="15"/>
      <c r="P233" s="16"/>
      <c r="Q233" s="17">
        <f>(J233+([1]Values!$D$8*K233)+([1]Values!$D$9*L233)+(N233*[1]Values!$D$10)+(O233*[1]Values!$D$11))/[1]Values!$A$2*100</f>
        <v>0.11433563647311222</v>
      </c>
      <c r="R233" s="18" t="s">
        <v>24</v>
      </c>
    </row>
    <row r="234" spans="1:18" x14ac:dyDescent="0.25">
      <c r="A234" s="21">
        <v>43734</v>
      </c>
      <c r="B234" s="22" t="s">
        <v>133</v>
      </c>
      <c r="C234" s="22" t="s">
        <v>337</v>
      </c>
      <c r="D234" s="22" t="s">
        <v>133</v>
      </c>
      <c r="E234" s="23" t="s">
        <v>345</v>
      </c>
      <c r="F234" s="22" t="s">
        <v>231</v>
      </c>
      <c r="G234" s="22" t="s">
        <v>22</v>
      </c>
      <c r="H234" s="22">
        <v>11</v>
      </c>
      <c r="I234" s="22" t="s">
        <v>50</v>
      </c>
      <c r="J234" s="5">
        <v>2</v>
      </c>
      <c r="K234" s="24">
        <v>47</v>
      </c>
      <c r="L234" s="24"/>
      <c r="M234" s="25" t="e">
        <f>LOG(J234+([1]Values!$D$8*K234)+([1]Values!$D$9*L234)+(N234*[1]Values!C$10)+(O234*[1]Values!$D$11)+1)</f>
        <v>#VALUE!</v>
      </c>
      <c r="N234" s="22">
        <v>10000</v>
      </c>
      <c r="O234" s="22"/>
      <c r="P234" s="26"/>
      <c r="Q234" s="27">
        <f>(J234+([1]Values!$D$8*K234)+([1]Values!$D$9*L234)+(N234*[1]Values!$D$10)+(O234*[1]Values!$D$11))/[1]Values!$A$2*100</f>
        <v>0.5201414933006242</v>
      </c>
      <c r="R234" s="28" t="s">
        <v>24</v>
      </c>
    </row>
    <row r="235" spans="1:18" x14ac:dyDescent="0.25">
      <c r="A235" s="21">
        <v>43734</v>
      </c>
      <c r="B235" s="22" t="s">
        <v>84</v>
      </c>
      <c r="C235" s="22" t="s">
        <v>346</v>
      </c>
      <c r="D235" s="22" t="s">
        <v>84</v>
      </c>
      <c r="E235" s="23" t="s">
        <v>117</v>
      </c>
      <c r="F235" s="22" t="s">
        <v>21</v>
      </c>
      <c r="G235" s="22" t="s">
        <v>22</v>
      </c>
      <c r="H235" s="22">
        <v>128</v>
      </c>
      <c r="I235" s="22"/>
      <c r="J235" s="5">
        <v>1</v>
      </c>
      <c r="K235" s="24">
        <v>0</v>
      </c>
      <c r="L235" s="24">
        <v>0</v>
      </c>
      <c r="M235" s="25" t="e">
        <f>LOG(J235+([1]Values!$D$8*K235)+([1]Values!$D$9*L235)+(N235*[1]Values!C$10)+(O235*[1]Values!$D$11)+1)</f>
        <v>#VALUE!</v>
      </c>
      <c r="N235" s="22">
        <v>0</v>
      </c>
      <c r="O235" s="22">
        <v>0</v>
      </c>
      <c r="P235" s="26"/>
      <c r="Q235" s="27">
        <f>(J235+([1]Values!$D$8*K235)+([1]Values!$D$9*L235)+(N235*[1]Values!$D$10)+(O235*[1]Values!$D$11))/[1]Values!$A$2*100</f>
        <v>4.9035873397583543E-3</v>
      </c>
      <c r="R235" s="28" t="s">
        <v>24</v>
      </c>
    </row>
    <row r="236" spans="1:18" x14ac:dyDescent="0.25">
      <c r="A236" s="11">
        <v>43737</v>
      </c>
      <c r="B236" s="12" t="s">
        <v>199</v>
      </c>
      <c r="C236" s="12" t="s">
        <v>347</v>
      </c>
      <c r="D236" s="12" t="s">
        <v>199</v>
      </c>
      <c r="E236" s="13" t="s">
        <v>348</v>
      </c>
      <c r="F236" s="12" t="s">
        <v>21</v>
      </c>
      <c r="G236" s="12" t="s">
        <v>22</v>
      </c>
      <c r="H236" s="12">
        <v>68</v>
      </c>
      <c r="I236" s="12"/>
      <c r="J236" s="5">
        <v>0</v>
      </c>
      <c r="K236" s="6">
        <v>0</v>
      </c>
      <c r="L236" s="6">
        <v>0</v>
      </c>
      <c r="M236" s="14" t="e">
        <f>LOG(J236+([1]Values!$D$8*K236)+([1]Values!$D$9*L236)+(N236*[1]Values!C$10)+(O236*[1]Values!$D$11)+1)</f>
        <v>#VALUE!</v>
      </c>
      <c r="N236" s="15">
        <v>1</v>
      </c>
      <c r="O236" s="15"/>
      <c r="P236" s="16"/>
      <c r="Q236" s="17">
        <f>(J236+([1]Values!$D$8*K236)+([1]Values!$D$9*L236)+(N236*[1]Values!$D$10)+(O236*[1]Values!$D$11))/[1]Values!$A$2*100</f>
        <v>4.5192372172723497E-5</v>
      </c>
      <c r="R236" s="18" t="s">
        <v>24</v>
      </c>
    </row>
    <row r="237" spans="1:18" x14ac:dyDescent="0.25">
      <c r="A237" s="21">
        <v>43737</v>
      </c>
      <c r="B237" s="22" t="s">
        <v>84</v>
      </c>
      <c r="C237" s="22" t="s">
        <v>349</v>
      </c>
      <c r="D237" s="22" t="s">
        <v>84</v>
      </c>
      <c r="E237" s="23" t="s">
        <v>350</v>
      </c>
      <c r="F237" s="22" t="s">
        <v>21</v>
      </c>
      <c r="G237" s="22" t="s">
        <v>22</v>
      </c>
      <c r="H237" s="22">
        <v>24</v>
      </c>
      <c r="I237" s="22"/>
      <c r="J237" s="5">
        <v>1</v>
      </c>
      <c r="K237" s="24">
        <v>0</v>
      </c>
      <c r="L237" s="24">
        <v>0</v>
      </c>
      <c r="M237" s="25" t="e">
        <f>LOG(J237+([1]Values!$D$8*K237)+([1]Values!$D$9*L237)+(N237*[1]Values!C$10)+(O237*[1]Values!$D$11)+1)</f>
        <v>#VALUE!</v>
      </c>
      <c r="N237" s="22"/>
      <c r="O237" s="22"/>
      <c r="P237" s="26"/>
      <c r="Q237" s="27">
        <f>(J237+([1]Values!$D$8*K237)+([1]Values!$D$9*L237)+(N237*[1]Values!$D$10)+(O237*[1]Values!$D$11))/[1]Values!$A$2*100</f>
        <v>4.9035873397583543E-3</v>
      </c>
      <c r="R237" s="28" t="s">
        <v>24</v>
      </c>
    </row>
    <row r="238" spans="1:18" x14ac:dyDescent="0.25">
      <c r="A238" s="11">
        <v>43739</v>
      </c>
      <c r="B238" s="12" t="s">
        <v>234</v>
      </c>
      <c r="C238" s="12" t="s">
        <v>351</v>
      </c>
      <c r="D238" s="12" t="s">
        <v>234</v>
      </c>
      <c r="E238" s="13" t="s">
        <v>352</v>
      </c>
      <c r="F238" s="12" t="s">
        <v>21</v>
      </c>
      <c r="G238" s="12" t="s">
        <v>22</v>
      </c>
      <c r="H238" s="12">
        <v>27</v>
      </c>
      <c r="I238" s="12"/>
      <c r="J238" s="5">
        <v>0</v>
      </c>
      <c r="K238" s="6">
        <v>0</v>
      </c>
      <c r="L238" s="6">
        <v>0</v>
      </c>
      <c r="M238" s="14" t="e">
        <f>LOG(J238+([1]Values!$D$8*K238)+([1]Values!$D$9*L238)+(N238*[1]Values!C$10)+(O238*[1]Values!$D$11)+1)</f>
        <v>#VALUE!</v>
      </c>
      <c r="N238" s="15">
        <v>6</v>
      </c>
      <c r="O238" s="15">
        <v>0</v>
      </c>
      <c r="P238" s="16"/>
      <c r="Q238" s="17">
        <f>(J238+([1]Values!$D$8*K238)+([1]Values!$D$9*L238)+(N238*[1]Values!$D$10)+(O238*[1]Values!$D$11))/[1]Values!$A$2*100</f>
        <v>2.7115423303634094E-4</v>
      </c>
      <c r="R238" s="18" t="s">
        <v>24</v>
      </c>
    </row>
    <row r="239" spans="1:18" x14ac:dyDescent="0.25">
      <c r="A239" s="11">
        <v>43740</v>
      </c>
      <c r="B239" s="12" t="s">
        <v>28</v>
      </c>
      <c r="C239" s="12" t="s">
        <v>353</v>
      </c>
      <c r="D239" s="12" t="s">
        <v>28</v>
      </c>
      <c r="E239" s="13" t="s">
        <v>354</v>
      </c>
      <c r="F239" s="12" t="s">
        <v>21</v>
      </c>
      <c r="G239" s="12" t="s">
        <v>22</v>
      </c>
      <c r="H239" s="12">
        <v>10</v>
      </c>
      <c r="I239" s="12"/>
      <c r="J239" s="5">
        <v>0</v>
      </c>
      <c r="K239" s="6">
        <v>0</v>
      </c>
      <c r="L239" s="6"/>
      <c r="M239" s="14" t="e">
        <f>LOG(J239+([1]Values!$D$8*K239)+([1]Values!$D$9*L239)+(N239*[1]Values!C$10)+(O239*[1]Values!$D$11)+1)</f>
        <v>#VALUE!</v>
      </c>
      <c r="N239" s="15">
        <v>7800</v>
      </c>
      <c r="O239" s="15"/>
      <c r="P239" s="16"/>
      <c r="Q239" s="17">
        <f>(J239+([1]Values!$D$8*K239)+([1]Values!$D$9*L239)+(N239*[1]Values!$D$10)+(O239*[1]Values!$D$11))/[1]Values!$A$2*100</f>
        <v>0.35250050294724328</v>
      </c>
      <c r="R239" s="18" t="s">
        <v>24</v>
      </c>
    </row>
    <row r="240" spans="1:18" x14ac:dyDescent="0.25">
      <c r="A240" s="21">
        <v>43741</v>
      </c>
      <c r="B240" s="22" t="s">
        <v>64</v>
      </c>
      <c r="C240" s="22" t="s">
        <v>94</v>
      </c>
      <c r="D240" s="22" t="s">
        <v>64</v>
      </c>
      <c r="E240" s="23" t="s">
        <v>355</v>
      </c>
      <c r="F240" s="22" t="s">
        <v>266</v>
      </c>
      <c r="G240" s="22" t="s">
        <v>68</v>
      </c>
      <c r="H240" s="22">
        <v>1</v>
      </c>
      <c r="I240" s="22"/>
      <c r="J240" s="5">
        <v>1</v>
      </c>
      <c r="K240" s="24">
        <v>8</v>
      </c>
      <c r="L240" s="24">
        <v>0</v>
      </c>
      <c r="M240" s="25" t="e">
        <f>LOG(J240+([1]Values!$D$8*K240)+([1]Values!$D$9*L240)+(N240*[1]Values!C$10)+(O240*[1]Values!$D$11)+1)</f>
        <v>#VALUE!</v>
      </c>
      <c r="N240" s="22"/>
      <c r="O240" s="22">
        <v>0</v>
      </c>
      <c r="P240" s="26"/>
      <c r="Q240" s="27">
        <f>(J240+([1]Values!$D$8*K240)+([1]Values!$D$9*L240)+(N240*[1]Values!$D$10)+(O240*[1]Values!$D$11))/[1]Values!$A$2*100</f>
        <v>1.4845816598289851E-2</v>
      </c>
      <c r="R240" s="28" t="s">
        <v>24</v>
      </c>
    </row>
    <row r="241" spans="1:18" x14ac:dyDescent="0.25">
      <c r="A241" s="11">
        <v>43741</v>
      </c>
      <c r="B241" s="12" t="s">
        <v>96</v>
      </c>
      <c r="C241" s="12" t="s">
        <v>356</v>
      </c>
      <c r="D241" s="12" t="s">
        <v>96</v>
      </c>
      <c r="E241" s="13" t="s">
        <v>357</v>
      </c>
      <c r="F241" s="12" t="s">
        <v>21</v>
      </c>
      <c r="G241" s="12" t="s">
        <v>22</v>
      </c>
      <c r="H241" s="12">
        <v>20</v>
      </c>
      <c r="I241" s="12"/>
      <c r="J241" s="5">
        <v>0</v>
      </c>
      <c r="K241" s="6">
        <v>0</v>
      </c>
      <c r="L241" s="6">
        <v>0</v>
      </c>
      <c r="M241" s="14" t="e">
        <f>LOG(J241+([1]Values!$D$8*K241)+([1]Values!$D$9*L241)+(N241*[1]Values!C$10)+(O241*[1]Values!$D$11)+1)</f>
        <v>#VALUE!</v>
      </c>
      <c r="N241" s="15">
        <v>1</v>
      </c>
      <c r="O241" s="15">
        <v>0</v>
      </c>
      <c r="P241" s="16"/>
      <c r="Q241" s="17">
        <f>(J241+([1]Values!$D$8*K241)+([1]Values!$D$9*L241)+(N241*[1]Values!$D$10)+(O241*[1]Values!$D$11))/[1]Values!$A$2*100</f>
        <v>4.5192372172723497E-5</v>
      </c>
      <c r="R241" s="18" t="s">
        <v>24</v>
      </c>
    </row>
    <row r="242" spans="1:18" x14ac:dyDescent="0.25">
      <c r="A242" s="11">
        <v>43741</v>
      </c>
      <c r="B242" s="12" t="s">
        <v>44</v>
      </c>
      <c r="C242" s="12" t="s">
        <v>358</v>
      </c>
      <c r="D242" s="12" t="s">
        <v>44</v>
      </c>
      <c r="E242" s="13" t="s">
        <v>359</v>
      </c>
      <c r="F242" s="12" t="s">
        <v>21</v>
      </c>
      <c r="G242" s="12" t="s">
        <v>22</v>
      </c>
      <c r="H242" s="12">
        <v>10</v>
      </c>
      <c r="I242" s="12"/>
      <c r="J242" s="5">
        <v>0</v>
      </c>
      <c r="K242" s="6">
        <v>0</v>
      </c>
      <c r="L242" s="6">
        <v>0</v>
      </c>
      <c r="M242" s="14" t="e">
        <f>LOG(J242+([1]Values!$D$8*K242)+([1]Values!$D$9*L242)+(N242*[1]Values!C$10)+(O242*[1]Values!$D$11)+1)</f>
        <v>#VALUE!</v>
      </c>
      <c r="N242" s="19">
        <v>10</v>
      </c>
      <c r="O242" s="15">
        <v>0</v>
      </c>
      <c r="P242" s="16"/>
      <c r="Q242" s="17">
        <f>(J242+([1]Values!$D$8*K242)+([1]Values!$D$9*L242)+(N242*[1]Values!$D$10)+(O242*[1]Values!$D$11))/[1]Values!$A$2*100</f>
        <v>4.5192372172723496E-4</v>
      </c>
      <c r="R242" s="18" t="s">
        <v>24</v>
      </c>
    </row>
    <row r="243" spans="1:18" x14ac:dyDescent="0.25">
      <c r="A243" s="11">
        <v>43741</v>
      </c>
      <c r="B243" s="12" t="s">
        <v>61</v>
      </c>
      <c r="C243" s="12" t="s">
        <v>360</v>
      </c>
      <c r="D243" s="12" t="s">
        <v>61</v>
      </c>
      <c r="E243" s="13" t="s">
        <v>354</v>
      </c>
      <c r="F243" s="12" t="s">
        <v>21</v>
      </c>
      <c r="G243" s="12" t="s">
        <v>22</v>
      </c>
      <c r="H243" s="12">
        <v>80</v>
      </c>
      <c r="I243" s="12"/>
      <c r="J243" s="5">
        <v>0</v>
      </c>
      <c r="K243" s="6">
        <v>2</v>
      </c>
      <c r="L243" s="6">
        <v>0</v>
      </c>
      <c r="M243" s="14" t="e">
        <f>LOG(J243+([1]Values!$D$8*K243)+([1]Values!$D$9*L243)+(N243*[1]Values!C$10)+(O243*[1]Values!$D$11)+1)</f>
        <v>#VALUE!</v>
      </c>
      <c r="N243" s="15">
        <v>1</v>
      </c>
      <c r="O243" s="15">
        <v>0</v>
      </c>
      <c r="P243" s="16"/>
      <c r="Q243" s="17">
        <f>(J243+([1]Values!$D$8*K243)+([1]Values!$D$9*L243)+(N243*[1]Values!$D$10)+(O243*[1]Values!$D$11))/[1]Values!$A$2*100</f>
        <v>2.5307496868055982E-3</v>
      </c>
      <c r="R243" s="18" t="s">
        <v>24</v>
      </c>
    </row>
    <row r="244" spans="1:18" x14ac:dyDescent="0.25">
      <c r="A244" s="21">
        <v>43743</v>
      </c>
      <c r="B244" s="22" t="s">
        <v>82</v>
      </c>
      <c r="C244" s="22" t="s">
        <v>340</v>
      </c>
      <c r="D244" s="22" t="s">
        <v>82</v>
      </c>
      <c r="E244" s="23" t="s">
        <v>361</v>
      </c>
      <c r="F244" s="22" t="s">
        <v>31</v>
      </c>
      <c r="G244" s="22" t="s">
        <v>22</v>
      </c>
      <c r="H244" s="22"/>
      <c r="I244" s="22"/>
      <c r="J244" s="5">
        <v>1</v>
      </c>
      <c r="K244" s="24">
        <v>2</v>
      </c>
      <c r="L244" s="24">
        <v>0</v>
      </c>
      <c r="M244" s="25" t="e">
        <f>LOG(J244+([1]Values!$D$8*K244)+([1]Values!$D$9*L244)+(N244*[1]Values!C$10)+(O244*[1]Values!$D$11)+1)</f>
        <v>#VALUE!</v>
      </c>
      <c r="N244" s="22">
        <v>0</v>
      </c>
      <c r="O244" s="22">
        <v>1</v>
      </c>
      <c r="P244" s="26"/>
      <c r="Q244" s="27">
        <f>(J244+([1]Values!$D$8*K244)+([1]Values!$D$9*L244)+(N244*[1]Values!$D$10)+(O244*[1]Values!$D$11))/[1]Values!$A$2*100</f>
        <v>7.540765817433394E-3</v>
      </c>
      <c r="R244" s="28" t="s">
        <v>24</v>
      </c>
    </row>
    <row r="245" spans="1:18" x14ac:dyDescent="0.25">
      <c r="A245" s="11">
        <v>43745</v>
      </c>
      <c r="B245" s="12" t="s">
        <v>18</v>
      </c>
      <c r="C245" s="12" t="s">
        <v>362</v>
      </c>
      <c r="D245" s="12" t="s">
        <v>18</v>
      </c>
      <c r="E245" s="13" t="s">
        <v>344</v>
      </c>
      <c r="F245" s="12" t="s">
        <v>21</v>
      </c>
      <c r="G245" s="12" t="s">
        <v>22</v>
      </c>
      <c r="H245" s="12">
        <v>20</v>
      </c>
      <c r="I245" s="12"/>
      <c r="J245" s="5">
        <v>0</v>
      </c>
      <c r="K245" s="6">
        <v>0</v>
      </c>
      <c r="L245" s="6">
        <v>0</v>
      </c>
      <c r="M245" s="14" t="e">
        <f>LOG(J245+([1]Values!$D$8*K245)+([1]Values!$D$9*L245)+(N245*[1]Values!C$10)+(O245*[1]Values!$D$11)+1)</f>
        <v>#VALUE!</v>
      </c>
      <c r="N245" s="15">
        <v>2</v>
      </c>
      <c r="O245" s="15">
        <v>0</v>
      </c>
      <c r="P245" s="16"/>
      <c r="Q245" s="17">
        <f>(J245+([1]Values!$D$8*K245)+([1]Values!$D$9*L245)+(N245*[1]Values!$D$10)+(O245*[1]Values!$D$11))/[1]Values!$A$2*100</f>
        <v>9.0384744345446994E-5</v>
      </c>
      <c r="R245" s="18" t="s">
        <v>24</v>
      </c>
    </row>
    <row r="246" spans="1:18" x14ac:dyDescent="0.25">
      <c r="A246" s="51">
        <v>43748</v>
      </c>
      <c r="B246" s="22" t="s">
        <v>47</v>
      </c>
      <c r="C246" s="22" t="s">
        <v>248</v>
      </c>
      <c r="D246" s="22" t="s">
        <v>47</v>
      </c>
      <c r="E246" s="23" t="s">
        <v>107</v>
      </c>
      <c r="F246" s="22" t="s">
        <v>31</v>
      </c>
      <c r="G246" s="22" t="s">
        <v>22</v>
      </c>
      <c r="H246" s="22"/>
      <c r="I246" s="22"/>
      <c r="J246" s="5">
        <v>1</v>
      </c>
      <c r="K246" s="24">
        <v>2</v>
      </c>
      <c r="L246" s="24"/>
      <c r="M246" s="25" t="e">
        <f>LOG(J246+([1]Values!$D$8*K246)+([1]Values!$D$9*L246)+(N246*[1]Values!C$10)+(O246*[1]Values!$D$11)+1)</f>
        <v>#VALUE!</v>
      </c>
      <c r="N246" s="35">
        <v>100</v>
      </c>
      <c r="O246" s="22">
        <v>2</v>
      </c>
      <c r="P246" s="26"/>
      <c r="Q246" s="27">
        <f>(J246+([1]Values!$D$8*K246)+([1]Values!$D$9*L246)+(N246*[1]Values!$D$10)+(O246*[1]Values!$D$11))/[1]Values!$A$2*100</f>
        <v>1.2211624197747909E-2</v>
      </c>
      <c r="R246" s="28" t="s">
        <v>24</v>
      </c>
    </row>
    <row r="247" spans="1:18" x14ac:dyDescent="0.25">
      <c r="A247" s="52">
        <v>43750</v>
      </c>
      <c r="B247" s="12" t="s">
        <v>28</v>
      </c>
      <c r="C247" s="12" t="s">
        <v>363</v>
      </c>
      <c r="D247" s="12" t="s">
        <v>28</v>
      </c>
      <c r="E247" s="13" t="s">
        <v>338</v>
      </c>
      <c r="F247" s="12" t="s">
        <v>21</v>
      </c>
      <c r="G247" s="12" t="s">
        <v>22</v>
      </c>
      <c r="H247" s="12"/>
      <c r="I247" s="12"/>
      <c r="J247" s="5">
        <v>0</v>
      </c>
      <c r="K247" s="6">
        <v>0</v>
      </c>
      <c r="L247" s="6">
        <v>59</v>
      </c>
      <c r="M247" s="14" t="e">
        <f>LOG(J247+([1]Values!$D$8*K247)+([1]Values!$D$9*L247)+(N247*[1]Values!C$10)+(O247*[1]Values!$D$11)+1)</f>
        <v>#VALUE!</v>
      </c>
      <c r="N247" s="15">
        <v>26</v>
      </c>
      <c r="O247" s="15">
        <v>0</v>
      </c>
      <c r="P247" s="16"/>
      <c r="Q247" s="17">
        <f>(J247+([1]Values!$D$8*K247)+([1]Values!$D$9*L247)+(N247*[1]Values!$D$10)+(O247*[1]Values!$D$11))/[1]Values!$A$2*100</f>
        <v>6.4783878298263105E-3</v>
      </c>
      <c r="R247" s="18" t="s">
        <v>24</v>
      </c>
    </row>
    <row r="248" spans="1:18" x14ac:dyDescent="0.25">
      <c r="A248" s="52">
        <v>43750</v>
      </c>
      <c r="B248" s="12" t="s">
        <v>44</v>
      </c>
      <c r="C248" s="12" t="s">
        <v>130</v>
      </c>
      <c r="D248" s="12" t="s">
        <v>44</v>
      </c>
      <c r="E248" s="13" t="s">
        <v>338</v>
      </c>
      <c r="F248" s="12" t="s">
        <v>21</v>
      </c>
      <c r="G248" s="12" t="s">
        <v>22</v>
      </c>
      <c r="H248" s="12">
        <v>7</v>
      </c>
      <c r="I248" s="12"/>
      <c r="J248" s="5">
        <v>0</v>
      </c>
      <c r="K248" s="6">
        <v>0</v>
      </c>
      <c r="L248" s="6"/>
      <c r="M248" s="14" t="e">
        <f>LOG(J248+([1]Values!$D$8*K248)+([1]Values!$D$9*L248)+(N248*[1]Values!C$10)+(O248*[1]Values!$D$11)+1)</f>
        <v>#VALUE!</v>
      </c>
      <c r="N248" s="19">
        <v>15</v>
      </c>
      <c r="O248" s="15"/>
      <c r="P248" s="16"/>
      <c r="Q248" s="17">
        <f>(J248+([1]Values!$D$8*K248)+([1]Values!$D$9*L248)+(N248*[1]Values!$D$10)+(O248*[1]Values!$D$11))/[1]Values!$A$2*100</f>
        <v>6.7788558259085244E-4</v>
      </c>
      <c r="R248" s="18" t="s">
        <v>24</v>
      </c>
    </row>
    <row r="249" spans="1:18" x14ac:dyDescent="0.25">
      <c r="A249" s="53">
        <v>43751</v>
      </c>
      <c r="B249" s="31" t="s">
        <v>61</v>
      </c>
      <c r="C249" s="31" t="s">
        <v>168</v>
      </c>
      <c r="D249" s="31" t="s">
        <v>61</v>
      </c>
      <c r="E249" s="32" t="s">
        <v>364</v>
      </c>
      <c r="F249" s="31" t="s">
        <v>21</v>
      </c>
      <c r="G249" s="31" t="s">
        <v>22</v>
      </c>
      <c r="H249" s="31"/>
      <c r="I249" s="31"/>
      <c r="J249" s="5">
        <v>0</v>
      </c>
      <c r="K249" s="6">
        <v>0</v>
      </c>
      <c r="L249" s="6">
        <v>0</v>
      </c>
      <c r="M249" s="14" t="e">
        <f>LOG(J249+([1]Values!$D$8*K249)+([1]Values!$D$9*L249)+(N249*[1]Values!C$10)+(O249*[1]Values!$D$11)+1)</f>
        <v>#VALUE!</v>
      </c>
      <c r="N249" s="49">
        <v>10</v>
      </c>
      <c r="O249" s="31">
        <v>0</v>
      </c>
      <c r="P249" s="54"/>
      <c r="Q249" s="17">
        <f>(J249+([1]Values!$D$8*K249)+([1]Values!$D$9*L249)+(N249*[1]Values!$D$10)+(O249*[1]Values!$D$11))/[1]Values!$A$2*100</f>
        <v>4.5192372172723496E-4</v>
      </c>
      <c r="R249" s="18" t="s">
        <v>24</v>
      </c>
    </row>
    <row r="250" spans="1:18" x14ac:dyDescent="0.25">
      <c r="A250" s="53">
        <v>43753</v>
      </c>
      <c r="B250" s="31" t="s">
        <v>138</v>
      </c>
      <c r="C250" s="31" t="s">
        <v>265</v>
      </c>
      <c r="D250" s="31" t="s">
        <v>138</v>
      </c>
      <c r="E250" s="32" t="s">
        <v>364</v>
      </c>
      <c r="F250" s="31" t="s">
        <v>21</v>
      </c>
      <c r="G250" s="31" t="s">
        <v>22</v>
      </c>
      <c r="H250" s="31">
        <v>14</v>
      </c>
      <c r="I250" s="31" t="s">
        <v>50</v>
      </c>
      <c r="J250" s="5">
        <v>0</v>
      </c>
      <c r="K250" s="6">
        <v>0</v>
      </c>
      <c r="L250" s="6">
        <v>0</v>
      </c>
      <c r="M250" s="14" t="e">
        <f>LOG(J250+([1]Values!$D$8*K250)+([1]Values!$D$9*L250)+(N250*[1]Values!C$10)+(O250*[1]Values!$D$11)+1)</f>
        <v>#VALUE!</v>
      </c>
      <c r="N250" s="49">
        <v>1</v>
      </c>
      <c r="O250" s="31"/>
      <c r="P250" s="54"/>
      <c r="Q250" s="17">
        <f>(J250+([1]Values!$D$8*K250)+([1]Values!$D$9*L250)+(N250*[1]Values!$D$10)+(O250*[1]Values!$D$11))/[1]Values!$A$2*100</f>
        <v>4.5192372172723497E-5</v>
      </c>
      <c r="R250" s="18" t="s">
        <v>24</v>
      </c>
    </row>
    <row r="251" spans="1:18" x14ac:dyDescent="0.25">
      <c r="A251" s="51">
        <v>43754</v>
      </c>
      <c r="B251" s="22" t="s">
        <v>199</v>
      </c>
      <c r="C251" s="22" t="s">
        <v>272</v>
      </c>
      <c r="D251" s="22" t="s">
        <v>199</v>
      </c>
      <c r="E251" s="23" t="s">
        <v>365</v>
      </c>
      <c r="F251" s="22" t="s">
        <v>143</v>
      </c>
      <c r="G251" s="22" t="s">
        <v>22</v>
      </c>
      <c r="H251" s="22">
        <v>9</v>
      </c>
      <c r="I251" s="22" t="s">
        <v>88</v>
      </c>
      <c r="J251" s="5">
        <v>7</v>
      </c>
      <c r="K251" s="24">
        <v>215</v>
      </c>
      <c r="L251" s="24">
        <v>8295</v>
      </c>
      <c r="M251" s="25" t="e">
        <f>LOG(J251+([1]Values!$D$8*K251)+([1]Values!$D$9*L251)+(N251*[1]Values!C$10)+(O251*[1]Values!$D$11)+1)</f>
        <v>#VALUE!</v>
      </c>
      <c r="N251" s="22">
        <v>5655</v>
      </c>
      <c r="O251" s="22">
        <v>1312</v>
      </c>
      <c r="P251" s="26"/>
      <c r="Q251" s="27">
        <f>(J251+([1]Values!$D$8*K251)+([1]Values!$D$9*L251)+(N251*[1]Values!$D$10)+(O251*[1]Values!$D$11))/[1]Values!$A$2*100</f>
        <v>1.5016324912480257</v>
      </c>
      <c r="R251" s="28" t="s">
        <v>24</v>
      </c>
    </row>
    <row r="252" spans="1:18" x14ac:dyDescent="0.25">
      <c r="A252" s="52">
        <v>43755</v>
      </c>
      <c r="B252" s="12" t="s">
        <v>61</v>
      </c>
      <c r="C252" s="12" t="s">
        <v>366</v>
      </c>
      <c r="D252" s="12" t="s">
        <v>61</v>
      </c>
      <c r="E252" s="13" t="s">
        <v>367</v>
      </c>
      <c r="F252" s="12" t="s">
        <v>78</v>
      </c>
      <c r="G252" s="12" t="s">
        <v>22</v>
      </c>
      <c r="H252" s="12"/>
      <c r="I252" s="12"/>
      <c r="J252" s="5">
        <v>0</v>
      </c>
      <c r="K252" s="6">
        <v>0</v>
      </c>
      <c r="L252" s="6">
        <v>0</v>
      </c>
      <c r="M252" s="14" t="e">
        <f>LOG(J252+([1]Values!$D$8*K252)+([1]Values!$D$9*L252)+(N252*[1]Values!C$10)+(O252*[1]Values!$D$11)+1)</f>
        <v>#VALUE!</v>
      </c>
      <c r="N252" s="15">
        <v>1</v>
      </c>
      <c r="O252" s="15">
        <v>0</v>
      </c>
      <c r="P252" s="16"/>
      <c r="Q252" s="17">
        <f>(J252+([1]Values!$D$8*K252)+([1]Values!$D$9*L252)+(N252*[1]Values!$D$10)+(O252*[1]Values!$D$11))/[1]Values!$A$2*100</f>
        <v>4.5192372172723497E-5</v>
      </c>
      <c r="R252" s="18" t="s">
        <v>24</v>
      </c>
    </row>
    <row r="253" spans="1:18" x14ac:dyDescent="0.25">
      <c r="A253" s="52">
        <v>43756</v>
      </c>
      <c r="B253" s="12" t="s">
        <v>47</v>
      </c>
      <c r="C253" s="12" t="s">
        <v>248</v>
      </c>
      <c r="D253" s="12" t="s">
        <v>47</v>
      </c>
      <c r="E253" s="13" t="s">
        <v>344</v>
      </c>
      <c r="F253" s="12" t="s">
        <v>31</v>
      </c>
      <c r="G253" s="12" t="s">
        <v>22</v>
      </c>
      <c r="H253" s="12"/>
      <c r="I253" s="12"/>
      <c r="J253" s="5">
        <v>0</v>
      </c>
      <c r="K253" s="6">
        <v>0</v>
      </c>
      <c r="L253" s="6">
        <v>0</v>
      </c>
      <c r="M253" s="14" t="e">
        <f>LOG(J253+([1]Values!$D$8*K253)+([1]Values!$D$9*L253)+(N253*[1]Values!C$10)+(O253*[1]Values!$D$11)+1)</f>
        <v>#VALUE!</v>
      </c>
      <c r="N253" s="15">
        <v>2</v>
      </c>
      <c r="O253" s="15">
        <v>0</v>
      </c>
      <c r="P253" s="16"/>
      <c r="Q253" s="17">
        <f>(J253+([1]Values!$D$8*K253)+([1]Values!$D$9*L253)+(N253*[1]Values!$D$10)+(O253*[1]Values!$D$11))/[1]Values!$A$2*100</f>
        <v>9.0384744345446994E-5</v>
      </c>
      <c r="R253" s="18" t="s">
        <v>24</v>
      </c>
    </row>
    <row r="254" spans="1:18" x14ac:dyDescent="0.25">
      <c r="A254" s="52">
        <v>43757</v>
      </c>
      <c r="B254" s="12" t="s">
        <v>210</v>
      </c>
      <c r="C254" s="12" t="s">
        <v>368</v>
      </c>
      <c r="D254" s="12" t="s">
        <v>210</v>
      </c>
      <c r="E254" s="13" t="s">
        <v>359</v>
      </c>
      <c r="F254" s="12" t="s">
        <v>21</v>
      </c>
      <c r="G254" s="12" t="s">
        <v>22</v>
      </c>
      <c r="H254" s="12">
        <v>12</v>
      </c>
      <c r="I254" s="12"/>
      <c r="J254" s="5">
        <v>0</v>
      </c>
      <c r="K254" s="6">
        <v>0</v>
      </c>
      <c r="L254" s="6">
        <v>0</v>
      </c>
      <c r="M254" s="14" t="e">
        <f>LOG(J254+([1]Values!$D$8*K254)+([1]Values!$D$9*L254)+(N254*[1]Values!C$10)+(O254*[1]Values!$D$11)+1)</f>
        <v>#VALUE!</v>
      </c>
      <c r="N254" s="15">
        <v>1</v>
      </c>
      <c r="O254" s="15">
        <v>0</v>
      </c>
      <c r="P254" s="16"/>
      <c r="Q254" s="17">
        <f>(J254+([1]Values!$D$8*K254)+([1]Values!$D$9*L254)+(N254*[1]Values!$D$10)+(O254*[1]Values!$D$11))/[1]Values!$A$2*100</f>
        <v>4.5192372172723497E-5</v>
      </c>
      <c r="R254" s="18" t="s">
        <v>24</v>
      </c>
    </row>
    <row r="255" spans="1:18" x14ac:dyDescent="0.25">
      <c r="A255" s="52">
        <v>43757</v>
      </c>
      <c r="B255" s="12" t="s">
        <v>369</v>
      </c>
      <c r="C255" s="12" t="s">
        <v>370</v>
      </c>
      <c r="D255" s="12" t="s">
        <v>369</v>
      </c>
      <c r="E255" s="13" t="s">
        <v>371</v>
      </c>
      <c r="F255" s="12" t="s">
        <v>21</v>
      </c>
      <c r="G255" s="12" t="s">
        <v>22</v>
      </c>
      <c r="H255" s="12"/>
      <c r="I255" s="12"/>
      <c r="J255" s="5">
        <v>0</v>
      </c>
      <c r="K255" s="6">
        <v>0</v>
      </c>
      <c r="L255" s="6">
        <v>0</v>
      </c>
      <c r="M255" s="14" t="e">
        <f>LOG(J255+([1]Values!$D$8*K255)+([1]Values!$D$9*L255)+(N255*[1]Values!C$10)+(O255*[1]Values!$D$11)+1)</f>
        <v>#VALUE!</v>
      </c>
      <c r="N255" s="19">
        <v>10</v>
      </c>
      <c r="O255" s="15">
        <v>0</v>
      </c>
      <c r="P255" s="16"/>
      <c r="Q255" s="17">
        <f>(J255+([1]Values!$D$8*K255)+([1]Values!$D$9*L255)+(N255*[1]Values!$D$10)+(O255*[1]Values!$D$11))/[1]Values!$A$2*100</f>
        <v>4.5192372172723496E-4</v>
      </c>
      <c r="R255" s="18" t="s">
        <v>24</v>
      </c>
    </row>
    <row r="256" spans="1:18" x14ac:dyDescent="0.25">
      <c r="A256" s="52">
        <v>43759</v>
      </c>
      <c r="B256" s="12" t="s">
        <v>44</v>
      </c>
      <c r="C256" s="12" t="s">
        <v>131</v>
      </c>
      <c r="D256" s="12" t="s">
        <v>44</v>
      </c>
      <c r="E256" s="29" t="s">
        <v>341</v>
      </c>
      <c r="F256" s="12" t="s">
        <v>21</v>
      </c>
      <c r="G256" s="12" t="s">
        <v>22</v>
      </c>
      <c r="H256" s="12">
        <v>10</v>
      </c>
      <c r="I256" s="12"/>
      <c r="J256" s="5">
        <v>0</v>
      </c>
      <c r="K256" s="6">
        <v>0</v>
      </c>
      <c r="L256" s="6">
        <v>0</v>
      </c>
      <c r="M256" s="14" t="e">
        <f>LOG(J256+([1]Values!$D$8*K256)+([1]Values!$D$9*L256)+(N256*[1]Values!C$10)+(O256*[1]Values!$D$11)+1)</f>
        <v>#VALUE!</v>
      </c>
      <c r="N256" s="19">
        <v>50</v>
      </c>
      <c r="O256" s="15">
        <v>0</v>
      </c>
      <c r="P256" s="16"/>
      <c r="Q256" s="17">
        <f>(J256+([1]Values!$D$8*K256)+([1]Values!$D$9*L256)+(N256*[1]Values!$D$10)+(O256*[1]Values!$D$11))/[1]Values!$A$2*100</f>
        <v>2.259618608636175E-3</v>
      </c>
      <c r="R256" s="18" t="s">
        <v>24</v>
      </c>
    </row>
    <row r="257" spans="1:18" x14ac:dyDescent="0.25">
      <c r="A257" s="52">
        <v>43759</v>
      </c>
      <c r="B257" s="12" t="s">
        <v>372</v>
      </c>
      <c r="C257" s="12" t="s">
        <v>373</v>
      </c>
      <c r="D257" s="12" t="s">
        <v>372</v>
      </c>
      <c r="E257" s="13" t="s">
        <v>344</v>
      </c>
      <c r="F257" s="12" t="s">
        <v>21</v>
      </c>
      <c r="G257" s="12" t="s">
        <v>22</v>
      </c>
      <c r="H257" s="12">
        <v>12</v>
      </c>
      <c r="I257" s="12" t="s">
        <v>23</v>
      </c>
      <c r="J257" s="5">
        <v>0</v>
      </c>
      <c r="K257" s="6">
        <v>0</v>
      </c>
      <c r="L257" s="6">
        <v>0</v>
      </c>
      <c r="M257" s="14" t="e">
        <f>LOG(J257+([1]Values!$D$8*K257)+([1]Values!$D$9*L257)+(N257*[1]Values!C$10)+(O257*[1]Values!$D$11)+1)</f>
        <v>#VALUE!</v>
      </c>
      <c r="N257" s="19">
        <v>5</v>
      </c>
      <c r="O257" s="15">
        <v>0</v>
      </c>
      <c r="P257" s="16"/>
      <c r="Q257" s="17">
        <f>(J257+([1]Values!$D$8*K257)+([1]Values!$D$9*L257)+(N257*[1]Values!$D$10)+(O257*[1]Values!$D$11))/[1]Values!$A$2*100</f>
        <v>2.2596186086361748E-4</v>
      </c>
      <c r="R257" s="18" t="s">
        <v>24</v>
      </c>
    </row>
    <row r="258" spans="1:18" x14ac:dyDescent="0.25">
      <c r="A258" s="12"/>
      <c r="B258" s="12"/>
      <c r="C258" s="12"/>
      <c r="D258" s="12" t="s">
        <v>285</v>
      </c>
      <c r="E258" s="13" t="s">
        <v>344</v>
      </c>
      <c r="F258" s="12"/>
      <c r="G258" s="12"/>
      <c r="H258" s="12"/>
      <c r="I258" s="12" t="s">
        <v>23</v>
      </c>
      <c r="J258" s="5">
        <v>0</v>
      </c>
      <c r="K258" s="6">
        <v>0</v>
      </c>
      <c r="L258" s="6">
        <v>0</v>
      </c>
      <c r="M258" s="14" t="e">
        <f>LOG(J258+([1]Values!$D$8*K258)+([1]Values!$D$9*L258)+(N258*[1]Values!C$10)+(O258*[1]Values!$D$11)+1)</f>
        <v>#VALUE!</v>
      </c>
      <c r="N258" s="15">
        <v>2</v>
      </c>
      <c r="O258" s="15">
        <v>0</v>
      </c>
      <c r="P258" s="16"/>
      <c r="Q258" s="17">
        <f>(J258+([1]Values!$D$8*K258)+([1]Values!$D$9*L258)+(N258*[1]Values!$D$10)+(O258*[1]Values!$D$11))/[1]Values!$A$2*100</f>
        <v>9.0384744345446994E-5</v>
      </c>
      <c r="R258" s="18" t="s">
        <v>24</v>
      </c>
    </row>
    <row r="259" spans="1:18" x14ac:dyDescent="0.25">
      <c r="A259" s="52">
        <v>43762</v>
      </c>
      <c r="B259" s="12" t="s">
        <v>114</v>
      </c>
      <c r="C259" s="12" t="s">
        <v>374</v>
      </c>
      <c r="D259" s="12" t="s">
        <v>114</v>
      </c>
      <c r="E259" s="13" t="s">
        <v>375</v>
      </c>
      <c r="F259" s="12" t="s">
        <v>21</v>
      </c>
      <c r="G259" s="12" t="s">
        <v>22</v>
      </c>
      <c r="H259" s="12">
        <v>5</v>
      </c>
      <c r="I259" s="12"/>
      <c r="J259" s="5">
        <v>0</v>
      </c>
      <c r="K259" s="6">
        <v>0</v>
      </c>
      <c r="L259" s="6">
        <v>0</v>
      </c>
      <c r="M259" s="14" t="e">
        <f>LOG(J259+([1]Values!$D$8*K259)+([1]Values!$D$9*L259)+(N259*[1]Values!C$10)+(O259*[1]Values!$D$11)+1)</f>
        <v>#VALUE!</v>
      </c>
      <c r="N259" s="15">
        <v>1</v>
      </c>
      <c r="O259" s="15">
        <v>0</v>
      </c>
      <c r="P259" s="16"/>
      <c r="Q259" s="17">
        <f>(J259+([1]Values!$D$8*K259)+([1]Values!$D$9*L259)+(N259*[1]Values!$D$10)+(O259*[1]Values!$D$11))/[1]Values!$A$2*100</f>
        <v>4.5192372172723497E-5</v>
      </c>
      <c r="R259" s="18" t="s">
        <v>24</v>
      </c>
    </row>
    <row r="260" spans="1:18" x14ac:dyDescent="0.25">
      <c r="A260" s="52">
        <v>43763</v>
      </c>
      <c r="B260" s="12" t="s">
        <v>244</v>
      </c>
      <c r="C260" s="12" t="s">
        <v>376</v>
      </c>
      <c r="D260" s="12" t="s">
        <v>244</v>
      </c>
      <c r="E260" s="13" t="s">
        <v>364</v>
      </c>
      <c r="F260" s="12" t="s">
        <v>78</v>
      </c>
      <c r="G260" s="12" t="s">
        <v>22</v>
      </c>
      <c r="H260" s="12">
        <v>12</v>
      </c>
      <c r="I260" s="12" t="s">
        <v>23</v>
      </c>
      <c r="J260" s="5">
        <v>0</v>
      </c>
      <c r="K260" s="6">
        <v>0</v>
      </c>
      <c r="L260" s="6">
        <v>0</v>
      </c>
      <c r="M260" s="14" t="e">
        <f>LOG(J260+([1]Values!$D$8*K260)+([1]Values!$D$9*L260)+(N260*[1]Values!C$10)+(O260*[1]Values!$D$11)+1)</f>
        <v>#VALUE!</v>
      </c>
      <c r="N260" s="15">
        <v>2</v>
      </c>
      <c r="O260" s="15">
        <v>0</v>
      </c>
      <c r="P260" s="16"/>
      <c r="Q260" s="17">
        <f>(J260+([1]Values!$D$8*K260)+([1]Values!$D$9*L260)+(N260*[1]Values!$D$10)+(O260*[1]Values!$D$11))/[1]Values!$A$2*100</f>
        <v>9.0384744345446994E-5</v>
      </c>
      <c r="R260" s="18" t="s">
        <v>24</v>
      </c>
    </row>
    <row r="261" spans="1:18" x14ac:dyDescent="0.25">
      <c r="A261" s="52">
        <v>43765</v>
      </c>
      <c r="B261" s="12" t="s">
        <v>28</v>
      </c>
      <c r="C261" s="12" t="s">
        <v>330</v>
      </c>
      <c r="D261" s="12" t="s">
        <v>28</v>
      </c>
      <c r="E261" s="29" t="s">
        <v>345</v>
      </c>
      <c r="F261" s="12" t="s">
        <v>21</v>
      </c>
      <c r="G261" s="12" t="s">
        <v>22</v>
      </c>
      <c r="H261" s="12">
        <v>10</v>
      </c>
      <c r="I261" s="12" t="s">
        <v>32</v>
      </c>
      <c r="J261" s="5">
        <v>0</v>
      </c>
      <c r="K261" s="6">
        <v>21</v>
      </c>
      <c r="L261" s="6"/>
      <c r="M261" s="14" t="e">
        <f>LOG(J261+([1]Values!$D$8*K261)+([1]Values!$D$9*L261)+(N261*[1]Values!C$10)+(O261*[1]Values!$D$11)+1)</f>
        <v>#VALUE!</v>
      </c>
      <c r="N261" s="15">
        <v>3272</v>
      </c>
      <c r="O261" s="15">
        <v>28</v>
      </c>
      <c r="P261" s="16"/>
      <c r="Q261" s="17">
        <f>(J261+([1]Values!$D$8*K261)+([1]Values!$D$9*L261)+(N261*[1]Values!$D$10)+(O261*[1]Values!$D$11))/[1]Values!$A$2*100</f>
        <v>0.17821318611797712</v>
      </c>
      <c r="R261" s="18" t="s">
        <v>24</v>
      </c>
    </row>
    <row r="262" spans="1:18" x14ac:dyDescent="0.25">
      <c r="A262" s="52">
        <v>43767</v>
      </c>
      <c r="B262" s="12" t="s">
        <v>225</v>
      </c>
      <c r="C262" s="12" t="s">
        <v>377</v>
      </c>
      <c r="D262" s="12" t="s">
        <v>225</v>
      </c>
      <c r="E262" s="13" t="s">
        <v>364</v>
      </c>
      <c r="F262" s="12" t="s">
        <v>21</v>
      </c>
      <c r="G262" s="12" t="s">
        <v>68</v>
      </c>
      <c r="H262" s="12">
        <v>1</v>
      </c>
      <c r="I262" s="12"/>
      <c r="J262" s="5">
        <v>0</v>
      </c>
      <c r="K262" s="6">
        <v>0</v>
      </c>
      <c r="L262" s="6">
        <v>0</v>
      </c>
      <c r="M262" s="14" t="e">
        <f>LOG(J262+([1]Values!$D$8*K262)+([1]Values!$D$9*L262)+(N262*[1]Values!C$10)+(O262*[1]Values!$D$11)+1)</f>
        <v>#VALUE!</v>
      </c>
      <c r="N262" s="15">
        <v>1</v>
      </c>
      <c r="O262" s="15">
        <v>0</v>
      </c>
      <c r="P262" s="16"/>
      <c r="Q262" s="17">
        <f>(J262+([1]Values!$D$8*K262)+([1]Values!$D$9*L262)+(N262*[1]Values!$D$10)+(O262*[1]Values!$D$11))/[1]Values!$A$2*100</f>
        <v>4.5192372172723497E-5</v>
      </c>
      <c r="R262" s="18" t="s">
        <v>24</v>
      </c>
    </row>
    <row r="263" spans="1:18" x14ac:dyDescent="0.25">
      <c r="A263" s="51">
        <v>43767</v>
      </c>
      <c r="B263" s="22" t="s">
        <v>199</v>
      </c>
      <c r="C263" s="22" t="s">
        <v>272</v>
      </c>
      <c r="D263" s="22" t="s">
        <v>199</v>
      </c>
      <c r="E263" s="23" t="s">
        <v>378</v>
      </c>
      <c r="F263" s="22" t="s">
        <v>143</v>
      </c>
      <c r="G263" s="22" t="s">
        <v>22</v>
      </c>
      <c r="H263" s="22">
        <v>7</v>
      </c>
      <c r="I263" s="22" t="s">
        <v>32</v>
      </c>
      <c r="J263" s="5">
        <v>24</v>
      </c>
      <c r="K263" s="24">
        <v>563</v>
      </c>
      <c r="L263" s="24">
        <v>168576</v>
      </c>
      <c r="M263" s="25" t="e">
        <f>LOG(J263+([1]Values!$D$8*K263)+([1]Values!$D$9*L263)+(N263*[1]Values!C$10)+(O263*[1]Values!$D$11)+1)</f>
        <v>#VALUE!</v>
      </c>
      <c r="N263" s="22">
        <v>21681</v>
      </c>
      <c r="O263" s="22">
        <v>25795</v>
      </c>
      <c r="P263" s="26"/>
      <c r="Q263" s="27">
        <f>(J263+([1]Values!$D$8*K263)+([1]Values!$D$9*L263)+(N263*[1]Values!$D$10)+(O263*[1]Values!$D$11))/[1]Values!$A$2*100</f>
        <v>20.861196984764128</v>
      </c>
      <c r="R263" s="28" t="s">
        <v>24</v>
      </c>
    </row>
    <row r="264" spans="1:18" x14ac:dyDescent="0.25">
      <c r="A264" s="52">
        <v>43768</v>
      </c>
      <c r="B264" s="12" t="s">
        <v>379</v>
      </c>
      <c r="C264" s="12" t="s">
        <v>380</v>
      </c>
      <c r="D264" s="12" t="s">
        <v>379</v>
      </c>
      <c r="E264" s="13" t="s">
        <v>371</v>
      </c>
      <c r="F264" s="12" t="s">
        <v>21</v>
      </c>
      <c r="G264" s="12" t="s">
        <v>22</v>
      </c>
      <c r="H264" s="12"/>
      <c r="I264" s="12"/>
      <c r="J264" s="5"/>
      <c r="K264" s="6"/>
      <c r="L264" s="6"/>
      <c r="M264" s="14" t="e">
        <f>LOG(J264+([1]Values!$D$8*K264)+([1]Values!$D$9*L264)+(N264*[1]Values!C$10)+(O264*[1]Values!$D$11)+1)</f>
        <v>#VALUE!</v>
      </c>
      <c r="N264" s="15"/>
      <c r="O264" s="15">
        <v>1</v>
      </c>
      <c r="P264" s="16"/>
      <c r="Q264" s="17">
        <f>(J264+([1]Values!$D$8*K264)+([1]Values!$D$9*L264)+(N264*[1]Values!$D$10)+(O264*[1]Values!$D$11))/[1]Values!$A$2*100</f>
        <v>1.5162116304216622E-4</v>
      </c>
      <c r="R264" s="18" t="s">
        <v>24</v>
      </c>
    </row>
    <row r="265" spans="1:18" x14ac:dyDescent="0.25">
      <c r="A265" s="51">
        <v>43769</v>
      </c>
      <c r="B265" s="22" t="s">
        <v>199</v>
      </c>
      <c r="C265" s="22" t="s">
        <v>272</v>
      </c>
      <c r="D265" s="22" t="s">
        <v>199</v>
      </c>
      <c r="E265" s="23" t="s">
        <v>342</v>
      </c>
      <c r="F265" s="22" t="s">
        <v>143</v>
      </c>
      <c r="G265" s="22" t="s">
        <v>22</v>
      </c>
      <c r="H265" s="22">
        <v>7</v>
      </c>
      <c r="I265" s="22" t="s">
        <v>88</v>
      </c>
      <c r="J265" s="5" t="s">
        <v>381</v>
      </c>
      <c r="K265" s="24">
        <v>563</v>
      </c>
      <c r="L265" s="24">
        <v>168576</v>
      </c>
      <c r="M265" s="25" t="e">
        <f>LOG(J265+([1]Values!$D$8*K265)+([1]Values!$D$9*L265)+(N265*[1]Values!C$10)+(O265*[1]Values!$D$11)+1)</f>
        <v>#VALUE!</v>
      </c>
      <c r="N265" s="22">
        <v>21681</v>
      </c>
      <c r="O265" s="22">
        <v>25795</v>
      </c>
      <c r="P265" s="26"/>
      <c r="Q265" s="55" t="s">
        <v>382</v>
      </c>
      <c r="R265" s="28" t="s">
        <v>24</v>
      </c>
    </row>
    <row r="266" spans="1:18" x14ac:dyDescent="0.25">
      <c r="A266" s="52">
        <v>43769</v>
      </c>
      <c r="B266" s="12" t="s">
        <v>383</v>
      </c>
      <c r="C266" s="12" t="s">
        <v>384</v>
      </c>
      <c r="D266" s="12" t="s">
        <v>383</v>
      </c>
      <c r="E266" s="13" t="s">
        <v>385</v>
      </c>
      <c r="F266" s="12" t="s">
        <v>21</v>
      </c>
      <c r="G266" s="12" t="s">
        <v>22</v>
      </c>
      <c r="H266" s="12"/>
      <c r="I266" s="12"/>
      <c r="J266" s="5">
        <v>0</v>
      </c>
      <c r="K266" s="6">
        <v>0</v>
      </c>
      <c r="L266" s="6">
        <v>0</v>
      </c>
      <c r="M266" s="14" t="e">
        <f>LOG(J266+([1]Values!$D$8*K266)+([1]Values!$D$9*L266)+(N266*[1]Values!C$10)+(O266*[1]Values!$D$11)+1)</f>
        <v>#VALUE!</v>
      </c>
      <c r="N266" s="15">
        <v>1</v>
      </c>
      <c r="O266" s="15">
        <v>0</v>
      </c>
      <c r="P266" s="16"/>
      <c r="Q266" s="17">
        <f>(J266+([1]Values!$D$8*K266)+([1]Values!$D$9*L266)+(N266*[1]Values!$D$10)+(O266*[1]Values!$D$11))/[1]Values!$A$2*100</f>
        <v>4.5192372172723497E-5</v>
      </c>
      <c r="R266" s="18" t="s">
        <v>24</v>
      </c>
    </row>
    <row r="267" spans="1:18" x14ac:dyDescent="0.25">
      <c r="A267" s="52">
        <v>43769</v>
      </c>
      <c r="B267" s="12" t="s">
        <v>44</v>
      </c>
      <c r="C267" s="12" t="s">
        <v>386</v>
      </c>
      <c r="D267" s="12" t="s">
        <v>44</v>
      </c>
      <c r="E267" s="13" t="s">
        <v>385</v>
      </c>
      <c r="F267" s="12" t="s">
        <v>21</v>
      </c>
      <c r="G267" s="12" t="s">
        <v>22</v>
      </c>
      <c r="H267" s="12">
        <v>2</v>
      </c>
      <c r="I267" s="12"/>
      <c r="J267" s="5"/>
      <c r="K267" s="6"/>
      <c r="L267" s="6"/>
      <c r="M267" s="14" t="e">
        <f>LOG(J267+([1]Values!$D$8*K267)+([1]Values!$D$9*L267)+(N267*[1]Values!C$10)+(O267*[1]Values!$D$11)+1)</f>
        <v>#VALUE!</v>
      </c>
      <c r="N267" s="15"/>
      <c r="O267" s="15">
        <v>2</v>
      </c>
      <c r="P267" s="16"/>
      <c r="Q267" s="17">
        <f>(J267+([1]Values!$D$8*K267)+([1]Values!$D$9*L267)+(N267*[1]Values!$D$10)+(O267*[1]Values!$D$11))/[1]Values!$A$2*100</f>
        <v>3.0324232608433245E-4</v>
      </c>
      <c r="R267" s="18" t="s">
        <v>24</v>
      </c>
    </row>
    <row r="268" spans="1:18" x14ac:dyDescent="0.25">
      <c r="A268" s="11">
        <v>43770</v>
      </c>
      <c r="B268" s="12" t="s">
        <v>38</v>
      </c>
      <c r="C268" s="12" t="s">
        <v>230</v>
      </c>
      <c r="D268" s="12" t="s">
        <v>38</v>
      </c>
      <c r="E268" s="13" t="s">
        <v>387</v>
      </c>
      <c r="F268" s="12" t="s">
        <v>21</v>
      </c>
      <c r="G268" s="12" t="s">
        <v>22</v>
      </c>
      <c r="H268" s="12"/>
      <c r="I268" s="12"/>
      <c r="J268" s="5">
        <v>0</v>
      </c>
      <c r="K268" s="6">
        <v>0</v>
      </c>
      <c r="L268" s="6"/>
      <c r="M268" s="14" t="e">
        <f>LOG(J268+([1]Values!$D$8*K268)+([1]Values!$D$9*L268)+(N268*[1]Values!C$10)+(O268*[1]Values!$D$11)+1)</f>
        <v>#VALUE!</v>
      </c>
      <c r="N268" s="15">
        <v>30</v>
      </c>
      <c r="O268" s="15">
        <v>8</v>
      </c>
      <c r="P268" s="16"/>
      <c r="Q268" s="17">
        <f>(J268+([1]Values!$D$8*K268)+([1]Values!$D$9*L268)+(N268*[1]Values!$D$10)+(O268*[1]Values!$D$11))/[1]Values!$A$2*100</f>
        <v>2.5687404695190347E-3</v>
      </c>
      <c r="R268" s="18" t="s">
        <v>24</v>
      </c>
    </row>
    <row r="269" spans="1:18" x14ac:dyDescent="0.25">
      <c r="A269" s="11">
        <v>43771</v>
      </c>
      <c r="B269" s="12" t="s">
        <v>317</v>
      </c>
      <c r="C269" s="12" t="s">
        <v>388</v>
      </c>
      <c r="D269" s="12" t="s">
        <v>317</v>
      </c>
      <c r="E269" s="13" t="s">
        <v>339</v>
      </c>
      <c r="F269" s="12" t="s">
        <v>21</v>
      </c>
      <c r="G269" s="12" t="s">
        <v>22</v>
      </c>
      <c r="H269" s="12"/>
      <c r="I269" s="12"/>
      <c r="J269" s="5">
        <v>0</v>
      </c>
      <c r="K269" s="6">
        <v>0</v>
      </c>
      <c r="L269" s="6">
        <v>0</v>
      </c>
      <c r="M269" s="14" t="e">
        <f>LOG(J269+([1]Values!$D$8*K269)+([1]Values!$D$9*L269)+(N269*[1]Values!C$10)+(O269*[1]Values!$D$11)+1)</f>
        <v>#VALUE!</v>
      </c>
      <c r="N269" s="19">
        <v>20</v>
      </c>
      <c r="O269" s="15">
        <v>0</v>
      </c>
      <c r="P269" s="16"/>
      <c r="Q269" s="17">
        <f>(J269+([1]Values!$D$8*K269)+([1]Values!$D$9*L269)+(N269*[1]Values!$D$10)+(O269*[1]Values!$D$11))/[1]Values!$A$2*100</f>
        <v>9.0384744345446992E-4</v>
      </c>
      <c r="R269" s="18" t="s">
        <v>24</v>
      </c>
    </row>
    <row r="270" spans="1:18" x14ac:dyDescent="0.25">
      <c r="A270" s="11">
        <v>43775</v>
      </c>
      <c r="B270" s="12" t="s">
        <v>44</v>
      </c>
      <c r="C270" s="12" t="s">
        <v>131</v>
      </c>
      <c r="D270" s="12" t="s">
        <v>44</v>
      </c>
      <c r="E270" s="13" t="s">
        <v>352</v>
      </c>
      <c r="F270" s="12" t="s">
        <v>21</v>
      </c>
      <c r="G270" s="12" t="s">
        <v>22</v>
      </c>
      <c r="H270" s="12">
        <v>16</v>
      </c>
      <c r="I270" s="12"/>
      <c r="J270" s="5">
        <v>0</v>
      </c>
      <c r="K270" s="6">
        <v>0</v>
      </c>
      <c r="L270" s="6">
        <v>0</v>
      </c>
      <c r="M270" s="14" t="e">
        <f>LOG(J270+([1]Values!$D$8*K270)+([1]Values!$D$9*L270)+(N270*[1]Values!C$10)+(O270*[1]Values!$D$11)+1)</f>
        <v>#VALUE!</v>
      </c>
      <c r="N270" s="19">
        <v>10</v>
      </c>
      <c r="O270" s="15">
        <v>0</v>
      </c>
      <c r="P270" s="16"/>
      <c r="Q270" s="17">
        <f>(J270+([1]Values!$D$8*K270)+([1]Values!$D$9*L270)+(N270*[1]Values!$D$10)+(O270*[1]Values!$D$11))/[1]Values!$A$2*100</f>
        <v>4.5192372172723496E-4</v>
      </c>
      <c r="R270" s="18" t="s">
        <v>24</v>
      </c>
    </row>
    <row r="271" spans="1:18" x14ac:dyDescent="0.25">
      <c r="A271" s="11">
        <v>43776</v>
      </c>
      <c r="B271" s="12" t="s">
        <v>18</v>
      </c>
      <c r="C271" s="12" t="s">
        <v>246</v>
      </c>
      <c r="D271" s="12" t="s">
        <v>18</v>
      </c>
      <c r="E271" s="13" t="s">
        <v>333</v>
      </c>
      <c r="F271" s="12" t="s">
        <v>21</v>
      </c>
      <c r="G271" s="12" t="s">
        <v>22</v>
      </c>
      <c r="H271" s="12">
        <v>14</v>
      </c>
      <c r="I271" s="12" t="s">
        <v>23</v>
      </c>
      <c r="J271" s="5">
        <v>0</v>
      </c>
      <c r="K271" s="6">
        <v>0</v>
      </c>
      <c r="L271" s="6">
        <v>0</v>
      </c>
      <c r="M271" s="14" t="e">
        <f>LOG(J271+([1]Values!$D$8*K271)+([1]Values!$D$9*L271)+(N271*[1]Values!C$10)+(O271*[1]Values!$D$11)+1)</f>
        <v>#VALUE!</v>
      </c>
      <c r="N271" s="19">
        <v>5</v>
      </c>
      <c r="O271" s="15">
        <v>0</v>
      </c>
      <c r="P271" s="16"/>
      <c r="Q271" s="17">
        <f>(J271+([1]Values!$D$8*K271)+([1]Values!$D$9*L271)+(N271*[1]Values!$D$10)+(O271*[1]Values!$D$11))/[1]Values!$A$2*100</f>
        <v>2.2596186086361748E-4</v>
      </c>
      <c r="R271" s="18" t="s">
        <v>24</v>
      </c>
    </row>
    <row r="272" spans="1:18" x14ac:dyDescent="0.25">
      <c r="A272" s="21">
        <v>43776</v>
      </c>
      <c r="B272" s="22" t="s">
        <v>44</v>
      </c>
      <c r="C272" s="22" t="s">
        <v>301</v>
      </c>
      <c r="D272" s="22" t="s">
        <v>44</v>
      </c>
      <c r="E272" s="23" t="s">
        <v>389</v>
      </c>
      <c r="F272" s="22" t="s">
        <v>21</v>
      </c>
      <c r="G272" s="22" t="s">
        <v>22</v>
      </c>
      <c r="H272" s="22">
        <v>8</v>
      </c>
      <c r="I272" s="22"/>
      <c r="J272" s="5">
        <v>8</v>
      </c>
      <c r="K272" s="24">
        <v>584</v>
      </c>
      <c r="L272" s="24">
        <v>13348</v>
      </c>
      <c r="M272" s="25" t="e">
        <f>LOG(J272+([1]Values!$D$8*K272)+([1]Values!$D$9*L272)+(N272*[1]Values!C$10)+(O272*[1]Values!$D$11)+1)</f>
        <v>#VALUE!</v>
      </c>
      <c r="N272" s="22">
        <v>5000</v>
      </c>
      <c r="O272" s="22">
        <v>1000</v>
      </c>
      <c r="P272" s="26"/>
      <c r="Q272" s="27">
        <f>(J272+([1]Values!$D$8*K272)+([1]Values!$D$9*L272)+(N272*[1]Values!$D$10)+(O272*[1]Values!$D$11))/[1]Values!$A$2*100</f>
        <v>2.3424181597631284</v>
      </c>
      <c r="R272" s="28" t="s">
        <v>24</v>
      </c>
    </row>
    <row r="273" spans="1:18" x14ac:dyDescent="0.25">
      <c r="A273" s="52">
        <v>43780</v>
      </c>
      <c r="B273" s="12" t="s">
        <v>173</v>
      </c>
      <c r="C273" s="12" t="s">
        <v>390</v>
      </c>
      <c r="D273" s="12" t="s">
        <v>173</v>
      </c>
      <c r="E273" s="13" t="s">
        <v>357</v>
      </c>
      <c r="F273" s="12" t="s">
        <v>21</v>
      </c>
      <c r="G273" s="36" t="s">
        <v>391</v>
      </c>
      <c r="H273" s="12">
        <v>9</v>
      </c>
      <c r="I273" s="12" t="s">
        <v>32</v>
      </c>
      <c r="J273" s="5">
        <v>0</v>
      </c>
      <c r="K273" s="6">
        <v>4</v>
      </c>
      <c r="L273" s="6">
        <v>1500</v>
      </c>
      <c r="M273" s="14" t="e">
        <f>LOG(J273+([1]Values!$D$8*K273)+([1]Values!$D$9*L273)+(N273*[1]Values!C$10)+(O273*[1]Values!$D$11)+1)</f>
        <v>#VALUE!</v>
      </c>
      <c r="N273" s="15">
        <v>2089</v>
      </c>
      <c r="O273" s="15">
        <v>900</v>
      </c>
      <c r="P273" s="16"/>
      <c r="Q273" s="17">
        <f>(J273+([1]Values!$D$8*K273)+([1]Values!$D$9*L273)+(N273*[1]Values!$D$10)+(O273*[1]Values!$D$11))/[1]Values!$A$2*100</f>
        <v>0.37066887819202199</v>
      </c>
      <c r="R273" s="18" t="s">
        <v>24</v>
      </c>
    </row>
    <row r="274" spans="1:18" x14ac:dyDescent="0.25">
      <c r="A274" s="51">
        <v>43781</v>
      </c>
      <c r="B274" s="22" t="s">
        <v>47</v>
      </c>
      <c r="C274" s="22" t="s">
        <v>248</v>
      </c>
      <c r="D274" s="22" t="s">
        <v>47</v>
      </c>
      <c r="E274" s="23" t="s">
        <v>392</v>
      </c>
      <c r="F274" s="22" t="s">
        <v>31</v>
      </c>
      <c r="G274" s="22" t="s">
        <v>22</v>
      </c>
      <c r="H274" s="22"/>
      <c r="I274" s="22"/>
      <c r="J274" s="5">
        <v>2</v>
      </c>
      <c r="K274" s="24">
        <v>9</v>
      </c>
      <c r="L274" s="24"/>
      <c r="M274" s="25" t="e">
        <f>LOG(J274+([1]Values!$D$8*K274)+([1]Values!$D$9*L274)+(N274*[1]Values!C$10)+(O274*[1]Values!$D$11)+1)</f>
        <v>#VALUE!</v>
      </c>
      <c r="N274" s="22">
        <v>900</v>
      </c>
      <c r="O274" s="22">
        <v>0</v>
      </c>
      <c r="P274" s="26"/>
      <c r="Q274" s="27">
        <f>(J274+([1]Values!$D$8*K274)+([1]Values!$D$9*L274)+(N274*[1]Values!$D$10)+(O274*[1]Values!$D$11))/[1]Values!$A$2*100</f>
        <v>6.1665317550815793E-2</v>
      </c>
      <c r="R274" s="28" t="s">
        <v>24</v>
      </c>
    </row>
    <row r="275" spans="1:18" x14ac:dyDescent="0.25">
      <c r="A275" s="52">
        <v>43781</v>
      </c>
      <c r="B275" s="12" t="s">
        <v>173</v>
      </c>
      <c r="C275" s="12" t="s">
        <v>393</v>
      </c>
      <c r="D275" s="12" t="s">
        <v>173</v>
      </c>
      <c r="E275" s="13" t="s">
        <v>394</v>
      </c>
      <c r="F275" s="12" t="s">
        <v>21</v>
      </c>
      <c r="G275" s="12" t="s">
        <v>395</v>
      </c>
      <c r="H275" s="12">
        <v>4</v>
      </c>
      <c r="I275" s="12" t="s">
        <v>23</v>
      </c>
      <c r="J275" s="5">
        <v>0</v>
      </c>
      <c r="K275" s="6">
        <v>0</v>
      </c>
      <c r="L275" s="6">
        <v>0</v>
      </c>
      <c r="M275" s="14" t="e">
        <f>LOG(J275+([1]Values!$D$8*K275)+([1]Values!$D$9*L275)+(N275*[1]Values!C$10)+(O275*[1]Values!$D$11)+1)</f>
        <v>#VALUE!</v>
      </c>
      <c r="N275" s="15">
        <v>2</v>
      </c>
      <c r="O275" s="15">
        <v>0</v>
      </c>
      <c r="P275" s="16"/>
      <c r="Q275" s="17">
        <f>(J275+([1]Values!$D$8*K275)+([1]Values!$D$9*L275)+(N275*[1]Values!$D$10)+(O275*[1]Values!$D$11))/[1]Values!$A$2*100</f>
        <v>9.0384744345446994E-5</v>
      </c>
      <c r="R275" s="18" t="s">
        <v>24</v>
      </c>
    </row>
    <row r="276" spans="1:18" x14ac:dyDescent="0.25">
      <c r="A276" s="52"/>
      <c r="B276" s="12"/>
      <c r="C276" s="12"/>
      <c r="D276" s="12" t="s">
        <v>285</v>
      </c>
      <c r="E276" s="13" t="s">
        <v>394</v>
      </c>
      <c r="F276" s="12"/>
      <c r="G276" s="12"/>
      <c r="H276" s="12"/>
      <c r="I276" s="12"/>
      <c r="J276" s="5">
        <v>0</v>
      </c>
      <c r="K276" s="6">
        <v>0</v>
      </c>
      <c r="L276" s="6">
        <v>0</v>
      </c>
      <c r="M276" s="14" t="e">
        <f>LOG(J276+([1]Values!$D$8*K276)+([1]Values!$D$9*L276)+(N276*[1]Values!C$10)+(O276*[1]Values!$D$11)+1)</f>
        <v>#VALUE!</v>
      </c>
      <c r="N276" s="15">
        <v>1</v>
      </c>
      <c r="O276" s="15">
        <v>0</v>
      </c>
      <c r="P276" s="16"/>
      <c r="Q276" s="17">
        <f>(J276+([1]Values!$D$8*K276)+([1]Values!$D$9*L276)+(N276*[1]Values!$D$10)+(O276*[1]Values!$D$11))/[1]Values!$A$2*100</f>
        <v>4.5192372172723497E-5</v>
      </c>
      <c r="R276" s="18" t="s">
        <v>24</v>
      </c>
    </row>
    <row r="277" spans="1:18" x14ac:dyDescent="0.25">
      <c r="A277" s="52">
        <v>43781</v>
      </c>
      <c r="B277" s="12" t="s">
        <v>114</v>
      </c>
      <c r="C277" s="12" t="s">
        <v>396</v>
      </c>
      <c r="D277" s="12" t="s">
        <v>114</v>
      </c>
      <c r="E277" s="13" t="s">
        <v>397</v>
      </c>
      <c r="F277" s="12" t="s">
        <v>21</v>
      </c>
      <c r="G277" s="12" t="s">
        <v>22</v>
      </c>
      <c r="H277" s="12"/>
      <c r="I277" s="12" t="s">
        <v>23</v>
      </c>
      <c r="J277" s="5">
        <v>0</v>
      </c>
      <c r="K277" s="6">
        <v>0</v>
      </c>
      <c r="L277" s="6">
        <v>0</v>
      </c>
      <c r="M277" s="14" t="e">
        <f>LOG(J277+([1]Values!$D$8*K277)+([1]Values!$D$9*L277)+(N277*[1]Values!C$10)+(O277*[1]Values!$D$11)+1)</f>
        <v>#VALUE!</v>
      </c>
      <c r="N277" s="15">
        <v>3</v>
      </c>
      <c r="O277" s="15">
        <v>0</v>
      </c>
      <c r="P277" s="16"/>
      <c r="Q277" s="17">
        <f>(J277+([1]Values!$D$8*K277)+([1]Values!$D$9*L277)+(N277*[1]Values!$D$10)+(O277*[1]Values!$D$11))/[1]Values!$A$2*100</f>
        <v>1.3557711651817047E-4</v>
      </c>
      <c r="R277" s="18" t="s">
        <v>24</v>
      </c>
    </row>
    <row r="278" spans="1:18" x14ac:dyDescent="0.25">
      <c r="A278" s="52">
        <v>43781</v>
      </c>
      <c r="B278" s="12" t="s">
        <v>304</v>
      </c>
      <c r="C278" s="12" t="s">
        <v>398</v>
      </c>
      <c r="D278" s="12" t="s">
        <v>304</v>
      </c>
      <c r="E278" s="13" t="s">
        <v>399</v>
      </c>
      <c r="F278" s="12" t="s">
        <v>21</v>
      </c>
      <c r="G278" s="12" t="s">
        <v>22</v>
      </c>
      <c r="H278" s="12"/>
      <c r="I278" s="12" t="s">
        <v>23</v>
      </c>
      <c r="J278" s="5">
        <v>0</v>
      </c>
      <c r="K278" s="6">
        <v>0</v>
      </c>
      <c r="L278" s="6">
        <v>0</v>
      </c>
      <c r="M278" s="14" t="e">
        <f>LOG(J278+([1]Values!$D$8*K278)+([1]Values!$D$9*L278)+(N278*[1]Values!C$10)+(O278*[1]Values!$D$11)+1)</f>
        <v>#VALUE!</v>
      </c>
      <c r="N278" s="15">
        <v>40</v>
      </c>
      <c r="O278" s="15">
        <v>0</v>
      </c>
      <c r="P278" s="16"/>
      <c r="Q278" s="17">
        <f>(J278+([1]Values!$D$8*K278)+([1]Values!$D$9*L278)+(N278*[1]Values!$D$10)+(O278*[1]Values!$D$11))/[1]Values!$A$2*100</f>
        <v>1.8076948869089398E-3</v>
      </c>
      <c r="R278" s="18" t="s">
        <v>24</v>
      </c>
    </row>
    <row r="279" spans="1:18" x14ac:dyDescent="0.25">
      <c r="A279" s="52">
        <v>43782</v>
      </c>
      <c r="B279" s="12" t="s">
        <v>47</v>
      </c>
      <c r="C279" s="12" t="s">
        <v>278</v>
      </c>
      <c r="D279" s="12" t="s">
        <v>47</v>
      </c>
      <c r="E279" s="13" t="s">
        <v>400</v>
      </c>
      <c r="F279" s="12" t="s">
        <v>102</v>
      </c>
      <c r="G279" s="12"/>
      <c r="H279" s="12"/>
      <c r="I279" s="12"/>
      <c r="J279" s="5">
        <v>0</v>
      </c>
      <c r="K279" s="6">
        <v>0</v>
      </c>
      <c r="L279" s="6">
        <v>0</v>
      </c>
      <c r="M279" s="14" t="e">
        <f>LOG(J279+([1]Values!$D$8*K279)+([1]Values!$D$9*L279)+(N279*[1]Values!C$10)+(O279*[1]Values!$D$11)+1)</f>
        <v>#VALUE!</v>
      </c>
      <c r="N279" s="15">
        <v>12</v>
      </c>
      <c r="O279" s="15">
        <v>0</v>
      </c>
      <c r="P279" s="16"/>
      <c r="Q279" s="17">
        <f>(J279+([1]Values!$D$8*K279)+([1]Values!$D$9*L279)+(N279*[1]Values!$D$10)+(O279*[1]Values!$D$11))/[1]Values!$A$2*100</f>
        <v>5.4230846607268189E-4</v>
      </c>
      <c r="R279" s="18" t="s">
        <v>24</v>
      </c>
    </row>
    <row r="280" spans="1:18" x14ac:dyDescent="0.25">
      <c r="A280" s="52">
        <v>43783</v>
      </c>
      <c r="B280" s="12" t="s">
        <v>47</v>
      </c>
      <c r="C280" s="12" t="s">
        <v>401</v>
      </c>
      <c r="D280" s="12" t="s">
        <v>47</v>
      </c>
      <c r="E280" s="13" t="s">
        <v>402</v>
      </c>
      <c r="F280" s="12" t="s">
        <v>21</v>
      </c>
      <c r="G280" s="12" t="s">
        <v>22</v>
      </c>
      <c r="H280" s="12">
        <v>10</v>
      </c>
      <c r="I280" s="12"/>
      <c r="J280" s="5">
        <v>0</v>
      </c>
      <c r="K280" s="6">
        <v>0</v>
      </c>
      <c r="L280" s="6">
        <v>0</v>
      </c>
      <c r="M280" s="14" t="e">
        <f>LOG(J280+([1]Values!$D$8*K280)+([1]Values!$D$9*L280)+(N280*[1]Values!C$10)+(O280*[1]Values!$D$11)+1)</f>
        <v>#VALUE!</v>
      </c>
      <c r="N280" s="15">
        <v>177</v>
      </c>
      <c r="O280" s="15">
        <v>0</v>
      </c>
      <c r="P280" s="16"/>
      <c r="Q280" s="17">
        <f>(J280+([1]Values!$D$8*K280)+([1]Values!$D$9*L280)+(N280*[1]Values!$D$10)+(O280*[1]Values!$D$11))/[1]Values!$A$2*100</f>
        <v>7.99904987457206E-3</v>
      </c>
      <c r="R280" s="18" t="s">
        <v>24</v>
      </c>
    </row>
    <row r="281" spans="1:18" x14ac:dyDescent="0.25">
      <c r="A281" s="51">
        <v>43783</v>
      </c>
      <c r="B281" s="22" t="s">
        <v>47</v>
      </c>
      <c r="C281" s="22" t="s">
        <v>403</v>
      </c>
      <c r="D281" s="22" t="s">
        <v>47</v>
      </c>
      <c r="E281" s="23" t="s">
        <v>404</v>
      </c>
      <c r="F281" s="22" t="s">
        <v>21</v>
      </c>
      <c r="G281" s="22" t="s">
        <v>22</v>
      </c>
      <c r="H281" s="22">
        <v>27</v>
      </c>
      <c r="I281" s="22" t="s">
        <v>50</v>
      </c>
      <c r="J281" s="5">
        <v>1</v>
      </c>
      <c r="K281" s="24">
        <v>3</v>
      </c>
      <c r="L281" s="24"/>
      <c r="M281" s="25" t="e">
        <f>LOG(J281+([1]Values!$D$8*K281)+([1]Values!$D$9*L281)+(N281*[1]Values!C$10)+(O281*[1]Values!$D$11)+1)</f>
        <v>#VALUE!</v>
      </c>
      <c r="N281" s="22">
        <v>36</v>
      </c>
      <c r="O281" s="22">
        <v>0</v>
      </c>
      <c r="P281" s="26"/>
      <c r="Q281" s="27">
        <f>(J281+([1]Values!$D$8*K281)+([1]Values!$D$9*L281)+(N281*[1]Values!$D$10)+(O281*[1]Values!$D$11))/[1]Values!$A$2*100</f>
        <v>1.0258848709925711E-2</v>
      </c>
      <c r="R281" s="28" t="s">
        <v>240</v>
      </c>
    </row>
    <row r="282" spans="1:18" x14ac:dyDescent="0.25">
      <c r="A282" s="52">
        <v>43784</v>
      </c>
      <c r="B282" s="12" t="s">
        <v>47</v>
      </c>
      <c r="C282" s="12" t="s">
        <v>248</v>
      </c>
      <c r="D282" s="12" t="s">
        <v>47</v>
      </c>
      <c r="E282" s="13" t="s">
        <v>364</v>
      </c>
      <c r="F282" s="12" t="s">
        <v>31</v>
      </c>
      <c r="G282" s="12" t="s">
        <v>22</v>
      </c>
      <c r="H282" s="12"/>
      <c r="I282" s="12"/>
      <c r="J282" s="5">
        <v>0</v>
      </c>
      <c r="K282" s="6">
        <v>0</v>
      </c>
      <c r="L282" s="6"/>
      <c r="M282" s="14" t="e">
        <f>LOG(J282+([1]Values!$D$8*K282)+([1]Values!$D$9*L282)+(N282*[1]Values!C$10)+(O282*[1]Values!$D$11)+1)</f>
        <v>#VALUE!</v>
      </c>
      <c r="N282" s="19">
        <v>15</v>
      </c>
      <c r="O282" s="15">
        <v>0</v>
      </c>
      <c r="P282" s="16"/>
      <c r="Q282" s="17">
        <f>(J282+([1]Values!$D$8*K282)+([1]Values!$D$9*L282)+(N282*[1]Values!$D$10)+(O282*[1]Values!$D$11))/[1]Values!$A$2*100</f>
        <v>6.7788558259085244E-4</v>
      </c>
      <c r="R282" s="18" t="s">
        <v>24</v>
      </c>
    </row>
    <row r="283" spans="1:18" x14ac:dyDescent="0.25">
      <c r="A283" s="52">
        <v>43786</v>
      </c>
      <c r="B283" s="12" t="s">
        <v>405</v>
      </c>
      <c r="C283" s="12" t="s">
        <v>406</v>
      </c>
      <c r="D283" s="12" t="s">
        <v>405</v>
      </c>
      <c r="E283" s="13" t="s">
        <v>357</v>
      </c>
      <c r="F283" s="12" t="s">
        <v>21</v>
      </c>
      <c r="G283" s="12" t="s">
        <v>22</v>
      </c>
      <c r="H283" s="12"/>
      <c r="I283" s="12"/>
      <c r="J283" s="5">
        <v>0</v>
      </c>
      <c r="K283" s="6">
        <v>0</v>
      </c>
      <c r="L283" s="6">
        <v>0</v>
      </c>
      <c r="M283" s="14" t="e">
        <f>LOG(J283+([1]Values!$D$8*K283)+([1]Values!$D$9*L283)+(N283*[1]Values!C$10)+(O283*[1]Values!$D$11)+1)</f>
        <v>#VALUE!</v>
      </c>
      <c r="N283" s="19">
        <v>10</v>
      </c>
      <c r="O283" s="15">
        <v>0</v>
      </c>
      <c r="P283" s="16"/>
      <c r="Q283" s="17">
        <f>(J283+([1]Values!$D$8*K283)+([1]Values!$D$9*L283)+(N283*[1]Values!$D$10)+(O283*[1]Values!$D$11))/[1]Values!$A$2*100</f>
        <v>4.5192372172723496E-4</v>
      </c>
      <c r="R283" s="18" t="s">
        <v>24</v>
      </c>
    </row>
    <row r="284" spans="1:18" x14ac:dyDescent="0.25">
      <c r="A284" s="52">
        <v>43787</v>
      </c>
      <c r="B284" s="12" t="s">
        <v>61</v>
      </c>
      <c r="C284" s="12" t="s">
        <v>366</v>
      </c>
      <c r="D284" s="12" t="s">
        <v>61</v>
      </c>
      <c r="E284" s="13" t="s">
        <v>344</v>
      </c>
      <c r="F284" s="12" t="s">
        <v>21</v>
      </c>
      <c r="G284" s="12" t="s">
        <v>22</v>
      </c>
      <c r="H284" s="12"/>
      <c r="I284" s="12"/>
      <c r="J284" s="5">
        <v>0</v>
      </c>
      <c r="K284" s="6">
        <v>0</v>
      </c>
      <c r="L284" s="6">
        <v>0</v>
      </c>
      <c r="M284" s="14" t="e">
        <f>LOG(J284+([1]Values!$D$8*K284)+([1]Values!$D$9*L284)+(N284*[1]Values!C$10)+(O284*[1]Values!$D$11)+1)</f>
        <v>#VALUE!</v>
      </c>
      <c r="N284" s="19">
        <v>15</v>
      </c>
      <c r="O284" s="15">
        <v>0</v>
      </c>
      <c r="P284" s="16"/>
      <c r="Q284" s="17">
        <f>(J284+([1]Values!$D$8*K284)+([1]Values!$D$9*L284)+(N284*[1]Values!$D$10)+(O284*[1]Values!$D$11))/[1]Values!$A$2*100</f>
        <v>6.7788558259085244E-4</v>
      </c>
      <c r="R284" s="18" t="s">
        <v>24</v>
      </c>
    </row>
    <row r="285" spans="1:18" x14ac:dyDescent="0.25">
      <c r="A285" s="52">
        <v>43787</v>
      </c>
      <c r="B285" s="12" t="s">
        <v>199</v>
      </c>
      <c r="C285" s="12" t="s">
        <v>407</v>
      </c>
      <c r="D285" s="12" t="s">
        <v>199</v>
      </c>
      <c r="E285" s="29" t="s">
        <v>203</v>
      </c>
      <c r="F285" s="12" t="s">
        <v>21</v>
      </c>
      <c r="G285" s="12" t="s">
        <v>22</v>
      </c>
      <c r="H285" s="12">
        <v>5</v>
      </c>
      <c r="I285" s="12" t="s">
        <v>32</v>
      </c>
      <c r="J285" s="5">
        <v>0</v>
      </c>
      <c r="K285" s="6">
        <v>16</v>
      </c>
      <c r="L285" s="6">
        <v>744</v>
      </c>
      <c r="M285" s="14" t="e">
        <f>LOG(J285+([1]Values!$D$8*K285)+([1]Values!$D$9*L285)+(N285*[1]Values!C$10)+(O285*[1]Values!$D$11)+1)</f>
        <v>#VALUE!</v>
      </c>
      <c r="N285" s="15">
        <v>416</v>
      </c>
      <c r="O285" s="15">
        <v>459</v>
      </c>
      <c r="P285" s="16"/>
      <c r="Q285" s="17">
        <f>(J285+([1]Values!$D$8*K285)+([1]Values!$D$9*L285)+(N285*[1]Values!$D$10)+(O285*[1]Values!$D$11))/[1]Values!$A$2*100</f>
        <v>0.17515519744983993</v>
      </c>
      <c r="R285" s="18" t="s">
        <v>24</v>
      </c>
    </row>
    <row r="286" spans="1:18" x14ac:dyDescent="0.25">
      <c r="A286" s="52">
        <v>43788</v>
      </c>
      <c r="B286" s="12" t="s">
        <v>44</v>
      </c>
      <c r="C286" s="12" t="s">
        <v>329</v>
      </c>
      <c r="D286" s="12" t="s">
        <v>44</v>
      </c>
      <c r="E286" s="13" t="s">
        <v>184</v>
      </c>
      <c r="F286" s="12" t="s">
        <v>21</v>
      </c>
      <c r="G286" s="12" t="s">
        <v>22</v>
      </c>
      <c r="H286" s="12"/>
      <c r="I286" s="12"/>
      <c r="J286" s="5">
        <v>0</v>
      </c>
      <c r="K286" s="6">
        <v>0</v>
      </c>
      <c r="L286" s="6">
        <v>0</v>
      </c>
      <c r="M286" s="14" t="e">
        <f>LOG(J286+([1]Values!$D$8*K286)+([1]Values!$D$9*L286)+(N286*[1]Values!C$10)+(O286*[1]Values!$D$11)+1)</f>
        <v>#VALUE!</v>
      </c>
      <c r="N286" s="19">
        <v>5</v>
      </c>
      <c r="O286" s="15">
        <v>0</v>
      </c>
      <c r="P286" s="16"/>
      <c r="Q286" s="17">
        <f>(J286+([1]Values!$D$8*K286)+([1]Values!$D$9*L286)+(N286*[1]Values!$D$10)+(O286*[1]Values!$D$11))/[1]Values!$A$2*100</f>
        <v>2.2596186086361748E-4</v>
      </c>
      <c r="R286" s="18" t="s">
        <v>24</v>
      </c>
    </row>
    <row r="287" spans="1:18" x14ac:dyDescent="0.25">
      <c r="A287" s="52">
        <v>43788</v>
      </c>
      <c r="B287" s="12" t="s">
        <v>408</v>
      </c>
      <c r="C287" s="12" t="s">
        <v>409</v>
      </c>
      <c r="D287" s="12" t="s">
        <v>408</v>
      </c>
      <c r="E287" s="13" t="s">
        <v>354</v>
      </c>
      <c r="F287" s="12" t="s">
        <v>21</v>
      </c>
      <c r="G287" s="12" t="s">
        <v>22</v>
      </c>
      <c r="H287" s="12">
        <v>12</v>
      </c>
      <c r="I287" s="12"/>
      <c r="J287" s="5">
        <v>0</v>
      </c>
      <c r="K287" s="6">
        <v>0</v>
      </c>
      <c r="L287" s="6">
        <v>4</v>
      </c>
      <c r="M287" s="14" t="e">
        <f>LOG(J287+([1]Values!$D$8*K287)+([1]Values!$D$9*L287)+(N287*[1]Values!C$10)+(O287*[1]Values!$D$11)+1)</f>
        <v>#VALUE!</v>
      </c>
      <c r="N287" s="19">
        <v>20</v>
      </c>
      <c r="O287" s="15">
        <v>3</v>
      </c>
      <c r="P287" s="16"/>
      <c r="Q287" s="17">
        <f>(J287+([1]Values!$D$8*K287)+([1]Values!$D$9*L287)+(N287*[1]Values!$D$10)+(O287*[1]Values!$D$11))/[1]Values!$A$2*100</f>
        <v>1.7182625361969349E-3</v>
      </c>
      <c r="R287" s="18" t="s">
        <v>24</v>
      </c>
    </row>
    <row r="288" spans="1:18" x14ac:dyDescent="0.25">
      <c r="A288" s="52">
        <v>43789</v>
      </c>
      <c r="B288" s="12" t="s">
        <v>285</v>
      </c>
      <c r="C288" s="12" t="s">
        <v>410</v>
      </c>
      <c r="D288" s="12" t="s">
        <v>285</v>
      </c>
      <c r="E288" s="13" t="s">
        <v>327</v>
      </c>
      <c r="F288" s="12" t="s">
        <v>21</v>
      </c>
      <c r="G288" s="12" t="s">
        <v>411</v>
      </c>
      <c r="H288" s="12">
        <v>5</v>
      </c>
      <c r="I288" s="12" t="s">
        <v>267</v>
      </c>
      <c r="J288" s="5">
        <v>0</v>
      </c>
      <c r="K288" s="6">
        <v>0</v>
      </c>
      <c r="L288" s="6">
        <v>0</v>
      </c>
      <c r="M288" s="14" t="e">
        <f>LOG(J288+([1]Values!$D$8*K288)+([1]Values!$D$9*L288)+(N288*[1]Values!C$10)+(O288*[1]Values!$D$11)+1)</f>
        <v>#VALUE!</v>
      </c>
      <c r="N288" s="15">
        <v>3</v>
      </c>
      <c r="O288" s="15">
        <v>0</v>
      </c>
      <c r="P288" s="16"/>
      <c r="Q288" s="17">
        <f>(J288+([1]Values!$D$8*K288)+([1]Values!$D$9*L288)+(N288*[1]Values!$D$10)+(O288*[1]Values!$D$11))/[1]Values!$A$2*100</f>
        <v>1.3557711651817047E-4</v>
      </c>
      <c r="R288" s="18" t="s">
        <v>24</v>
      </c>
    </row>
    <row r="289" spans="1:18" x14ac:dyDescent="0.25">
      <c r="A289" s="52">
        <v>43789</v>
      </c>
      <c r="B289" s="12" t="s">
        <v>285</v>
      </c>
      <c r="C289" s="12" t="s">
        <v>410</v>
      </c>
      <c r="D289" s="12" t="s">
        <v>285</v>
      </c>
      <c r="E289" s="13" t="s">
        <v>412</v>
      </c>
      <c r="F289" s="12" t="s">
        <v>21</v>
      </c>
      <c r="G289" s="12" t="s">
        <v>411</v>
      </c>
      <c r="H289" s="12">
        <v>5</v>
      </c>
      <c r="I289" s="12" t="s">
        <v>267</v>
      </c>
      <c r="J289" s="5">
        <v>0</v>
      </c>
      <c r="K289" s="6">
        <v>0</v>
      </c>
      <c r="L289" s="6">
        <v>0</v>
      </c>
      <c r="M289" s="14" t="e">
        <f>LOG(J289+([1]Values!$D$8*K289)+([1]Values!$D$9*L289)+(N289*[1]Values!C$10)+(O289*[1]Values!$D$11)+1)</f>
        <v>#VALUE!</v>
      </c>
      <c r="N289" s="15">
        <v>5</v>
      </c>
      <c r="O289" s="15">
        <v>0</v>
      </c>
      <c r="P289" s="16"/>
      <c r="Q289" s="17">
        <f>(J289+([1]Values!$D$8*K289)+([1]Values!$D$9*L289)+(N289*[1]Values!$D$10)+(O289*[1]Values!$D$11))/[1]Values!$A$2*100</f>
        <v>2.2596186086361748E-4</v>
      </c>
      <c r="R289" s="18" t="s">
        <v>24</v>
      </c>
    </row>
    <row r="290" spans="1:18" x14ac:dyDescent="0.25">
      <c r="A290" s="52">
        <v>43789</v>
      </c>
      <c r="B290" s="12" t="s">
        <v>70</v>
      </c>
      <c r="C290" s="12" t="s">
        <v>413</v>
      </c>
      <c r="D290" s="12" t="s">
        <v>111</v>
      </c>
      <c r="E290" s="29" t="s">
        <v>334</v>
      </c>
      <c r="F290" s="12" t="s">
        <v>21</v>
      </c>
      <c r="G290" s="12" t="s">
        <v>22</v>
      </c>
      <c r="H290" s="12"/>
      <c r="I290" s="12" t="s">
        <v>32</v>
      </c>
      <c r="J290" s="5">
        <f>SUM(J291:J292)</f>
        <v>0</v>
      </c>
      <c r="K290" s="6">
        <f t="shared" ref="K290:L290" si="9">SUM(K291,K292)</f>
        <v>10</v>
      </c>
      <c r="L290" s="6">
        <f t="shared" si="9"/>
        <v>125</v>
      </c>
      <c r="M290" s="14" t="e">
        <f>LOG(J290+([1]Values!$D$8*K290)+([1]Values!$D$9*L290)+(N290*[1]Values!C$10)+(O290*[1]Values!$D$11)+1)</f>
        <v>#VALUE!</v>
      </c>
      <c r="N290" s="15">
        <f t="shared" ref="N290:O290" si="10">SUM(N291,N292)</f>
        <v>537</v>
      </c>
      <c r="O290" s="15">
        <f t="shared" si="10"/>
        <v>24</v>
      </c>
      <c r="P290" s="16"/>
      <c r="Q290" s="17">
        <f>(J290+([1]Values!$D$8*K290)+([1]Values!$D$9*L290)+(N290*[1]Values!$D$10)+(O290*[1]Values!$D$11))/[1]Values!$A$2*100</f>
        <v>5.1570985955927816E-2</v>
      </c>
      <c r="R290" s="18" t="s">
        <v>24</v>
      </c>
    </row>
    <row r="291" spans="1:18" x14ac:dyDescent="0.25">
      <c r="A291" s="52"/>
      <c r="B291" s="12"/>
      <c r="C291" s="12"/>
      <c r="D291" s="12" t="s">
        <v>70</v>
      </c>
      <c r="E291" s="29" t="s">
        <v>334</v>
      </c>
      <c r="F291" s="12"/>
      <c r="G291" s="12"/>
      <c r="H291" s="12"/>
      <c r="I291" s="12"/>
      <c r="J291" s="5">
        <v>0</v>
      </c>
      <c r="K291" s="6">
        <v>10</v>
      </c>
      <c r="L291" s="6">
        <v>125</v>
      </c>
      <c r="M291" s="14" t="e">
        <f>LOG(J291+([1]Values!$D$8*K291)+([1]Values!$D$9*L291)+(N291*[1]Values!C$10)+(O291*[1]Values!$D$11)+1)</f>
        <v>#VALUE!</v>
      </c>
      <c r="N291" s="15">
        <v>288</v>
      </c>
      <c r="O291" s="15">
        <v>24</v>
      </c>
      <c r="P291" s="16"/>
      <c r="Q291" s="17">
        <f>(J291+([1]Values!$D$8*K291)+([1]Values!$D$9*L291)+(N291*[1]Values!$D$10)+(O291*[1]Values!$D$11))/[1]Values!$A$2*100</f>
        <v>4.0318085284919668E-2</v>
      </c>
      <c r="R291" s="18" t="s">
        <v>24</v>
      </c>
    </row>
    <row r="292" spans="1:18" x14ac:dyDescent="0.25">
      <c r="A292" s="12"/>
      <c r="B292" s="12"/>
      <c r="C292" s="12"/>
      <c r="D292" s="12" t="s">
        <v>141</v>
      </c>
      <c r="E292" s="29" t="s">
        <v>334</v>
      </c>
      <c r="F292" s="12"/>
      <c r="G292" s="12"/>
      <c r="H292" s="12"/>
      <c r="I292" s="12"/>
      <c r="J292" s="5">
        <v>0</v>
      </c>
      <c r="K292" s="6">
        <v>0</v>
      </c>
      <c r="L292" s="6"/>
      <c r="M292" s="14" t="e">
        <f>LOG(J292+([1]Values!$D$8*K292)+([1]Values!$D$9*L292)+(N292*[1]Values!C$10)+(O292*[1]Values!$D$11)+1)</f>
        <v>#VALUE!</v>
      </c>
      <c r="N292" s="15">
        <v>249</v>
      </c>
      <c r="O292" s="15">
        <v>0</v>
      </c>
      <c r="P292" s="16"/>
      <c r="Q292" s="17">
        <f>(J292+([1]Values!$D$8*K292)+([1]Values!$D$9*L292)+(N292*[1]Values!$D$10)+(O292*[1]Values!$D$11))/[1]Values!$A$2*100</f>
        <v>1.1252900671008152E-2</v>
      </c>
      <c r="R292" s="18" t="s">
        <v>24</v>
      </c>
    </row>
    <row r="293" spans="1:18" x14ac:dyDescent="0.25">
      <c r="A293" s="52">
        <v>43793</v>
      </c>
      <c r="B293" s="12" t="s">
        <v>28</v>
      </c>
      <c r="C293" s="12" t="s">
        <v>60</v>
      </c>
      <c r="D293" s="12" t="s">
        <v>28</v>
      </c>
      <c r="E293" s="13" t="s">
        <v>385</v>
      </c>
      <c r="F293" s="12" t="s">
        <v>21</v>
      </c>
      <c r="G293" s="12" t="s">
        <v>22</v>
      </c>
      <c r="H293" s="12"/>
      <c r="I293" s="12"/>
      <c r="J293" s="5">
        <v>0</v>
      </c>
      <c r="K293" s="6">
        <v>0</v>
      </c>
      <c r="L293" s="6">
        <v>0</v>
      </c>
      <c r="M293" s="14" t="e">
        <f>LOG(J293+([1]Values!$D$8*K293)+([1]Values!$D$9*L293)+(N293*[1]Values!C$10)+(O293*[1]Values!$D$11)+1)</f>
        <v>#VALUE!</v>
      </c>
      <c r="N293" s="19">
        <v>5</v>
      </c>
      <c r="O293" s="15">
        <v>0</v>
      </c>
      <c r="P293" s="16"/>
      <c r="Q293" s="17">
        <f>(J293+([1]Values!$D$8*K293)+([1]Values!$D$9*L293)+(N293*[1]Values!$D$10)+(O293*[1]Values!$D$11))/[1]Values!$A$2*100</f>
        <v>2.2596186086361748E-4</v>
      </c>
      <c r="R293" s="18" t="s">
        <v>24</v>
      </c>
    </row>
    <row r="294" spans="1:18" x14ac:dyDescent="0.25">
      <c r="A294" s="51">
        <v>43794</v>
      </c>
      <c r="B294" s="22" t="s">
        <v>28</v>
      </c>
      <c r="C294" s="22" t="s">
        <v>363</v>
      </c>
      <c r="D294" s="22" t="s">
        <v>111</v>
      </c>
      <c r="E294" s="23" t="s">
        <v>402</v>
      </c>
      <c r="F294" s="22" t="s">
        <v>21</v>
      </c>
      <c r="G294" s="22" t="s">
        <v>22</v>
      </c>
      <c r="H294" s="22"/>
      <c r="I294" s="22"/>
      <c r="J294" s="5">
        <f t="shared" ref="J294:L294" si="11">SUM(J295:J296)</f>
        <v>1</v>
      </c>
      <c r="K294" s="24">
        <f t="shared" si="11"/>
        <v>5</v>
      </c>
      <c r="L294" s="24">
        <f t="shared" si="11"/>
        <v>1119</v>
      </c>
      <c r="M294" s="25" t="e">
        <f>LOG(J294+([1]Values!$D$8*K294)+([1]Values!$D$9*L294)+(N294*[1]Values!C$10)+(O294*[1]Values!$D$11)+1)</f>
        <v>#VALUE!</v>
      </c>
      <c r="N294" s="22">
        <f t="shared" ref="N294:O294" si="12">SUM(N295:N296)</f>
        <v>1104</v>
      </c>
      <c r="O294" s="22">
        <f t="shared" si="12"/>
        <v>24</v>
      </c>
      <c r="P294" s="26"/>
      <c r="Q294" s="27">
        <f>(J294+([1]Values!$D$8*K294)+([1]Values!$D$9*L294)+(N294*[1]Values!$D$10)+(O294*[1]Values!$D$11))/[1]Values!$A$2*100</f>
        <v>0.16523332852960579</v>
      </c>
      <c r="R294" s="28" t="s">
        <v>24</v>
      </c>
    </row>
    <row r="295" spans="1:18" x14ac:dyDescent="0.25">
      <c r="A295" s="22"/>
      <c r="B295" s="22"/>
      <c r="C295" s="22"/>
      <c r="D295" s="22" t="s">
        <v>414</v>
      </c>
      <c r="E295" s="23" t="s">
        <v>402</v>
      </c>
      <c r="F295" s="22"/>
      <c r="G295" s="22"/>
      <c r="H295" s="22"/>
      <c r="I295" s="22"/>
      <c r="J295" s="5">
        <v>0</v>
      </c>
      <c r="K295" s="24">
        <v>0</v>
      </c>
      <c r="L295" s="24">
        <v>0</v>
      </c>
      <c r="M295" s="25" t="e">
        <f>LOG(J295+([1]Values!$D$8*K295)+([1]Values!$D$9*L295)+(N295*[1]Values!C$10)+(O295*[1]Values!$D$11)+1)</f>
        <v>#VALUE!</v>
      </c>
      <c r="N295" s="35">
        <v>10</v>
      </c>
      <c r="O295" s="22"/>
      <c r="P295" s="26"/>
      <c r="Q295" s="27">
        <f>(J295+([1]Values!$D$8*K295)+([1]Values!$D$9*L295)+(N295*[1]Values!$D$10)+(O295*[1]Values!$D$11))/[1]Values!$A$2*100</f>
        <v>4.5192372172723496E-4</v>
      </c>
      <c r="R295" s="28" t="s">
        <v>24</v>
      </c>
    </row>
    <row r="296" spans="1:18" x14ac:dyDescent="0.25">
      <c r="A296" s="22"/>
      <c r="B296" s="22"/>
      <c r="C296" s="22"/>
      <c r="D296" s="22" t="s">
        <v>28</v>
      </c>
      <c r="E296" s="23" t="s">
        <v>402</v>
      </c>
      <c r="F296" s="22"/>
      <c r="G296" s="22"/>
      <c r="H296" s="22"/>
      <c r="I296" s="22"/>
      <c r="J296" s="5">
        <v>1</v>
      </c>
      <c r="K296" s="24">
        <v>5</v>
      </c>
      <c r="L296" s="24">
        <v>1119</v>
      </c>
      <c r="M296" s="25" t="e">
        <f>LOG(J296+([1]Values!$D$8*K296)+([1]Values!$D$9*L296)+(N296*[1]Values!C$10)+(O296*[1]Values!$D$11)+1)</f>
        <v>#VALUE!</v>
      </c>
      <c r="N296" s="22">
        <v>1094</v>
      </c>
      <c r="O296" s="22">
        <v>24</v>
      </c>
      <c r="P296" s="26"/>
      <c r="Q296" s="27">
        <f>(J296+([1]Values!$D$8*K296)+([1]Values!$D$9*L296)+(N296*[1]Values!$D$10)+(O296*[1]Values!$D$11))/[1]Values!$A$2*100</f>
        <v>0.16478140480787853</v>
      </c>
      <c r="R296" s="28" t="s">
        <v>24</v>
      </c>
    </row>
    <row r="297" spans="1:18" x14ac:dyDescent="0.25">
      <c r="A297" s="52">
        <v>43794</v>
      </c>
      <c r="B297" s="12" t="s">
        <v>47</v>
      </c>
      <c r="C297" s="12" t="s">
        <v>248</v>
      </c>
      <c r="D297" s="12" t="s">
        <v>47</v>
      </c>
      <c r="E297" s="13" t="s">
        <v>184</v>
      </c>
      <c r="F297" s="12" t="s">
        <v>31</v>
      </c>
      <c r="G297" s="12" t="s">
        <v>22</v>
      </c>
      <c r="H297" s="12"/>
      <c r="I297" s="12"/>
      <c r="J297" s="5">
        <v>0</v>
      </c>
      <c r="K297" s="6">
        <v>1</v>
      </c>
      <c r="L297" s="6"/>
      <c r="M297" s="14" t="e">
        <f>LOG(J297+([1]Values!$D$8*K297)+([1]Values!$D$9*L297)+(N297*[1]Values!C$10)+(O297*[1]Values!$D$11)+1)</f>
        <v>#VALUE!</v>
      </c>
      <c r="N297" s="15">
        <v>1</v>
      </c>
      <c r="O297" s="15"/>
      <c r="P297" s="16"/>
      <c r="Q297" s="17">
        <f>(J297+([1]Values!$D$8*K297)+([1]Values!$D$9*L297)+(N297*[1]Values!$D$10)+(O297*[1]Values!$D$11))/[1]Values!$A$2*100</f>
        <v>1.2879710294891606E-3</v>
      </c>
      <c r="R297" s="18" t="s">
        <v>24</v>
      </c>
    </row>
    <row r="298" spans="1:18" x14ac:dyDescent="0.25">
      <c r="A298" s="51">
        <v>43795</v>
      </c>
      <c r="B298" s="22" t="s">
        <v>38</v>
      </c>
      <c r="C298" s="22" t="s">
        <v>335</v>
      </c>
      <c r="D298" s="22" t="s">
        <v>38</v>
      </c>
      <c r="E298" s="23" t="s">
        <v>415</v>
      </c>
      <c r="F298" s="22" t="s">
        <v>21</v>
      </c>
      <c r="G298" s="22" t="s">
        <v>22</v>
      </c>
      <c r="H298" s="22"/>
      <c r="I298" s="22" t="s">
        <v>88</v>
      </c>
      <c r="J298" s="5">
        <v>52</v>
      </c>
      <c r="K298" s="24">
        <v>3000</v>
      </c>
      <c r="L298" s="24">
        <v>32000</v>
      </c>
      <c r="M298" s="25" t="e">
        <f>LOG(J298+([1]Values!$D$8*K298)+([1]Values!$D$9*L298)+(N298*[1]Values!C$10)+(O298*[1]Values!$D$11)+1)</f>
        <v>#VALUE!</v>
      </c>
      <c r="N298" s="22">
        <v>83745</v>
      </c>
      <c r="O298" s="22">
        <v>11490</v>
      </c>
      <c r="P298" s="26">
        <v>958000000</v>
      </c>
      <c r="Q298" s="27">
        <f>(J298+([1]Values!$D$8*K298)+([1]Values!$D$9*L298)+(N298*[1]Values!$D$10)+(O298*[1]Values!$D$11))/[1]Values!$A$2*100</f>
        <v>12.386497713503694</v>
      </c>
      <c r="R298" s="18" t="s">
        <v>24</v>
      </c>
    </row>
    <row r="299" spans="1:18" x14ac:dyDescent="0.25">
      <c r="A299" s="51"/>
      <c r="B299" s="22"/>
      <c r="C299" s="22"/>
      <c r="D299" s="22" t="s">
        <v>416</v>
      </c>
      <c r="E299" s="23" t="s">
        <v>415</v>
      </c>
      <c r="F299" s="22"/>
      <c r="G299" s="22"/>
      <c r="H299" s="22"/>
      <c r="I299" s="22"/>
      <c r="J299" s="5">
        <v>0</v>
      </c>
      <c r="K299" s="24">
        <v>0</v>
      </c>
      <c r="L299" s="24">
        <v>0</v>
      </c>
      <c r="M299" s="25" t="e">
        <f>LOG(J299+([1]Values!$D$8*K299)+([1]Values!$D$9*L299)+(N299*[1]Values!C$10)+(O299*[1]Values!$D$11)+1)</f>
        <v>#VALUE!</v>
      </c>
      <c r="N299" s="22">
        <v>1</v>
      </c>
      <c r="O299" s="22">
        <v>0</v>
      </c>
      <c r="P299" s="26"/>
      <c r="Q299" s="27">
        <f>(J299+([1]Values!$D$8*K299)+([1]Values!$D$9*L299)+(N299*[1]Values!$D$10)+(O299*[1]Values!$D$11))/[1]Values!$A$2*100</f>
        <v>4.5192372172723497E-5</v>
      </c>
      <c r="R299" s="18" t="s">
        <v>24</v>
      </c>
    </row>
    <row r="300" spans="1:18" x14ac:dyDescent="0.25">
      <c r="A300" s="52">
        <v>43795</v>
      </c>
      <c r="B300" s="12" t="s">
        <v>317</v>
      </c>
      <c r="C300" s="12" t="s">
        <v>417</v>
      </c>
      <c r="D300" s="12" t="s">
        <v>317</v>
      </c>
      <c r="E300" s="13" t="s">
        <v>392</v>
      </c>
      <c r="F300" s="12" t="s">
        <v>21</v>
      </c>
      <c r="G300" s="12" t="s">
        <v>22</v>
      </c>
      <c r="H300" s="12">
        <v>9</v>
      </c>
      <c r="I300" s="12" t="s">
        <v>32</v>
      </c>
      <c r="J300" s="5">
        <v>0</v>
      </c>
      <c r="K300" s="6">
        <v>2</v>
      </c>
      <c r="L300" s="6"/>
      <c r="M300" s="14" t="e">
        <f>LOG(J300+([1]Values!$D$8*K300)+([1]Values!$D$9*L300)+(N300*[1]Values!C$10)+(O300*[1]Values!$D$11)+1)</f>
        <v>#VALUE!</v>
      </c>
      <c r="N300" s="15">
        <v>156</v>
      </c>
      <c r="O300" s="15">
        <v>0</v>
      </c>
      <c r="P300" s="16"/>
      <c r="Q300" s="17">
        <f>(J300+([1]Values!$D$8*K300)+([1]Values!$D$9*L300)+(N300*[1]Values!$D$10)+(O300*[1]Values!$D$11))/[1]Values!$A$2*100</f>
        <v>9.5355673735777399E-3</v>
      </c>
      <c r="R300" s="18" t="s">
        <v>24</v>
      </c>
    </row>
    <row r="301" spans="1:18" x14ac:dyDescent="0.25">
      <c r="A301" s="12"/>
      <c r="B301" s="12"/>
      <c r="C301" s="12"/>
      <c r="D301" s="12" t="s">
        <v>418</v>
      </c>
      <c r="E301" s="13" t="s">
        <v>392</v>
      </c>
      <c r="F301" s="12"/>
      <c r="G301" s="12"/>
      <c r="H301" s="12"/>
      <c r="I301" s="12"/>
      <c r="J301" s="5">
        <v>0</v>
      </c>
      <c r="K301" s="6">
        <v>0</v>
      </c>
      <c r="L301" s="6">
        <v>0</v>
      </c>
      <c r="M301" s="14" t="e">
        <f>LOG(J301+([1]Values!$D$8*K301)+([1]Values!$D$9*L301)+(N301*[1]Values!C$10)+(O301*[1]Values!$D$11)+1)</f>
        <v>#VALUE!</v>
      </c>
      <c r="N301" s="15">
        <v>1</v>
      </c>
      <c r="O301" s="15">
        <v>0</v>
      </c>
      <c r="P301" s="16"/>
      <c r="Q301" s="17">
        <f>(J301+([1]Values!$D$8*K301)+([1]Values!$D$9*L301)+(N301*[1]Values!$D$10)+(O301*[1]Values!$D$11))/[1]Values!$A$2*100</f>
        <v>4.5192372172723497E-5</v>
      </c>
      <c r="R301" s="18" t="s">
        <v>24</v>
      </c>
    </row>
    <row r="302" spans="1:18" x14ac:dyDescent="0.25">
      <c r="A302" s="52">
        <v>43796</v>
      </c>
      <c r="B302" s="12" t="s">
        <v>96</v>
      </c>
      <c r="C302" s="12" t="s">
        <v>419</v>
      </c>
      <c r="D302" s="12" t="s">
        <v>96</v>
      </c>
      <c r="E302" s="29" t="s">
        <v>334</v>
      </c>
      <c r="F302" s="12" t="s">
        <v>21</v>
      </c>
      <c r="G302" s="12" t="s">
        <v>22</v>
      </c>
      <c r="H302" s="12">
        <v>71</v>
      </c>
      <c r="I302" s="12" t="s">
        <v>50</v>
      </c>
      <c r="J302" s="5">
        <v>0</v>
      </c>
      <c r="K302" s="6">
        <v>0</v>
      </c>
      <c r="L302" s="6">
        <v>0</v>
      </c>
      <c r="M302" s="14" t="e">
        <f>LOG(J302+([1]Values!$D$8*K302)+([1]Values!$D$9*L302)+(N302*[1]Values!C$10)+(O302*[1]Values!$D$11)+1)</f>
        <v>#VALUE!</v>
      </c>
      <c r="N302" s="15">
        <v>3</v>
      </c>
      <c r="O302" s="15">
        <v>0</v>
      </c>
      <c r="P302" s="16"/>
      <c r="Q302" s="17">
        <f>(J302+([1]Values!$D$8*K302)+([1]Values!$D$9*L302)+(N302*[1]Values!$D$10)+(O302*[1]Values!$D$11))/[1]Values!$A$2*100</f>
        <v>1.3557711651817047E-4</v>
      </c>
      <c r="R302" s="18" t="s">
        <v>24</v>
      </c>
    </row>
    <row r="303" spans="1:18" x14ac:dyDescent="0.25">
      <c r="A303" s="52">
        <v>43796</v>
      </c>
      <c r="B303" s="12" t="s">
        <v>28</v>
      </c>
      <c r="C303" s="12" t="s">
        <v>363</v>
      </c>
      <c r="D303" s="12" t="s">
        <v>28</v>
      </c>
      <c r="E303" s="13" t="s">
        <v>385</v>
      </c>
      <c r="F303" s="12" t="s">
        <v>31</v>
      </c>
      <c r="G303" s="12" t="s">
        <v>22</v>
      </c>
      <c r="H303" s="12"/>
      <c r="I303" s="12"/>
      <c r="J303" s="5">
        <v>0</v>
      </c>
      <c r="K303" s="6">
        <v>0</v>
      </c>
      <c r="L303" s="6">
        <v>0</v>
      </c>
      <c r="M303" s="14" t="e">
        <f>LOG(J303+([1]Values!$D$8*K303)+([1]Values!$D$9*L303)+(N303*[1]Values!C$10)+(O303*[1]Values!$D$11)+1)</f>
        <v>#VALUE!</v>
      </c>
      <c r="N303" s="15">
        <v>439</v>
      </c>
      <c r="O303" s="15"/>
      <c r="P303" s="16"/>
      <c r="Q303" s="17">
        <f>(J303+([1]Values!$D$8*K303)+([1]Values!$D$9*L303)+(N303*[1]Values!$D$10)+(O303*[1]Values!$D$11))/[1]Values!$A$2*100</f>
        <v>1.9839451383825615E-2</v>
      </c>
      <c r="R303" s="18" t="s">
        <v>24</v>
      </c>
    </row>
    <row r="304" spans="1:18" x14ac:dyDescent="0.25">
      <c r="A304" s="52">
        <v>43797</v>
      </c>
      <c r="B304" s="12" t="s">
        <v>304</v>
      </c>
      <c r="C304" s="12" t="s">
        <v>420</v>
      </c>
      <c r="D304" s="12" t="s">
        <v>304</v>
      </c>
      <c r="E304" s="13" t="s">
        <v>392</v>
      </c>
      <c r="F304" s="12" t="s">
        <v>21</v>
      </c>
      <c r="G304" s="12" t="s">
        <v>22</v>
      </c>
      <c r="H304" s="12"/>
      <c r="I304" s="12"/>
      <c r="J304" s="5">
        <v>0</v>
      </c>
      <c r="K304" s="6">
        <v>0</v>
      </c>
      <c r="L304" s="20">
        <v>50</v>
      </c>
      <c r="M304" s="14" t="e">
        <f>LOG(J304+([1]Values!$D$8*K304)+([1]Values!$D$9*L304)+(N304*[1]Values!C$10)+(O304*[1]Values!$D$11)+1)</f>
        <v>#VALUE!</v>
      </c>
      <c r="N304" s="19">
        <v>120</v>
      </c>
      <c r="O304" s="15"/>
      <c r="P304" s="16"/>
      <c r="Q304" s="17">
        <f>(J304+([1]Values!$D$8*K304)+([1]Values!$D$9*L304)+(N304*[1]Values!$D$10)+(O304*[1]Values!$D$11))/[1]Values!$A$2*100</f>
        <v>9.9174797059263971E-3</v>
      </c>
      <c r="R304" s="18" t="s">
        <v>24</v>
      </c>
    </row>
    <row r="305" spans="1:18" x14ac:dyDescent="0.25">
      <c r="A305" s="52">
        <v>43798</v>
      </c>
      <c r="B305" s="12" t="s">
        <v>61</v>
      </c>
      <c r="C305" s="12" t="s">
        <v>366</v>
      </c>
      <c r="D305" s="12" t="s">
        <v>61</v>
      </c>
      <c r="E305" s="13" t="s">
        <v>421</v>
      </c>
      <c r="F305" s="12" t="s">
        <v>21</v>
      </c>
      <c r="G305" s="12" t="s">
        <v>22</v>
      </c>
      <c r="H305" s="12"/>
      <c r="I305" s="12"/>
      <c r="J305" s="5">
        <v>0</v>
      </c>
      <c r="K305" s="6">
        <v>0</v>
      </c>
      <c r="L305" s="6">
        <v>0</v>
      </c>
      <c r="M305" s="14" t="e">
        <f>LOG(J305+([1]Values!$D$8*K305)+([1]Values!$D$9*L305)+(N305*[1]Values!C$10)+(O305*[1]Values!$D$11)+1)</f>
        <v>#VALUE!</v>
      </c>
      <c r="N305" s="19">
        <v>15</v>
      </c>
      <c r="O305" s="15">
        <v>0</v>
      </c>
      <c r="P305" s="16"/>
      <c r="Q305" s="17">
        <f>(J305+([1]Values!$D$8*K305)+([1]Values!$D$9*L305)+(N305*[1]Values!$D$10)+(O305*[1]Values!$D$11))/[1]Values!$A$2*100</f>
        <v>6.7788558259085244E-4</v>
      </c>
      <c r="R305" s="18" t="s">
        <v>24</v>
      </c>
    </row>
    <row r="306" spans="1:18" x14ac:dyDescent="0.25">
      <c r="A306" s="52">
        <v>43798</v>
      </c>
      <c r="B306" s="12" t="s">
        <v>44</v>
      </c>
      <c r="C306" s="12" t="s">
        <v>130</v>
      </c>
      <c r="D306" s="12" t="s">
        <v>44</v>
      </c>
      <c r="E306" s="13" t="s">
        <v>354</v>
      </c>
      <c r="F306" s="12" t="s">
        <v>21</v>
      </c>
      <c r="G306" s="12" t="s">
        <v>22</v>
      </c>
      <c r="H306" s="12">
        <v>13</v>
      </c>
      <c r="I306" s="12"/>
      <c r="J306" s="5">
        <v>0</v>
      </c>
      <c r="K306" s="6">
        <v>3</v>
      </c>
      <c r="L306" s="6">
        <v>0</v>
      </c>
      <c r="M306" s="14" t="e">
        <f>LOG(J306+([1]Values!$D$8*K306)+([1]Values!$D$9*L306)+(N306*[1]Values!C$10)+(O306*[1]Values!$D$11)+1)</f>
        <v>#VALUE!</v>
      </c>
      <c r="N306" s="15">
        <v>1</v>
      </c>
      <c r="O306" s="15">
        <v>0</v>
      </c>
      <c r="P306" s="16"/>
      <c r="Q306" s="17">
        <f>(J306+([1]Values!$D$8*K306)+([1]Values!$D$9*L306)+(N306*[1]Values!$D$10)+(O306*[1]Values!$D$11))/[1]Values!$A$2*100</f>
        <v>3.7735283441220355E-3</v>
      </c>
      <c r="R306" s="18" t="s">
        <v>24</v>
      </c>
    </row>
    <row r="307" spans="1:18" x14ac:dyDescent="0.25">
      <c r="A307" s="11">
        <v>43807</v>
      </c>
      <c r="B307" s="12" t="s">
        <v>122</v>
      </c>
      <c r="C307" s="12" t="s">
        <v>422</v>
      </c>
      <c r="D307" s="12" t="s">
        <v>122</v>
      </c>
      <c r="E307" s="13" t="s">
        <v>359</v>
      </c>
      <c r="F307" s="12" t="s">
        <v>21</v>
      </c>
      <c r="G307" s="12" t="s">
        <v>22</v>
      </c>
      <c r="H307" s="12">
        <v>3</v>
      </c>
      <c r="I307" s="12"/>
      <c r="J307" s="5">
        <v>0</v>
      </c>
      <c r="K307" s="6">
        <v>0</v>
      </c>
      <c r="L307" s="6">
        <v>0</v>
      </c>
      <c r="M307" s="14" t="e">
        <f>LOG(J307+([1]Values!$D$8*K307)+([1]Values!$D$9*L307)+(N307*[1]Values!C$10)+(O307*[1]Values!$D$11)+1)</f>
        <v>#VALUE!</v>
      </c>
      <c r="N307" s="19">
        <v>2</v>
      </c>
      <c r="O307" s="15">
        <v>0</v>
      </c>
      <c r="P307" s="16"/>
      <c r="Q307" s="17">
        <f>(J307+([1]Values!$D$8*K307)+([1]Values!$D$9*L307)+(N307*[1]Values!$D$10)+(O307*[1]Values!$D$11))/[1]Values!$A$2*100</f>
        <v>9.0384744345446994E-5</v>
      </c>
      <c r="R307" s="18" t="s">
        <v>24</v>
      </c>
    </row>
    <row r="308" spans="1:18" x14ac:dyDescent="0.25">
      <c r="A308" s="11">
        <v>43808</v>
      </c>
      <c r="B308" s="12" t="s">
        <v>18</v>
      </c>
      <c r="C308" s="12" t="s">
        <v>423</v>
      </c>
      <c r="D308" s="12" t="s">
        <v>18</v>
      </c>
      <c r="E308" s="13" t="s">
        <v>364</v>
      </c>
      <c r="F308" s="12" t="s">
        <v>21</v>
      </c>
      <c r="G308" s="12" t="s">
        <v>22</v>
      </c>
      <c r="H308" s="12">
        <v>9</v>
      </c>
      <c r="I308" s="12"/>
      <c r="J308" s="5">
        <v>0</v>
      </c>
      <c r="K308" s="6">
        <v>0</v>
      </c>
      <c r="L308" s="6">
        <v>600</v>
      </c>
      <c r="M308" s="14" t="e">
        <f>LOG(J308+([1]Values!$D$8*K308)+([1]Values!$D$9*L308)+(N308*[1]Values!C$10)+(O308*[1]Values!$D$11)+1)</f>
        <v>#VALUE!</v>
      </c>
      <c r="N308" s="19">
        <v>720</v>
      </c>
      <c r="O308" s="15"/>
      <c r="P308" s="16"/>
      <c r="Q308" s="17">
        <f>(J308+([1]Values!$D$8*K308)+([1]Values!$D$9*L308)+(N308*[1]Values!$D$10)+(O308*[1]Values!$D$11))/[1]Values!$A$2*100</f>
        <v>8.6471248506755846E-2</v>
      </c>
      <c r="R308" s="18" t="s">
        <v>24</v>
      </c>
    </row>
    <row r="309" spans="1:18" x14ac:dyDescent="0.25">
      <c r="A309" s="52">
        <v>43809</v>
      </c>
      <c r="B309" s="12" t="s">
        <v>44</v>
      </c>
      <c r="C309" s="12" t="s">
        <v>295</v>
      </c>
      <c r="D309" s="12" t="s">
        <v>44</v>
      </c>
      <c r="E309" s="13" t="s">
        <v>338</v>
      </c>
      <c r="F309" s="12" t="s">
        <v>21</v>
      </c>
      <c r="G309" s="12" t="s">
        <v>22</v>
      </c>
      <c r="H309" s="12">
        <v>12</v>
      </c>
      <c r="I309" s="12"/>
      <c r="J309" s="5">
        <v>0</v>
      </c>
      <c r="K309" s="6">
        <v>0</v>
      </c>
      <c r="L309" s="6">
        <v>0</v>
      </c>
      <c r="M309" s="14" t="e">
        <f>LOG(J309+([1]Values!$D$8*K309)+([1]Values!$D$9*L309)+(N309*[1]Values!C$10)+(O309*[1]Values!$D$11)+1)</f>
        <v>#VALUE!</v>
      </c>
      <c r="N309" s="19">
        <v>5</v>
      </c>
      <c r="O309" s="15">
        <v>0</v>
      </c>
      <c r="P309" s="16"/>
      <c r="Q309" s="17">
        <f>(J309+([1]Values!$D$8*K309)+([1]Values!$D$9*L309)+(N309*[1]Values!$D$10)+(O309*[1]Values!$D$11))/[1]Values!$A$2*100</f>
        <v>2.2596186086361748E-4</v>
      </c>
      <c r="R309" s="18" t="s">
        <v>24</v>
      </c>
    </row>
    <row r="310" spans="1:18" x14ac:dyDescent="0.25">
      <c r="A310" s="52">
        <v>43809</v>
      </c>
      <c r="B310" s="12" t="s">
        <v>133</v>
      </c>
      <c r="C310" s="12" t="s">
        <v>424</v>
      </c>
      <c r="D310" s="12" t="s">
        <v>133</v>
      </c>
      <c r="E310" s="13" t="s">
        <v>402</v>
      </c>
      <c r="F310" s="12" t="s">
        <v>21</v>
      </c>
      <c r="G310" s="12" t="s">
        <v>22</v>
      </c>
      <c r="H310" s="12">
        <v>8</v>
      </c>
      <c r="I310" s="12"/>
      <c r="J310" s="5">
        <v>0</v>
      </c>
      <c r="K310" s="6">
        <v>0</v>
      </c>
      <c r="L310" s="6">
        <v>1</v>
      </c>
      <c r="M310" s="14" t="e">
        <f>LOG(J310+([1]Values!$D$8*K310)+([1]Values!$D$9*L310)+(N310*[1]Values!C$10)+(O310*[1]Values!$D$11)+1)</f>
        <v>#VALUE!</v>
      </c>
      <c r="N310" s="19">
        <v>30</v>
      </c>
      <c r="O310" s="15">
        <v>0</v>
      </c>
      <c r="P310" s="16"/>
      <c r="Q310" s="17">
        <f>(J310+([1]Values!$D$8*K310)+([1]Values!$D$9*L310)+(N310*[1]Values!$D$10)+(O310*[1]Values!$D$11))/[1]Values!$A$2*100</f>
        <v>1.4456590660856963E-3</v>
      </c>
      <c r="R310" s="18" t="s">
        <v>24</v>
      </c>
    </row>
    <row r="311" spans="1:18" x14ac:dyDescent="0.25">
      <c r="A311" s="52">
        <v>43812</v>
      </c>
      <c r="B311" s="12" t="s">
        <v>244</v>
      </c>
      <c r="C311" s="12" t="s">
        <v>245</v>
      </c>
      <c r="D311" s="12" t="s">
        <v>244</v>
      </c>
      <c r="E311" s="13" t="s">
        <v>425</v>
      </c>
      <c r="F311" s="12" t="s">
        <v>21</v>
      </c>
      <c r="G311" s="12" t="s">
        <v>426</v>
      </c>
      <c r="H311" s="12">
        <v>1</v>
      </c>
      <c r="I311" s="12"/>
      <c r="J311" s="5">
        <v>0</v>
      </c>
      <c r="K311" s="6">
        <v>0</v>
      </c>
      <c r="L311" s="6">
        <v>0</v>
      </c>
      <c r="M311" s="14" t="e">
        <f>LOG(J311+([1]Values!$D$8*K311)+([1]Values!$D$9*L311)+(N311*[1]Values!C$10)+(O311*[1]Values!$D$11)+1)</f>
        <v>#VALUE!</v>
      </c>
      <c r="N311" s="15">
        <v>1</v>
      </c>
      <c r="O311" s="15">
        <v>0</v>
      </c>
      <c r="P311" s="16"/>
      <c r="Q311" s="17">
        <f>(J311+([1]Values!$D$8*K311)+([1]Values!$D$9*L311)+(N311*[1]Values!$D$10)+(O311*[1]Values!$D$11))/[1]Values!$A$2*100</f>
        <v>4.5192372172723497E-5</v>
      </c>
      <c r="R311" s="18" t="s">
        <v>24</v>
      </c>
    </row>
    <row r="312" spans="1:18" x14ac:dyDescent="0.25">
      <c r="A312" s="52">
        <v>43813</v>
      </c>
      <c r="B312" s="12" t="s">
        <v>61</v>
      </c>
      <c r="C312" s="12" t="s">
        <v>109</v>
      </c>
      <c r="D312" s="12" t="s">
        <v>61</v>
      </c>
      <c r="E312" s="13" t="s">
        <v>361</v>
      </c>
      <c r="F312" s="12" t="s">
        <v>21</v>
      </c>
      <c r="G312" s="12" t="s">
        <v>22</v>
      </c>
      <c r="H312" s="12">
        <v>5</v>
      </c>
      <c r="I312" s="12"/>
      <c r="J312" s="5">
        <v>0</v>
      </c>
      <c r="K312" s="6">
        <v>0</v>
      </c>
      <c r="L312" s="6"/>
      <c r="M312" s="14" t="e">
        <f>LOG(J312+([1]Values!$D$8*K312)+([1]Values!$D$9*L312)+(N312*[1]Values!C$10)+(O312*[1]Values!$D$11)+1)</f>
        <v>#VALUE!</v>
      </c>
      <c r="N312" s="19">
        <v>30</v>
      </c>
      <c r="O312" s="15">
        <v>1</v>
      </c>
      <c r="P312" s="16"/>
      <c r="Q312" s="17">
        <f>(J312+([1]Values!$D$8*K312)+([1]Values!$D$9*L312)+(N312*[1]Values!$D$10)+(O312*[1]Values!$D$11))/[1]Values!$A$2*100</f>
        <v>1.507392328223871E-3</v>
      </c>
      <c r="R312" s="18" t="s">
        <v>24</v>
      </c>
    </row>
    <row r="313" spans="1:18" x14ac:dyDescent="0.25">
      <c r="A313" s="51">
        <v>43814</v>
      </c>
      <c r="B313" s="22" t="s">
        <v>199</v>
      </c>
      <c r="C313" s="22" t="s">
        <v>427</v>
      </c>
      <c r="D313" s="22" t="s">
        <v>199</v>
      </c>
      <c r="E313" s="23" t="s">
        <v>428</v>
      </c>
      <c r="F313" s="22" t="s">
        <v>21</v>
      </c>
      <c r="G313" s="22" t="s">
        <v>22</v>
      </c>
      <c r="H313" s="22">
        <v>27</v>
      </c>
      <c r="I313" s="22" t="s">
        <v>32</v>
      </c>
      <c r="J313" s="5">
        <v>14</v>
      </c>
      <c r="K313" s="24">
        <v>210</v>
      </c>
      <c r="L313" s="24">
        <v>131173</v>
      </c>
      <c r="M313" s="25" t="e">
        <f>LOG(J313+([1]Values!$D$8*K313)+([1]Values!$D$9*L313)+(N313*[1]Values!C$10)+(O313*[1]Values!$D$11)+1)</f>
        <v>#VALUE!</v>
      </c>
      <c r="N313" s="22">
        <v>37793</v>
      </c>
      <c r="O313" s="22">
        <v>7324</v>
      </c>
      <c r="P313" s="26"/>
      <c r="Q313" s="27">
        <f>(J313+([1]Values!$D$8*K313)+([1]Values!$D$9*L313)+(N313*[1]Values!$D$10)+(O313*[1]Values!$D$11))/[1]Values!$A$2*100</f>
        <v>14.93892808571691</v>
      </c>
      <c r="R313" s="28" t="s">
        <v>24</v>
      </c>
    </row>
    <row r="314" spans="1:18" x14ac:dyDescent="0.25">
      <c r="A314" s="52">
        <v>43815</v>
      </c>
      <c r="B314" s="12" t="s">
        <v>250</v>
      </c>
      <c r="C314" s="12" t="s">
        <v>429</v>
      </c>
      <c r="D314" s="12" t="s">
        <v>250</v>
      </c>
      <c r="E314" s="13" t="s">
        <v>333</v>
      </c>
      <c r="F314" s="12" t="s">
        <v>21</v>
      </c>
      <c r="G314" s="12" t="s">
        <v>22</v>
      </c>
      <c r="H314" s="12">
        <v>10</v>
      </c>
      <c r="I314" s="12"/>
      <c r="J314" s="5">
        <v>0</v>
      </c>
      <c r="K314" s="6">
        <v>0</v>
      </c>
      <c r="L314" s="6">
        <v>0</v>
      </c>
      <c r="M314" s="56" t="e">
        <f>LOG(J314+([1]Values!$D$8*K314)+([1]Values!$D$9*L314)+(N314*[1]Values!C$10)+(O314*[1]Values!$D$11)+1)</f>
        <v>#VALUE!</v>
      </c>
      <c r="N314" s="15">
        <v>1</v>
      </c>
      <c r="O314" s="15">
        <v>0</v>
      </c>
      <c r="P314" s="16"/>
      <c r="Q314" s="17">
        <f>(J314+([1]Values!$D$8*K314)+([1]Values!$D$9*L314)+(N314*[1]Values!$D$10)+(O314*[1]Values!$D$11))/[1]Values!$A$2*100</f>
        <v>4.5192372172723497E-5</v>
      </c>
      <c r="R314" s="18" t="s">
        <v>24</v>
      </c>
    </row>
    <row r="315" spans="1:18" x14ac:dyDescent="0.25">
      <c r="A315" s="52">
        <v>43817</v>
      </c>
      <c r="B315" s="12" t="s">
        <v>28</v>
      </c>
      <c r="C315" s="12" t="s">
        <v>29</v>
      </c>
      <c r="D315" s="12" t="s">
        <v>28</v>
      </c>
      <c r="E315" s="13" t="s">
        <v>392</v>
      </c>
      <c r="F315" s="12" t="s">
        <v>21</v>
      </c>
      <c r="G315" s="12" t="s">
        <v>22</v>
      </c>
      <c r="H315" s="12">
        <v>14</v>
      </c>
      <c r="I315" s="12"/>
      <c r="J315" s="5">
        <v>0</v>
      </c>
      <c r="K315" s="6">
        <v>18</v>
      </c>
      <c r="L315" s="6">
        <v>47</v>
      </c>
      <c r="M315" s="56" t="e">
        <f>LOG(J315+([1]Values!$D$8*K315)+([1]Values!$D$9*L315)+(N315*[1]Values!C$10)+(O315*[1]Values!$D$11)+1)</f>
        <v>#VALUE!</v>
      </c>
      <c r="N315" s="15">
        <v>607</v>
      </c>
      <c r="O315" s="15">
        <v>173</v>
      </c>
      <c r="P315" s="16"/>
      <c r="Q315" s="17">
        <f>(J315+([1]Values!$D$8*K315)+([1]Values!$D$9*L315)+(N315*[1]Values!$D$10)+(O315*[1]Values!$D$11))/[1]Values!$A$2*100</f>
        <v>8.0256978289321393E-2</v>
      </c>
      <c r="R315" s="18" t="s">
        <v>24</v>
      </c>
    </row>
    <row r="316" spans="1:18" x14ac:dyDescent="0.25">
      <c r="A316" s="52">
        <v>43819</v>
      </c>
      <c r="B316" s="12" t="s">
        <v>218</v>
      </c>
      <c r="C316" s="12" t="s">
        <v>219</v>
      </c>
      <c r="D316" s="12" t="s">
        <v>430</v>
      </c>
      <c r="E316" s="29" t="s">
        <v>334</v>
      </c>
      <c r="F316" s="12" t="s">
        <v>21</v>
      </c>
      <c r="G316" s="12" t="s">
        <v>22</v>
      </c>
      <c r="H316" s="12">
        <v>206</v>
      </c>
      <c r="I316" s="12"/>
      <c r="J316" s="5">
        <f t="shared" ref="J316:L316" si="13">SUM(J317:J318)</f>
        <v>0</v>
      </c>
      <c r="K316" s="6">
        <f t="shared" si="13"/>
        <v>3</v>
      </c>
      <c r="L316" s="6">
        <f t="shared" si="13"/>
        <v>0</v>
      </c>
      <c r="M316" s="56" t="e">
        <f>LOG(J316+([1]Values!$D$8*K316)+([1]Values!$D$9*L316)+(N316*[1]Values!C$10)+(O316*[1]Values!$D$11)+1)</f>
        <v>#VALUE!</v>
      </c>
      <c r="N316" s="19">
        <f t="shared" ref="N316:O316" si="14">SUM(N317:N318)</f>
        <v>35</v>
      </c>
      <c r="O316" s="19">
        <f t="shared" si="14"/>
        <v>0</v>
      </c>
      <c r="P316" s="16"/>
      <c r="Q316" s="17">
        <f>(J316+([1]Values!$D$8*K316)+([1]Values!$D$9*L316)+(N316*[1]Values!$D$10)+(O316*[1]Values!$D$11))/[1]Values!$A$2*100</f>
        <v>5.3100689979946342E-3</v>
      </c>
      <c r="R316" s="18" t="s">
        <v>24</v>
      </c>
    </row>
    <row r="317" spans="1:18" x14ac:dyDescent="0.25">
      <c r="A317" s="52"/>
      <c r="B317" s="12"/>
      <c r="C317" s="12"/>
      <c r="D317" s="12" t="s">
        <v>82</v>
      </c>
      <c r="E317" s="29" t="s">
        <v>334</v>
      </c>
      <c r="F317" s="12"/>
      <c r="G317" s="12"/>
      <c r="H317" s="12"/>
      <c r="I317" s="12"/>
      <c r="J317" s="5">
        <v>0</v>
      </c>
      <c r="K317" s="6">
        <v>3</v>
      </c>
      <c r="L317" s="6"/>
      <c r="M317" s="56" t="e">
        <f>LOG(J317+([1]Values!$D$8*K317)+([1]Values!$D$9*L317)+(N317*[1]Values!C$10)+(O317*[1]Values!$D$11)+1)</f>
        <v>#VALUE!</v>
      </c>
      <c r="N317" s="19">
        <v>30</v>
      </c>
      <c r="O317" s="15"/>
      <c r="P317" s="16"/>
      <c r="Q317" s="17">
        <f>(J317+([1]Values!$D$8*K317)+([1]Values!$D$9*L317)+(N317*[1]Values!$D$10)+(O317*[1]Values!$D$11))/[1]Values!$A$2*100</f>
        <v>5.0841071371310175E-3</v>
      </c>
      <c r="R317" s="18" t="s">
        <v>24</v>
      </c>
    </row>
    <row r="318" spans="1:18" x14ac:dyDescent="0.25">
      <c r="A318" s="52"/>
      <c r="B318" s="12"/>
      <c r="C318" s="12"/>
      <c r="D318" s="12" t="s">
        <v>431</v>
      </c>
      <c r="E318" s="29" t="s">
        <v>334</v>
      </c>
      <c r="F318" s="12"/>
      <c r="G318" s="12"/>
      <c r="H318" s="12"/>
      <c r="I318" s="12"/>
      <c r="J318" s="5">
        <v>0</v>
      </c>
      <c r="K318" s="6">
        <v>0</v>
      </c>
      <c r="L318" s="6"/>
      <c r="M318" s="56" t="e">
        <f>LOG(J318+([1]Values!$D$8*K318)+([1]Values!$D$9*L318)+(N318*[1]Values!C$10)+(O318*[1]Values!$D$11)+1)</f>
        <v>#VALUE!</v>
      </c>
      <c r="N318" s="19">
        <v>5</v>
      </c>
      <c r="O318" s="15"/>
      <c r="P318" s="16"/>
      <c r="Q318" s="17">
        <f>(J318+([1]Values!$D$8*K318)+([1]Values!$D$9*L318)+(N318*[1]Values!$D$10)+(O318*[1]Values!$D$11))/[1]Values!$A$2*100</f>
        <v>2.2596186086361748E-4</v>
      </c>
      <c r="R318" s="18" t="s">
        <v>24</v>
      </c>
    </row>
    <row r="319" spans="1:18" x14ac:dyDescent="0.25">
      <c r="A319" s="52">
        <v>43821</v>
      </c>
      <c r="B319" s="12" t="s">
        <v>44</v>
      </c>
      <c r="C319" s="12" t="s">
        <v>130</v>
      </c>
      <c r="D319" s="12" t="s">
        <v>44</v>
      </c>
      <c r="E319" s="13" t="s">
        <v>402</v>
      </c>
      <c r="F319" s="12" t="s">
        <v>21</v>
      </c>
      <c r="G319" s="12" t="s">
        <v>22</v>
      </c>
      <c r="H319" s="12">
        <v>10</v>
      </c>
      <c r="I319" s="12"/>
      <c r="J319" s="5">
        <v>0</v>
      </c>
      <c r="K319" s="6">
        <v>0</v>
      </c>
      <c r="L319" s="6">
        <v>0</v>
      </c>
      <c r="M319" s="56" t="e">
        <f>LOG(J319+([1]Values!$D$8*K319)+([1]Values!$D$9*L319)+(N319*[1]Values!C$10)+(O319*[1]Values!$D$11)+1)</f>
        <v>#VALUE!</v>
      </c>
      <c r="N319" s="19">
        <v>15</v>
      </c>
      <c r="O319" s="15">
        <v>0</v>
      </c>
      <c r="P319" s="16"/>
      <c r="Q319" s="17">
        <f>(J319+([1]Values!$D$8*K319)+([1]Values!$D$9*L319)+(N319*[1]Values!$D$10)+(O319*[1]Values!$D$11))/[1]Values!$A$2*100</f>
        <v>6.7788558259085244E-4</v>
      </c>
      <c r="R319" s="18" t="s">
        <v>24</v>
      </c>
    </row>
    <row r="320" spans="1:18" x14ac:dyDescent="0.25">
      <c r="A320" s="52">
        <v>43823</v>
      </c>
      <c r="B320" s="12" t="s">
        <v>100</v>
      </c>
      <c r="C320" s="12" t="s">
        <v>432</v>
      </c>
      <c r="D320" s="12" t="s">
        <v>100</v>
      </c>
      <c r="E320" s="29" t="s">
        <v>180</v>
      </c>
      <c r="F320" s="12" t="s">
        <v>21</v>
      </c>
      <c r="G320" s="12" t="s">
        <v>22</v>
      </c>
      <c r="H320" s="12">
        <v>13</v>
      </c>
      <c r="I320" s="12" t="s">
        <v>32</v>
      </c>
      <c r="J320" s="5">
        <v>0</v>
      </c>
      <c r="K320" s="6">
        <v>0</v>
      </c>
      <c r="L320" s="6">
        <v>0</v>
      </c>
      <c r="M320" s="56" t="e">
        <f>LOG(J320+([1]Values!$D$8*K320)+([1]Values!$D$9*L320)+(N320*[1]Values!C$10)+(O320*[1]Values!$D$11)+1)</f>
        <v>#VALUE!</v>
      </c>
      <c r="N320" s="15">
        <v>35</v>
      </c>
      <c r="O320" s="15">
        <v>0</v>
      </c>
      <c r="P320" s="16"/>
      <c r="Q320" s="17">
        <f>(J320+([1]Values!$D$8*K320)+([1]Values!$D$9*L320)+(N320*[1]Values!$D$10)+(O320*[1]Values!$D$11))/[1]Values!$A$2*100</f>
        <v>1.5817330260453227E-3</v>
      </c>
      <c r="R320" s="18" t="s">
        <v>24</v>
      </c>
    </row>
    <row r="321" spans="1:18" x14ac:dyDescent="0.25">
      <c r="A321" s="52">
        <v>43825</v>
      </c>
      <c r="B321" s="12" t="s">
        <v>47</v>
      </c>
      <c r="C321" s="12" t="s">
        <v>52</v>
      </c>
      <c r="D321" s="12" t="s">
        <v>47</v>
      </c>
      <c r="E321" s="13" t="s">
        <v>387</v>
      </c>
      <c r="F321" s="12" t="s">
        <v>21</v>
      </c>
      <c r="G321" s="12" t="s">
        <v>22</v>
      </c>
      <c r="H321" s="12">
        <v>60</v>
      </c>
      <c r="I321" s="12"/>
      <c r="J321" s="5">
        <v>0</v>
      </c>
      <c r="K321" s="6">
        <v>0</v>
      </c>
      <c r="L321" s="6">
        <v>5</v>
      </c>
      <c r="M321" s="56" t="e">
        <f>LOG(J321+([1]Values!$D$8*K321)+([1]Values!$D$9*L321)+(N321*[1]Values!C$10)+(O321*[1]Values!$D$11)+1)</f>
        <v>#VALUE!</v>
      </c>
      <c r="N321" s="15">
        <v>0</v>
      </c>
      <c r="O321" s="15">
        <v>1</v>
      </c>
      <c r="P321" s="16"/>
      <c r="Q321" s="17">
        <f>(J321+([1]Values!$D$8*K321)+([1]Values!$D$9*L321)+(N321*[1]Values!$D$10)+(O321*[1]Values!$D$11))/[1]Values!$A$2*100</f>
        <v>6.0106066756212379E-4</v>
      </c>
      <c r="R321" s="18" t="s">
        <v>24</v>
      </c>
    </row>
    <row r="322" spans="1:18" x14ac:dyDescent="0.25">
      <c r="A322" s="52">
        <v>43825</v>
      </c>
      <c r="B322" s="12" t="s">
        <v>199</v>
      </c>
      <c r="C322" s="12" t="s">
        <v>433</v>
      </c>
      <c r="D322" s="12" t="s">
        <v>199</v>
      </c>
      <c r="E322" s="13" t="s">
        <v>387</v>
      </c>
      <c r="F322" s="12" t="s">
        <v>21</v>
      </c>
      <c r="G322" s="12" t="s">
        <v>22</v>
      </c>
      <c r="H322" s="12">
        <v>19</v>
      </c>
      <c r="I322" s="12"/>
      <c r="J322" s="5">
        <v>0</v>
      </c>
      <c r="K322" s="6">
        <v>0</v>
      </c>
      <c r="L322" s="6">
        <v>0</v>
      </c>
      <c r="M322" s="56" t="e">
        <f>LOG(J322+([1]Values!$D$8*K322)+([1]Values!$D$9*L322)+(N322*[1]Values!C$10)+(O322*[1]Values!$D$11)+1)</f>
        <v>#VALUE!</v>
      </c>
      <c r="N322" s="15">
        <v>1</v>
      </c>
      <c r="O322" s="15">
        <v>0</v>
      </c>
      <c r="P322" s="16"/>
      <c r="Q322" s="17">
        <f>(J322+([1]Values!$D$8*K322)+([1]Values!$D$9*L322)+(N322*[1]Values!$D$10)+(O322*[1]Values!$D$11))/[1]Values!$A$2*100</f>
        <v>4.5192372172723497E-5</v>
      </c>
      <c r="R322" s="18" t="s">
        <v>24</v>
      </c>
    </row>
    <row r="323" spans="1:18" x14ac:dyDescent="0.25">
      <c r="A323" s="52">
        <v>43825</v>
      </c>
      <c r="B323" s="12" t="s">
        <v>28</v>
      </c>
      <c r="C323" s="12" t="s">
        <v>434</v>
      </c>
      <c r="D323" s="12" t="s">
        <v>28</v>
      </c>
      <c r="E323" s="13" t="s">
        <v>72</v>
      </c>
      <c r="F323" s="12" t="s">
        <v>21</v>
      </c>
      <c r="G323" s="12" t="s">
        <v>22</v>
      </c>
      <c r="H323" s="12">
        <v>10</v>
      </c>
      <c r="I323" s="12"/>
      <c r="J323" s="5">
        <v>0</v>
      </c>
      <c r="K323" s="6">
        <v>1</v>
      </c>
      <c r="L323" s="6"/>
      <c r="M323" s="56" t="e">
        <f>LOG(J323+([1]Values!$D$8*K323)+([1]Values!$D$9*L323)+(N323*[1]Values!C$10)+(O323*[1]Values!$D$11)+1)</f>
        <v>#VALUE!</v>
      </c>
      <c r="N323" s="15">
        <v>673</v>
      </c>
      <c r="O323" s="15">
        <v>7</v>
      </c>
      <c r="P323" s="16"/>
      <c r="Q323" s="17">
        <f>(J323+([1]Values!$D$8*K323)+([1]Values!$D$9*L323)+(N323*[1]Values!$D$10)+(O323*[1]Values!$D$11))/[1]Values!$A$2*100</f>
        <v>3.271859327085451E-2</v>
      </c>
      <c r="R323" s="18" t="s">
        <v>24</v>
      </c>
    </row>
    <row r="324" spans="1:18" x14ac:dyDescent="0.25">
      <c r="A324" s="52">
        <v>43826</v>
      </c>
      <c r="B324" s="12" t="s">
        <v>44</v>
      </c>
      <c r="C324" s="12" t="s">
        <v>435</v>
      </c>
      <c r="D324" s="12" t="s">
        <v>44</v>
      </c>
      <c r="E324" s="13" t="s">
        <v>72</v>
      </c>
      <c r="F324" s="12" t="s">
        <v>21</v>
      </c>
      <c r="G324" s="12" t="s">
        <v>22</v>
      </c>
      <c r="H324" s="12">
        <v>10</v>
      </c>
      <c r="I324" s="12"/>
      <c r="J324" s="5">
        <v>0</v>
      </c>
      <c r="K324" s="6">
        <v>0</v>
      </c>
      <c r="L324" s="6">
        <v>0</v>
      </c>
      <c r="M324" s="56" t="e">
        <f>LOG(J324+([1]Values!$D$8*K324)+([1]Values!$D$9*L324)+(N324*[1]Values!C$10)+(O324*[1]Values!$D$11)+1)</f>
        <v>#VALUE!</v>
      </c>
      <c r="N324" s="15">
        <v>5</v>
      </c>
      <c r="O324" s="15">
        <v>0</v>
      </c>
      <c r="P324" s="16"/>
      <c r="Q324" s="17">
        <f>(J324+([1]Values!$D$8*K324)+([1]Values!$D$9*L324)+(N324*[1]Values!$D$10)+(O324*[1]Values!$D$11))/[1]Values!$A$2*100</f>
        <v>2.2596186086361748E-4</v>
      </c>
      <c r="R324" s="18" t="s">
        <v>24</v>
      </c>
    </row>
    <row r="325" spans="1:18" x14ac:dyDescent="0.25">
      <c r="A325" s="52">
        <v>43826</v>
      </c>
      <c r="B325" s="12" t="s">
        <v>133</v>
      </c>
      <c r="C325" s="12" t="s">
        <v>192</v>
      </c>
      <c r="D325" s="12" t="s">
        <v>133</v>
      </c>
      <c r="E325" s="13" t="s">
        <v>72</v>
      </c>
      <c r="F325" s="12" t="s">
        <v>21</v>
      </c>
      <c r="G325" s="12" t="s">
        <v>22</v>
      </c>
      <c r="H325" s="12">
        <v>5</v>
      </c>
      <c r="I325" s="12"/>
      <c r="J325" s="5">
        <v>0</v>
      </c>
      <c r="K325" s="6">
        <v>0</v>
      </c>
      <c r="L325" s="6">
        <v>0</v>
      </c>
      <c r="M325" s="56" t="e">
        <f>LOG(J325+([1]Values!$D$8*K325)+([1]Values!$D$9*L325)+(N325*[1]Values!C$10)+(O325*[1]Values!$D$11)+1)</f>
        <v>#VALUE!</v>
      </c>
      <c r="N325" s="15">
        <v>5</v>
      </c>
      <c r="O325" s="15">
        <v>1</v>
      </c>
      <c r="P325" s="16"/>
      <c r="Q325" s="17">
        <f>(J325+([1]Values!$D$8*K325)+([1]Values!$D$9*L325)+(N325*[1]Values!$D$10)+(O325*[1]Values!$D$11))/[1]Values!$A$2*100</f>
        <v>3.7758302390578373E-4</v>
      </c>
      <c r="R325" s="18" t="s">
        <v>24</v>
      </c>
    </row>
    <row r="326" spans="1:18" x14ac:dyDescent="0.25">
      <c r="A326" s="52">
        <v>43827</v>
      </c>
      <c r="B326" s="12" t="s">
        <v>138</v>
      </c>
      <c r="C326" s="12" t="s">
        <v>166</v>
      </c>
      <c r="D326" s="12" t="s">
        <v>138</v>
      </c>
      <c r="E326" s="13" t="s">
        <v>339</v>
      </c>
      <c r="F326" s="12" t="s">
        <v>78</v>
      </c>
      <c r="G326" s="12" t="s">
        <v>22</v>
      </c>
      <c r="H326" s="12">
        <v>6</v>
      </c>
      <c r="I326" s="12" t="s">
        <v>23</v>
      </c>
      <c r="J326" s="5">
        <v>0</v>
      </c>
      <c r="K326" s="6">
        <v>0</v>
      </c>
      <c r="L326" s="6">
        <v>0</v>
      </c>
      <c r="M326" s="56" t="e">
        <f>LOG(J326+([1]Values!$D$8*K326)+([1]Values!$D$9*L326)+(N326*[1]Values!C$10)+(O326*[1]Values!$D$11)+1)</f>
        <v>#VALUE!</v>
      </c>
      <c r="N326" s="19">
        <v>3</v>
      </c>
      <c r="O326" s="15">
        <v>0</v>
      </c>
      <c r="P326" s="16"/>
      <c r="Q326" s="17">
        <f>(J326+([1]Values!$D$8*K326)+([1]Values!$D$9*L326)+(N326*[1]Values!$D$10)+(O326*[1]Values!$D$11))/[1]Values!$A$2*100</f>
        <v>1.3557711651817047E-4</v>
      </c>
      <c r="R326" s="18" t="s">
        <v>24</v>
      </c>
    </row>
    <row r="327" spans="1:18" x14ac:dyDescent="0.25">
      <c r="A327" s="52">
        <v>43829</v>
      </c>
      <c r="B327" s="12" t="s">
        <v>44</v>
      </c>
      <c r="C327" s="12" t="s">
        <v>131</v>
      </c>
      <c r="D327" s="12" t="s">
        <v>44</v>
      </c>
      <c r="E327" s="13" t="s">
        <v>352</v>
      </c>
      <c r="F327" s="12" t="s">
        <v>21</v>
      </c>
      <c r="G327" s="12" t="s">
        <v>22</v>
      </c>
      <c r="H327" s="12"/>
      <c r="I327" s="12"/>
      <c r="J327" s="5">
        <v>0</v>
      </c>
      <c r="K327" s="6">
        <v>4</v>
      </c>
      <c r="L327" s="6">
        <v>5</v>
      </c>
      <c r="M327" s="56" t="e">
        <f>LOG(J327+([1]Values!$D$8*K327)+([1]Values!$D$9*L327)+(N327*[1]Values!C$10)+(O327*[1]Values!$D$11)+1)</f>
        <v>#VALUE!</v>
      </c>
      <c r="N327" s="15"/>
      <c r="O327" s="15">
        <v>2</v>
      </c>
      <c r="P327" s="16"/>
      <c r="Q327" s="17">
        <f>(J327+([1]Values!$D$8*K327)+([1]Values!$D$9*L327)+(N327*[1]Values!$D$10)+(O327*[1]Values!$D$11))/[1]Values!$A$2*100</f>
        <v>5.7237964598700394E-3</v>
      </c>
      <c r="R327" s="18" t="s">
        <v>24</v>
      </c>
    </row>
    <row r="328" spans="1:18" x14ac:dyDescent="0.25">
      <c r="A328" s="52">
        <v>43829</v>
      </c>
      <c r="B328" s="12" t="s">
        <v>82</v>
      </c>
      <c r="C328" s="12" t="s">
        <v>436</v>
      </c>
      <c r="D328" s="12" t="s">
        <v>82</v>
      </c>
      <c r="E328" s="13" t="s">
        <v>352</v>
      </c>
      <c r="F328" s="12" t="s">
        <v>21</v>
      </c>
      <c r="G328" s="12" t="s">
        <v>22</v>
      </c>
      <c r="H328" s="12"/>
      <c r="I328" s="12"/>
      <c r="J328" s="5"/>
      <c r="K328" s="6"/>
      <c r="L328" s="20">
        <v>100</v>
      </c>
      <c r="M328" s="56" t="e">
        <f>LOG(J328+([1]Values!$D$8*K328)+([1]Values!$D$9*L328)+(N328*[1]Values!C$10)+(O328*[1]Values!$D$11)+1)</f>
        <v>#VALUE!</v>
      </c>
      <c r="N328" s="19">
        <v>250</v>
      </c>
      <c r="O328" s="15"/>
      <c r="P328" s="16"/>
      <c r="Q328" s="17"/>
      <c r="R328" s="18" t="s">
        <v>24</v>
      </c>
    </row>
    <row r="329" spans="1:18" x14ac:dyDescent="0.25">
      <c r="A329" s="57">
        <v>43832</v>
      </c>
      <c r="B329" s="58" t="s">
        <v>44</v>
      </c>
      <c r="C329" s="58" t="s">
        <v>437</v>
      </c>
      <c r="D329" s="58" t="s">
        <v>44</v>
      </c>
      <c r="E329" s="59">
        <v>5.8</v>
      </c>
      <c r="F329" s="58" t="s">
        <v>21</v>
      </c>
      <c r="G329" s="58" t="s">
        <v>22</v>
      </c>
      <c r="H329" s="58">
        <v>8</v>
      </c>
      <c r="I329" s="58"/>
      <c r="J329" s="60">
        <v>0</v>
      </c>
      <c r="K329" s="61">
        <v>1</v>
      </c>
      <c r="L329" s="61">
        <v>100</v>
      </c>
      <c r="M329" s="62" t="e">
        <f>LOG(J329+([2]Values!$D$8*K329)+([2]Values!$D$9*L329)+(N329*[2]Values!C$10)+(O329*[2]Values!$D$11)+1)</f>
        <v>#VALUE!</v>
      </c>
      <c r="N329" s="59">
        <v>100</v>
      </c>
      <c r="O329" s="59">
        <v>2</v>
      </c>
      <c r="P329" s="59"/>
      <c r="Q329" s="17">
        <f>(J329+([2]Values!$D$8*K329)+([2]Values!$D$9*L329)+(N329*[2]Values!$D$10)+(O329*[2]Values!$D$11))/[2]Values!$A$2*100</f>
        <v>0.12527717982047423</v>
      </c>
      <c r="R329" s="63" t="s">
        <v>24</v>
      </c>
    </row>
    <row r="330" spans="1:18" x14ac:dyDescent="0.25">
      <c r="A330" s="57">
        <v>43833</v>
      </c>
      <c r="B330" s="58" t="s">
        <v>61</v>
      </c>
      <c r="C330" s="58" t="s">
        <v>366</v>
      </c>
      <c r="D330" s="58" t="s">
        <v>61</v>
      </c>
      <c r="E330" s="58">
        <v>3.2</v>
      </c>
      <c r="F330" s="58" t="s">
        <v>21</v>
      </c>
      <c r="G330" s="58" t="s">
        <v>22</v>
      </c>
      <c r="H330" s="58"/>
      <c r="I330" s="58"/>
      <c r="J330" s="60">
        <v>0</v>
      </c>
      <c r="K330" s="61">
        <v>0</v>
      </c>
      <c r="L330" s="61">
        <v>0</v>
      </c>
      <c r="M330" s="62" t="e">
        <f>LOG(J330+([2]Values!$D$8*K330)+([2]Values!$D$9*L330)+(N330*[2]Values!C$10)+(O330*[2]Values!$D$11)+1)</f>
        <v>#VALUE!</v>
      </c>
      <c r="N330" s="64">
        <v>5</v>
      </c>
      <c r="O330" s="59">
        <v>0</v>
      </c>
      <c r="P330" s="59"/>
      <c r="Q330" s="17">
        <f>(J330+([2]Values!$D$8*K330)+([2]Values!$D$9*L330)+(N330*[2]Values!$D$10)+(O330*[2]Values!$D$11))/[2]Values!$A$2*100</f>
        <v>1.8789860632455818E-3</v>
      </c>
      <c r="R330" s="63" t="s">
        <v>24</v>
      </c>
    </row>
    <row r="331" spans="1:18" x14ac:dyDescent="0.25">
      <c r="A331" s="57">
        <v>43833</v>
      </c>
      <c r="B331" s="58" t="s">
        <v>122</v>
      </c>
      <c r="C331" s="58" t="s">
        <v>438</v>
      </c>
      <c r="D331" s="58" t="s">
        <v>122</v>
      </c>
      <c r="E331" s="58">
        <v>5</v>
      </c>
      <c r="F331" s="58" t="s">
        <v>21</v>
      </c>
      <c r="G331" s="58" t="s">
        <v>22</v>
      </c>
      <c r="H331" s="58">
        <v>60</v>
      </c>
      <c r="I331" s="58"/>
      <c r="J331" s="60">
        <v>0</v>
      </c>
      <c r="K331" s="61">
        <v>0</v>
      </c>
      <c r="L331" s="61">
        <v>0</v>
      </c>
      <c r="M331" s="62" t="e">
        <f>LOG(J331+([2]Values!$D$8*K331)+([2]Values!$D$9*L331)+(N331*[2]Values!C$10)+(O331*[2]Values!$D$11)+1)</f>
        <v>#VALUE!</v>
      </c>
      <c r="N331" s="59">
        <v>1</v>
      </c>
      <c r="O331" s="59">
        <v>0</v>
      </c>
      <c r="P331" s="59"/>
      <c r="Q331" s="17">
        <f>(J331+([2]Values!$D$8*K331)+([2]Values!$D$9*L331)+(N331*[2]Values!$D$10)+(O331*[2]Values!$D$11))/[2]Values!$A$2*100</f>
        <v>3.7579721264911634E-4</v>
      </c>
      <c r="R331" s="63" t="s">
        <v>24</v>
      </c>
    </row>
    <row r="332" spans="1:18" x14ac:dyDescent="0.25">
      <c r="A332" s="57">
        <v>43835</v>
      </c>
      <c r="B332" s="58" t="s">
        <v>25</v>
      </c>
      <c r="C332" s="58" t="s">
        <v>89</v>
      </c>
      <c r="D332" s="58" t="s">
        <v>25</v>
      </c>
      <c r="E332" s="59">
        <v>5.8</v>
      </c>
      <c r="F332" s="58" t="s">
        <v>21</v>
      </c>
      <c r="G332" s="58" t="s">
        <v>22</v>
      </c>
      <c r="H332" s="58">
        <v>97</v>
      </c>
      <c r="I332" s="58" t="s">
        <v>50</v>
      </c>
      <c r="J332" s="60">
        <v>0</v>
      </c>
      <c r="K332" s="61">
        <v>0</v>
      </c>
      <c r="L332" s="61"/>
      <c r="M332" s="62" t="e">
        <f>LOG(J332+([2]Values!$D$8*K332)+([2]Values!$D$9*L332)+(N332*[2]Values!C$10)+(O332*[2]Values!$D$11)+1)</f>
        <v>#VALUE!</v>
      </c>
      <c r="N332" s="59">
        <v>225</v>
      </c>
      <c r="O332" s="59"/>
      <c r="P332" s="59"/>
      <c r="Q332" s="17">
        <f>(J332+([2]Values!$D$8*K332)+([2]Values!$D$9*L332)+(N332*[2]Values!$D$10)+(O332*[2]Values!$D$11))/[2]Values!$A$2*100</f>
        <v>8.4554372846051176E-2</v>
      </c>
      <c r="R332" s="63" t="s">
        <v>24</v>
      </c>
    </row>
    <row r="333" spans="1:18" x14ac:dyDescent="0.25">
      <c r="A333" s="57">
        <v>43836</v>
      </c>
      <c r="B333" s="58" t="s">
        <v>138</v>
      </c>
      <c r="C333" s="58" t="s">
        <v>166</v>
      </c>
      <c r="D333" s="58" t="s">
        <v>138</v>
      </c>
      <c r="E333" s="59">
        <v>5.8</v>
      </c>
      <c r="F333" s="58" t="s">
        <v>143</v>
      </c>
      <c r="G333" s="58" t="s">
        <v>22</v>
      </c>
      <c r="H333" s="58">
        <v>6</v>
      </c>
      <c r="I333" s="58"/>
      <c r="J333" s="60">
        <v>0</v>
      </c>
      <c r="K333" s="61">
        <v>0</v>
      </c>
      <c r="L333" s="65">
        <v>5</v>
      </c>
      <c r="M333" s="62" t="e">
        <f>LOG(J333+([2]Values!$D$8*K333)+([2]Values!$D$9*L333)+(N333*[2]Values!C$10)+(O333*[2]Values!$D$11)+1)</f>
        <v>#VALUE!</v>
      </c>
      <c r="N333" s="59">
        <v>75</v>
      </c>
      <c r="O333" s="59">
        <v>6</v>
      </c>
      <c r="P333" s="59"/>
      <c r="Q333" s="17">
        <f>(J333+([2]Values!$D$8*K333)+([2]Values!$D$9*L333)+(N333*[2]Values!$D$10)+(O333*[2]Values!$D$11))/[2]Values!$A$2*100</f>
        <v>3.9565925118484814E-2</v>
      </c>
      <c r="R333" s="63" t="s">
        <v>24</v>
      </c>
    </row>
    <row r="334" spans="1:18" x14ac:dyDescent="0.25">
      <c r="A334" s="57">
        <v>43837</v>
      </c>
      <c r="B334" s="58" t="s">
        <v>47</v>
      </c>
      <c r="C334" s="58" t="s">
        <v>439</v>
      </c>
      <c r="D334" s="58" t="s">
        <v>47</v>
      </c>
      <c r="E334" s="59">
        <v>6.1</v>
      </c>
      <c r="F334" s="58" t="s">
        <v>21</v>
      </c>
      <c r="G334" s="58" t="s">
        <v>22</v>
      </c>
      <c r="H334" s="58">
        <v>17</v>
      </c>
      <c r="I334" s="58"/>
      <c r="J334" s="60">
        <v>0</v>
      </c>
      <c r="K334" s="61">
        <v>0</v>
      </c>
      <c r="L334" s="65">
        <v>0</v>
      </c>
      <c r="M334" s="62" t="e">
        <f>LOG(J334+([2]Values!$D$8*K334)+([2]Values!$D$9*L334)+(N334*[2]Values!C$10)+(O334*[2]Values!$D$11)+1)</f>
        <v>#VALUE!</v>
      </c>
      <c r="N334" s="59">
        <v>7</v>
      </c>
      <c r="O334" s="59">
        <v>0</v>
      </c>
      <c r="P334" s="66">
        <v>1400000</v>
      </c>
      <c r="Q334" s="17">
        <f>(J334+([2]Values!$D$8*K334)+([2]Values!$D$9*L334)+(N334*[2]Values!$D$10)+(O334*[2]Values!$D$11))/[2]Values!$A$2*100</f>
        <v>2.6305804885438143E-3</v>
      </c>
      <c r="R334" s="63" t="s">
        <v>24</v>
      </c>
    </row>
    <row r="335" spans="1:18" x14ac:dyDescent="0.25">
      <c r="A335" s="67">
        <v>43837</v>
      </c>
      <c r="B335" s="68" t="s">
        <v>138</v>
      </c>
      <c r="C335" s="68" t="s">
        <v>166</v>
      </c>
      <c r="D335" s="68" t="s">
        <v>138</v>
      </c>
      <c r="E335" s="68">
        <v>6.4</v>
      </c>
      <c r="F335" s="68" t="s">
        <v>143</v>
      </c>
      <c r="G335" s="68" t="s">
        <v>22</v>
      </c>
      <c r="H335" s="68">
        <v>7</v>
      </c>
      <c r="I335" s="68" t="s">
        <v>440</v>
      </c>
      <c r="J335" s="60">
        <v>4</v>
      </c>
      <c r="K335" s="69">
        <v>10</v>
      </c>
      <c r="L335" s="69">
        <v>4900</v>
      </c>
      <c r="M335" s="70" t="e">
        <f>LOG(J335+([2]Values!$D$8*K335)+([2]Values!$D$9*L335)+(N335*[2]Values!C$10)+(O335*[2]Values!$D$11)+1)</f>
        <v>#VALUE!</v>
      </c>
      <c r="N335" s="68">
        <v>1390</v>
      </c>
      <c r="O335" s="68">
        <v>300</v>
      </c>
      <c r="P335" s="71">
        <v>3100000000</v>
      </c>
      <c r="Q335" s="27">
        <f>(J335+([2]Values!$D$8*K335)+([2]Values!$D$9*L335)+(N335*[2]Values!$D$10)+(O335*[2]Values!$D$11))/[2]Values!$A$2*100</f>
        <v>4.8369898195878687</v>
      </c>
      <c r="R335" s="72" t="s">
        <v>441</v>
      </c>
    </row>
    <row r="336" spans="1:18" x14ac:dyDescent="0.25">
      <c r="A336" s="57">
        <v>43838</v>
      </c>
      <c r="B336" s="58" t="s">
        <v>44</v>
      </c>
      <c r="C336" s="58" t="s">
        <v>435</v>
      </c>
      <c r="D336" s="58" t="s">
        <v>44</v>
      </c>
      <c r="E336" s="58">
        <v>4.7</v>
      </c>
      <c r="F336" s="58" t="s">
        <v>21</v>
      </c>
      <c r="G336" s="58" t="s">
        <v>22</v>
      </c>
      <c r="H336" s="58">
        <v>9</v>
      </c>
      <c r="I336" s="58"/>
      <c r="J336" s="60">
        <v>0</v>
      </c>
      <c r="K336" s="61">
        <v>10</v>
      </c>
      <c r="L336" s="61"/>
      <c r="M336" s="62" t="e">
        <f>LOG(J336+([2]Values!$D$8*K336)+([2]Values!$D$9*L336)+(N336*[2]Values!C$10)+(O336*[2]Values!$D$11)+1)</f>
        <v>#VALUE!</v>
      </c>
      <c r="N336" s="64">
        <v>20</v>
      </c>
      <c r="O336" s="59"/>
      <c r="P336" s="59"/>
      <c r="Q336" s="17">
        <f>(J336+([2]Values!$D$8*K336)+([2]Values!$D$9*L336)+(N336*[2]Values!$D$10)+(O336*[2]Values!$D$11))/[2]Values!$A$2*100</f>
        <v>0.11085388361586095</v>
      </c>
      <c r="R336" s="63" t="s">
        <v>24</v>
      </c>
    </row>
    <row r="337" spans="1:18" x14ac:dyDescent="0.25">
      <c r="A337" s="57">
        <v>43838</v>
      </c>
      <c r="B337" s="58" t="s">
        <v>47</v>
      </c>
      <c r="C337" s="58" t="s">
        <v>52</v>
      </c>
      <c r="D337" s="58" t="s">
        <v>47</v>
      </c>
      <c r="E337" s="58">
        <v>4.8</v>
      </c>
      <c r="F337" s="58" t="s">
        <v>21</v>
      </c>
      <c r="G337" s="58" t="s">
        <v>22</v>
      </c>
      <c r="H337" s="58"/>
      <c r="I337" s="58"/>
      <c r="J337" s="60">
        <v>0</v>
      </c>
      <c r="K337" s="61">
        <v>0</v>
      </c>
      <c r="L337" s="61">
        <v>0</v>
      </c>
      <c r="M337" s="62" t="e">
        <f>LOG(J337+([2]Values!$D$8*K337)+([2]Values!$D$9*L337)+(N337*[2]Values!C$10)+(O337*[2]Values!$D$11)+1)</f>
        <v>#VALUE!</v>
      </c>
      <c r="N337" s="59">
        <v>0</v>
      </c>
      <c r="O337" s="59">
        <v>1</v>
      </c>
      <c r="P337" s="59"/>
      <c r="Q337" s="17">
        <f>(J337+([2]Values!$D$8*K337)+([2]Values!$D$9*L337)+(N337*[2]Values!$D$10)+(O337*[2]Values!$D$11))/[2]Values!$A$2*100</f>
        <v>1.2733815150571775E-3</v>
      </c>
      <c r="R337" s="63" t="s">
        <v>24</v>
      </c>
    </row>
    <row r="338" spans="1:18" x14ac:dyDescent="0.25">
      <c r="A338" s="57">
        <v>43840</v>
      </c>
      <c r="B338" s="58" t="s">
        <v>138</v>
      </c>
      <c r="C338" s="58" t="s">
        <v>166</v>
      </c>
      <c r="D338" s="58" t="s">
        <v>138</v>
      </c>
      <c r="E338" s="58">
        <v>5.2</v>
      </c>
      <c r="F338" s="58" t="s">
        <v>143</v>
      </c>
      <c r="G338" s="58" t="s">
        <v>22</v>
      </c>
      <c r="H338" s="58"/>
      <c r="I338" s="58"/>
      <c r="J338" s="60">
        <v>0</v>
      </c>
      <c r="K338" s="61">
        <v>0</v>
      </c>
      <c r="L338" s="61">
        <v>0</v>
      </c>
      <c r="M338" s="62" t="e">
        <f>LOG(J338+([2]Values!$D$8*K338)+([2]Values!$D$9*L338)+(N338*[2]Values!C$10)+(O338*[2]Values!$D$11)+1)</f>
        <v>#VALUE!</v>
      </c>
      <c r="N338" s="64">
        <v>5</v>
      </c>
      <c r="O338" s="59">
        <v>0</v>
      </c>
      <c r="P338" s="59"/>
      <c r="Q338" s="17">
        <f>(J338+([2]Values!$D$8*K338)+([2]Values!$D$9*L338)+(N338*[2]Values!$D$10)+(O338*[2]Values!$D$11))/[2]Values!$A$2*100</f>
        <v>1.8789860632455818E-3</v>
      </c>
      <c r="R338" s="63" t="s">
        <v>24</v>
      </c>
    </row>
    <row r="339" spans="1:18" x14ac:dyDescent="0.25">
      <c r="A339" s="57">
        <v>43841</v>
      </c>
      <c r="B339" s="58" t="s">
        <v>138</v>
      </c>
      <c r="C339" s="58" t="s">
        <v>166</v>
      </c>
      <c r="D339" s="58" t="s">
        <v>138</v>
      </c>
      <c r="E339" s="59">
        <v>5.9</v>
      </c>
      <c r="F339" s="58" t="s">
        <v>143</v>
      </c>
      <c r="G339" s="58" t="s">
        <v>22</v>
      </c>
      <c r="H339" s="58"/>
      <c r="I339" s="58"/>
      <c r="J339" s="60">
        <v>0</v>
      </c>
      <c r="K339" s="61">
        <v>0</v>
      </c>
      <c r="L339" s="61"/>
      <c r="M339" s="62" t="e">
        <f>LOG(J339+([2]Values!$D$8*K339)+([2]Values!$D$9*L339)+(N339*[2]Values!C$10)+(O339*[2]Values!$D$11)+1)</f>
        <v>#VALUE!</v>
      </c>
      <c r="N339" s="64">
        <v>50</v>
      </c>
      <c r="O339" s="64">
        <v>10</v>
      </c>
      <c r="P339" s="59"/>
      <c r="Q339" s="17">
        <f>(J339+([2]Values!$D$8*K339)+([2]Values!$D$9*L339)+(N339*[2]Values!$D$10)+(O339*[2]Values!$D$11))/[2]Values!$A$2*100</f>
        <v>3.1523675783027595E-2</v>
      </c>
      <c r="R339" s="63" t="s">
        <v>24</v>
      </c>
    </row>
    <row r="340" spans="1:18" x14ac:dyDescent="0.25">
      <c r="A340" s="73" t="s">
        <v>442</v>
      </c>
      <c r="B340" s="58" t="s">
        <v>199</v>
      </c>
      <c r="C340" s="58" t="s">
        <v>443</v>
      </c>
      <c r="D340" s="58" t="s">
        <v>199</v>
      </c>
      <c r="E340" s="58">
        <v>4.2</v>
      </c>
      <c r="F340" s="58" t="s">
        <v>143</v>
      </c>
      <c r="G340" s="58" t="s">
        <v>444</v>
      </c>
      <c r="H340" s="58">
        <v>4</v>
      </c>
      <c r="I340" s="58"/>
      <c r="J340" s="60">
        <v>0</v>
      </c>
      <c r="K340" s="61">
        <v>0</v>
      </c>
      <c r="L340" s="61"/>
      <c r="M340" s="62" t="e">
        <f>LOG(J340+([2]Values!$D$8*K340)+([2]Values!$D$9*L340)+(N340*[2]Values!C$10)+(O340*[2]Values!$D$11)+1)</f>
        <v>#VALUE!</v>
      </c>
      <c r="N340" s="64">
        <v>1980</v>
      </c>
      <c r="O340" s="59">
        <v>328</v>
      </c>
      <c r="P340" s="59"/>
      <c r="Q340" s="17">
        <f>(J340+([2]Values!$D$8*K340)+([2]Values!$D$9*L340)+(N340*[2]Values!$D$10)+(O340*[2]Values!$D$11))/[2]Values!$A$2*100</f>
        <v>1.1617476179840045</v>
      </c>
      <c r="R340" s="63" t="s">
        <v>24</v>
      </c>
    </row>
    <row r="341" spans="1:18" x14ac:dyDescent="0.25">
      <c r="A341" s="57">
        <v>43843</v>
      </c>
      <c r="B341" s="58" t="s">
        <v>64</v>
      </c>
      <c r="C341" s="58" t="s">
        <v>94</v>
      </c>
      <c r="D341" s="58" t="s">
        <v>64</v>
      </c>
      <c r="E341" s="58">
        <v>3.8</v>
      </c>
      <c r="F341" s="58" t="s">
        <v>21</v>
      </c>
      <c r="G341" s="58" t="s">
        <v>68</v>
      </c>
      <c r="H341" s="58">
        <v>1</v>
      </c>
      <c r="I341" s="58"/>
      <c r="J341" s="60">
        <v>0</v>
      </c>
      <c r="K341" s="61">
        <v>0</v>
      </c>
      <c r="L341" s="61">
        <v>0</v>
      </c>
      <c r="M341" s="62" t="e">
        <f>LOG(J341+([2]Values!$D$8*K341)+([2]Values!$D$9*L341)+(N341*[2]Values!C$10)+(O341*[2]Values!$D$11)+1)</f>
        <v>#VALUE!</v>
      </c>
      <c r="N341" s="59">
        <v>45</v>
      </c>
      <c r="O341" s="59">
        <v>0</v>
      </c>
      <c r="P341" s="59"/>
      <c r="Q341" s="17">
        <f>(J341+([2]Values!$D$8*K341)+([2]Values!$D$9*L341)+(N341*[2]Values!$D$10)+(O341*[2]Values!$D$11))/[2]Values!$A$2*100</f>
        <v>1.6910874569210237E-2</v>
      </c>
      <c r="R341" s="63" t="s">
        <v>24</v>
      </c>
    </row>
    <row r="342" spans="1:18" x14ac:dyDescent="0.25">
      <c r="A342" s="57">
        <v>43845</v>
      </c>
      <c r="B342" s="58" t="s">
        <v>42</v>
      </c>
      <c r="C342" s="58" t="s">
        <v>81</v>
      </c>
      <c r="D342" s="58" t="s">
        <v>42</v>
      </c>
      <c r="E342" s="58">
        <v>5.4</v>
      </c>
      <c r="F342" s="58" t="s">
        <v>21</v>
      </c>
      <c r="G342" s="58" t="s">
        <v>22</v>
      </c>
      <c r="H342" s="58">
        <v>32</v>
      </c>
      <c r="I342" s="58"/>
      <c r="J342" s="60">
        <v>0</v>
      </c>
      <c r="K342" s="61">
        <v>1</v>
      </c>
      <c r="L342" s="61">
        <v>0</v>
      </c>
      <c r="M342" s="62" t="e">
        <f>LOG(J342+([2]Values!$D$8*K342)+([2]Values!$D$9*L342)+(N342*[2]Values!C$10)+(O342*[2]Values!$D$11)+1)</f>
        <v>#VALUE!</v>
      </c>
      <c r="N342" s="59">
        <v>5</v>
      </c>
      <c r="O342" s="59">
        <v>0</v>
      </c>
      <c r="P342" s="59"/>
      <c r="Q342" s="17">
        <f>(J342+([2]Values!$D$8*K342)+([2]Values!$D$9*L342)+(N342*[2]Values!$D$10)+(O342*[2]Values!$D$11))/[2]Values!$A$2*100</f>
        <v>1.2212779999533444E-2</v>
      </c>
      <c r="R342" s="63" t="s">
        <v>24</v>
      </c>
    </row>
    <row r="343" spans="1:18" x14ac:dyDescent="0.25">
      <c r="A343" s="57">
        <v>43845</v>
      </c>
      <c r="B343" s="58" t="s">
        <v>58</v>
      </c>
      <c r="C343" s="58" t="s">
        <v>445</v>
      </c>
      <c r="D343" s="58" t="s">
        <v>58</v>
      </c>
      <c r="E343" s="58" t="s">
        <v>36</v>
      </c>
      <c r="F343" s="58" t="s">
        <v>21</v>
      </c>
      <c r="G343" s="58" t="s">
        <v>22</v>
      </c>
      <c r="H343" s="58"/>
      <c r="I343" s="58"/>
      <c r="J343" s="60">
        <v>0</v>
      </c>
      <c r="K343" s="61">
        <v>0</v>
      </c>
      <c r="L343" s="61">
        <v>0</v>
      </c>
      <c r="M343" s="62" t="e">
        <f>LOG(J343+([2]Values!$D$8*K343)+([2]Values!$D$9*L343)+(N343*[2]Values!C$10)+(O343*[2]Values!$D$11)+1)</f>
        <v>#VALUE!</v>
      </c>
      <c r="N343" s="59">
        <v>2</v>
      </c>
      <c r="O343" s="59">
        <v>0</v>
      </c>
      <c r="P343" s="59"/>
      <c r="Q343" s="17">
        <f>(J343+([2]Values!$D$8*K343)+([2]Values!$D$9*L343)+(N343*[2]Values!$D$10)+(O343*[2]Values!$D$11))/[2]Values!$A$2*100</f>
        <v>7.5159442529823268E-4</v>
      </c>
      <c r="R343" s="63" t="s">
        <v>24</v>
      </c>
    </row>
    <row r="344" spans="1:18" x14ac:dyDescent="0.25">
      <c r="A344" s="57">
        <v>43845</v>
      </c>
      <c r="B344" s="58" t="s">
        <v>138</v>
      </c>
      <c r="C344" s="58" t="s">
        <v>166</v>
      </c>
      <c r="D344" s="58" t="s">
        <v>138</v>
      </c>
      <c r="E344" s="58">
        <v>5.2</v>
      </c>
      <c r="F344" s="58" t="s">
        <v>143</v>
      </c>
      <c r="G344" s="58" t="s">
        <v>22</v>
      </c>
      <c r="H344" s="58">
        <v>5</v>
      </c>
      <c r="I344" s="58"/>
      <c r="J344" s="60">
        <v>0</v>
      </c>
      <c r="K344" s="61">
        <v>0</v>
      </c>
      <c r="L344" s="61"/>
      <c r="M344" s="62" t="e">
        <f>LOG(J344+([2]Values!$D$8*K344)+([2]Values!$D$9*L344)+(N344*[2]Values!C$10)+(O344*[2]Values!$D$11)+1)</f>
        <v>#VALUE!</v>
      </c>
      <c r="N344" s="64">
        <v>1</v>
      </c>
      <c r="O344" s="59"/>
      <c r="P344" s="59"/>
      <c r="Q344" s="17">
        <f>(J344+([2]Values!$D$8*K344)+([2]Values!$D$9*L344)+(N344*[2]Values!$D$10)+(O344*[2]Values!$D$11))/[2]Values!$A$2*100</f>
        <v>3.7579721264911634E-4</v>
      </c>
      <c r="R344" s="63" t="s">
        <v>24</v>
      </c>
    </row>
    <row r="345" spans="1:18" x14ac:dyDescent="0.25">
      <c r="A345" s="57">
        <v>43846</v>
      </c>
      <c r="B345" s="58" t="s">
        <v>28</v>
      </c>
      <c r="C345" s="58" t="s">
        <v>115</v>
      </c>
      <c r="D345" s="58" t="s">
        <v>28</v>
      </c>
      <c r="E345" s="59">
        <v>5.6</v>
      </c>
      <c r="F345" s="58" t="s">
        <v>21</v>
      </c>
      <c r="G345" s="58" t="s">
        <v>22</v>
      </c>
      <c r="H345" s="58">
        <v>16</v>
      </c>
      <c r="I345" s="58"/>
      <c r="J345" s="60">
        <v>0</v>
      </c>
      <c r="K345" s="61">
        <v>0</v>
      </c>
      <c r="L345" s="61"/>
      <c r="M345" s="62" t="e">
        <f>LOG(J345+([2]Values!$D$8*K345)+([2]Values!$D$9*L345)+(N345*[2]Values!C$10)+(O345*[2]Values!$D$11)+1)</f>
        <v>#VALUE!</v>
      </c>
      <c r="N345" s="59">
        <v>71</v>
      </c>
      <c r="O345" s="59"/>
      <c r="P345" s="59"/>
      <c r="Q345" s="17">
        <f>(J345+([2]Values!$D$8*K345)+([2]Values!$D$9*L345)+(N345*[2]Values!$D$10)+(O345*[2]Values!$D$11))/[2]Values!$A$2*100</f>
        <v>2.6681602098087266E-2</v>
      </c>
      <c r="R345" s="63" t="s">
        <v>24</v>
      </c>
    </row>
    <row r="346" spans="1:18" x14ac:dyDescent="0.25">
      <c r="A346" s="57">
        <v>43847</v>
      </c>
      <c r="B346" s="58" t="s">
        <v>25</v>
      </c>
      <c r="C346" s="58" t="s">
        <v>89</v>
      </c>
      <c r="D346" s="58" t="s">
        <v>25</v>
      </c>
      <c r="E346" s="58">
        <v>5.3</v>
      </c>
      <c r="F346" s="58" t="s">
        <v>21</v>
      </c>
      <c r="G346" s="58" t="s">
        <v>22</v>
      </c>
      <c r="H346" s="58">
        <v>27</v>
      </c>
      <c r="I346" s="58"/>
      <c r="J346" s="60">
        <v>0</v>
      </c>
      <c r="K346" s="61">
        <v>0</v>
      </c>
      <c r="L346" s="65">
        <v>500</v>
      </c>
      <c r="M346" s="62" t="e">
        <f>LOG(J346+([2]Values!$D$8*K346)+([2]Values!$D$9*L346)+(N346*[2]Values!C$10)+(O346*[2]Values!$D$11)+1)</f>
        <v>#VALUE!</v>
      </c>
      <c r="N346" s="59">
        <v>1260</v>
      </c>
      <c r="O346" s="59"/>
      <c r="P346" s="59"/>
      <c r="Q346" s="17">
        <f>(J346+([2]Values!$D$8*K346)+([2]Values!$D$9*L346)+(N346*[2]Values!$D$10)+(O346*[2]Values!$D$11))/[2]Values!$A$2*100</f>
        <v>0.8475889958836883</v>
      </c>
      <c r="R346" s="63" t="s">
        <v>24</v>
      </c>
    </row>
    <row r="347" spans="1:18" x14ac:dyDescent="0.25">
      <c r="A347" s="57">
        <v>43847</v>
      </c>
      <c r="B347" s="58" t="s">
        <v>28</v>
      </c>
      <c r="C347" s="58" t="s">
        <v>115</v>
      </c>
      <c r="D347" s="58" t="s">
        <v>28</v>
      </c>
      <c r="E347" s="58">
        <v>5.4</v>
      </c>
      <c r="F347" s="58" t="s">
        <v>21</v>
      </c>
      <c r="G347" s="58" t="s">
        <v>22</v>
      </c>
      <c r="H347" s="58">
        <v>20</v>
      </c>
      <c r="I347" s="58"/>
      <c r="J347" s="60">
        <v>0</v>
      </c>
      <c r="K347" s="61">
        <v>0</v>
      </c>
      <c r="L347" s="61"/>
      <c r="M347" s="62" t="e">
        <f>LOG(J347+([2]Values!$D$8*K347)+([2]Values!$D$9*L347)+(N347*[2]Values!C$10)+(O347*[2]Values!$D$11)+1)</f>
        <v>#VALUE!</v>
      </c>
      <c r="N347" s="64">
        <v>10</v>
      </c>
      <c r="O347" s="59">
        <v>0</v>
      </c>
      <c r="P347" s="59"/>
      <c r="Q347" s="17">
        <f>(J347+([2]Values!$D$8*K347)+([2]Values!$D$9*L347)+(N347*[2]Values!$D$10)+(O347*[2]Values!$D$11))/[2]Values!$A$2*100</f>
        <v>3.7579721264911635E-3</v>
      </c>
      <c r="R347" s="63" t="s">
        <v>24</v>
      </c>
    </row>
    <row r="348" spans="1:18" x14ac:dyDescent="0.25">
      <c r="A348" s="67">
        <v>43849</v>
      </c>
      <c r="B348" s="68" t="s">
        <v>28</v>
      </c>
      <c r="C348" s="68" t="s">
        <v>115</v>
      </c>
      <c r="D348" s="68" t="s">
        <v>28</v>
      </c>
      <c r="E348" s="68">
        <v>6.4</v>
      </c>
      <c r="F348" s="68" t="s">
        <v>21</v>
      </c>
      <c r="G348" s="68" t="s">
        <v>22</v>
      </c>
      <c r="H348" s="68">
        <v>16</v>
      </c>
      <c r="I348" s="68"/>
      <c r="J348" s="60">
        <v>1</v>
      </c>
      <c r="K348" s="69">
        <v>2</v>
      </c>
      <c r="L348" s="69">
        <v>4827</v>
      </c>
      <c r="M348" s="70" t="e">
        <f>LOG(J348+([2]Values!$D$8*K348)+([2]Values!$D$9*L348)+(N348*[2]Values!C$10)+(O348*[2]Values!$D$11)+1)</f>
        <v>#VALUE!</v>
      </c>
      <c r="N348" s="68">
        <v>1007</v>
      </c>
      <c r="O348" s="68">
        <v>4</v>
      </c>
      <c r="P348" s="68"/>
      <c r="Q348" s="27">
        <f>(J348+([2]Values!$D$8*K348)+([2]Values!$D$9*L348)+(N348*[2]Values!$D$10)+(O348*[2]Values!$D$11))/[2]Values!$A$2*100</f>
        <v>4.0564135273434125</v>
      </c>
      <c r="R348" s="72" t="s">
        <v>24</v>
      </c>
    </row>
    <row r="349" spans="1:18" x14ac:dyDescent="0.25">
      <c r="A349" s="57">
        <v>43849</v>
      </c>
      <c r="B349" s="58" t="s">
        <v>47</v>
      </c>
      <c r="C349" s="58" t="s">
        <v>446</v>
      </c>
      <c r="D349" s="58" t="s">
        <v>47</v>
      </c>
      <c r="E349" s="59">
        <v>6.1</v>
      </c>
      <c r="F349" s="58" t="s">
        <v>21</v>
      </c>
      <c r="G349" s="58" t="s">
        <v>22</v>
      </c>
      <c r="H349" s="58">
        <v>132</v>
      </c>
      <c r="I349" s="58"/>
      <c r="J349" s="60">
        <v>0</v>
      </c>
      <c r="K349" s="61">
        <v>0</v>
      </c>
      <c r="L349" s="61">
        <v>0</v>
      </c>
      <c r="M349" s="62" t="e">
        <f>LOG(J349+([2]Values!$D$8*K349)+([2]Values!$D$9*L349)+(N349*[2]Values!C$10)+(O349*[2]Values!$D$11)+1)</f>
        <v>#VALUE!</v>
      </c>
      <c r="N349" s="64">
        <v>5</v>
      </c>
      <c r="O349" s="59">
        <v>0</v>
      </c>
      <c r="P349" s="59"/>
      <c r="Q349" s="17">
        <f>(J349+([2]Values!$D$8*K349)+([2]Values!$D$9*L349)+(N349*[2]Values!$D$10)+(O349*[2]Values!$D$11))/[2]Values!$A$2*100</f>
        <v>1.8789860632455818E-3</v>
      </c>
      <c r="R349" s="63" t="s">
        <v>24</v>
      </c>
    </row>
    <row r="350" spans="1:18" x14ac:dyDescent="0.25">
      <c r="A350" s="57">
        <v>43849</v>
      </c>
      <c r="B350" s="58" t="s">
        <v>138</v>
      </c>
      <c r="C350" s="58" t="s">
        <v>302</v>
      </c>
      <c r="D350" s="58" t="s">
        <v>138</v>
      </c>
      <c r="E350" s="58">
        <v>4.5</v>
      </c>
      <c r="F350" s="58" t="s">
        <v>21</v>
      </c>
      <c r="G350" s="58" t="s">
        <v>303</v>
      </c>
      <c r="H350" s="58">
        <v>5</v>
      </c>
      <c r="I350" s="58" t="s">
        <v>50</v>
      </c>
      <c r="J350" s="60">
        <v>0</v>
      </c>
      <c r="K350" s="61">
        <v>0</v>
      </c>
      <c r="L350" s="61">
        <v>0</v>
      </c>
      <c r="M350" s="62" t="e">
        <f>LOG(J350+([2]Values!$D$8*K350)+([2]Values!$D$9*L350)+(N350*[2]Values!C$10)+(O350*[2]Values!$D$11)+1)</f>
        <v>#VALUE!</v>
      </c>
      <c r="N350" s="59">
        <v>3</v>
      </c>
      <c r="O350" s="59"/>
      <c r="P350" s="59"/>
      <c r="Q350" s="17">
        <f>(J350+([2]Values!$D$8*K350)+([2]Values!$D$9*L350)+(N350*[2]Values!$D$10)+(O350*[2]Values!$D$11))/[2]Values!$A$2*100</f>
        <v>1.127391637947349E-3</v>
      </c>
      <c r="R350" s="63" t="s">
        <v>24</v>
      </c>
    </row>
    <row r="351" spans="1:18" x14ac:dyDescent="0.25">
      <c r="A351" s="57">
        <v>43850</v>
      </c>
      <c r="B351" s="58" t="s">
        <v>138</v>
      </c>
      <c r="C351" s="58" t="s">
        <v>160</v>
      </c>
      <c r="D351" s="58" t="s">
        <v>138</v>
      </c>
      <c r="E351" s="58">
        <v>3.8</v>
      </c>
      <c r="F351" s="58" t="s">
        <v>21</v>
      </c>
      <c r="G351" s="58" t="s">
        <v>22</v>
      </c>
      <c r="H351" s="58">
        <v>16</v>
      </c>
      <c r="I351" s="58"/>
      <c r="J351" s="60">
        <v>0</v>
      </c>
      <c r="K351" s="61">
        <v>0</v>
      </c>
      <c r="L351" s="61">
        <v>0</v>
      </c>
      <c r="M351" s="62" t="e">
        <f>LOG(J351+([2]Values!$D$8*K351)+([2]Values!$D$9*L351)+(N351*[2]Values!C$10)+(O351*[2]Values!$D$11)+1)</f>
        <v>#VALUE!</v>
      </c>
      <c r="N351" s="59">
        <v>1</v>
      </c>
      <c r="O351" s="59">
        <v>0</v>
      </c>
      <c r="P351" s="59"/>
      <c r="Q351" s="17">
        <f>(J351+([2]Values!$D$8*K351)+([2]Values!$D$9*L351)+(N351*[2]Values!$D$10)+(O351*[2]Values!$D$11))/[2]Values!$A$2*100</f>
        <v>3.7579721264911634E-4</v>
      </c>
      <c r="R351" s="63" t="s">
        <v>24</v>
      </c>
    </row>
    <row r="352" spans="1:18" x14ac:dyDescent="0.25">
      <c r="A352" s="57">
        <v>43852</v>
      </c>
      <c r="B352" s="58" t="s">
        <v>47</v>
      </c>
      <c r="C352" s="58" t="s">
        <v>439</v>
      </c>
      <c r="D352" s="58" t="s">
        <v>47</v>
      </c>
      <c r="E352" s="58">
        <v>4.7</v>
      </c>
      <c r="F352" s="58" t="s">
        <v>21</v>
      </c>
      <c r="G352" s="58" t="s">
        <v>22</v>
      </c>
      <c r="H352" s="58">
        <v>16</v>
      </c>
      <c r="I352" s="58"/>
      <c r="J352" s="60">
        <v>0</v>
      </c>
      <c r="K352" s="61">
        <v>0</v>
      </c>
      <c r="L352" s="61">
        <v>0</v>
      </c>
      <c r="M352" s="62" t="e">
        <f>LOG(J352+([2]Values!$D$8*K352)+([2]Values!$D$9*L352)+(N352*[2]Values!C$10)+(O352*[2]Values!$D$11)+1)</f>
        <v>#VALUE!</v>
      </c>
      <c r="N352" s="59">
        <v>1</v>
      </c>
      <c r="O352" s="59">
        <v>0</v>
      </c>
      <c r="P352" s="59"/>
      <c r="Q352" s="17">
        <f>(J352+([2]Values!$D$8*K352)+([2]Values!$D$9*L352)+(N352*[2]Values!$D$10)+(O352*[2]Values!$D$11))/[2]Values!$A$2*100</f>
        <v>3.7579721264911634E-4</v>
      </c>
      <c r="R352" s="63" t="s">
        <v>24</v>
      </c>
    </row>
    <row r="353" spans="1:18" x14ac:dyDescent="0.25">
      <c r="A353" s="57">
        <v>43852</v>
      </c>
      <c r="B353" s="58" t="s">
        <v>133</v>
      </c>
      <c r="C353" s="58" t="s">
        <v>447</v>
      </c>
      <c r="D353" s="58" t="s">
        <v>133</v>
      </c>
      <c r="E353" s="58">
        <v>5.4</v>
      </c>
      <c r="F353" s="58" t="s">
        <v>231</v>
      </c>
      <c r="G353" s="58" t="s">
        <v>22</v>
      </c>
      <c r="H353" s="58">
        <v>9</v>
      </c>
      <c r="I353" s="58"/>
      <c r="J353" s="60">
        <v>0</v>
      </c>
      <c r="K353" s="61">
        <v>4</v>
      </c>
      <c r="L353" s="61">
        <v>1000</v>
      </c>
      <c r="M353" s="62" t="e">
        <f>LOG(J353+([2]Values!$D$8*K353)+([2]Values!$D$9*L353)+(N353*[2]Values!C$10)+(O353*[2]Values!$D$11)+1)</f>
        <v>#VALUE!</v>
      </c>
      <c r="N353" s="59">
        <v>802</v>
      </c>
      <c r="O353" s="59">
        <v>305</v>
      </c>
      <c r="P353" s="59"/>
      <c r="Q353" s="17">
        <f>(J353+([2]Values!$D$8*K353)+([2]Values!$D$9*L353)+(N353*[2]Values!$D$10)+(O353*[2]Values!$D$11))/[2]Values!$A$2*100</f>
        <v>1.4792749182737854</v>
      </c>
      <c r="R353" s="63" t="s">
        <v>24</v>
      </c>
    </row>
    <row r="354" spans="1:18" x14ac:dyDescent="0.25">
      <c r="A354" s="57">
        <v>43852</v>
      </c>
      <c r="B354" s="58" t="s">
        <v>44</v>
      </c>
      <c r="C354" s="58" t="s">
        <v>131</v>
      </c>
      <c r="D354" s="58" t="s">
        <v>44</v>
      </c>
      <c r="E354" s="58">
        <v>5.2</v>
      </c>
      <c r="F354" s="58" t="s">
        <v>21</v>
      </c>
      <c r="G354" s="58" t="s">
        <v>22</v>
      </c>
      <c r="H354" s="58">
        <v>21</v>
      </c>
      <c r="I354" s="58"/>
      <c r="J354" s="60">
        <v>0</v>
      </c>
      <c r="K354" s="61">
        <v>0</v>
      </c>
      <c r="L354" s="61"/>
      <c r="M354" s="62" t="e">
        <f>LOG(J354+([2]Values!$D$8*K354)+([2]Values!$D$9*L354)+(N354*[2]Values!C$10)+(O354*[2]Values!$D$11)+1)</f>
        <v>#VALUE!</v>
      </c>
      <c r="N354" s="64">
        <v>10</v>
      </c>
      <c r="O354" s="59"/>
      <c r="P354" s="59"/>
      <c r="Q354" s="17">
        <f>(J354+([2]Values!$D$8*K354)+([2]Values!$D$9*L354)+(N354*[2]Values!$D$10)+(O354*[2]Values!$D$11))/[2]Values!$A$2*100</f>
        <v>3.7579721264911635E-3</v>
      </c>
      <c r="R354" s="63" t="s">
        <v>24</v>
      </c>
    </row>
    <row r="355" spans="1:18" x14ac:dyDescent="0.25">
      <c r="A355" s="57">
        <v>43853</v>
      </c>
      <c r="B355" s="58" t="s">
        <v>133</v>
      </c>
      <c r="C355" s="58" t="s">
        <v>448</v>
      </c>
      <c r="D355" s="58" t="s">
        <v>133</v>
      </c>
      <c r="E355" s="58">
        <v>4.5</v>
      </c>
      <c r="F355" s="58" t="s">
        <v>21</v>
      </c>
      <c r="G355" s="58" t="s">
        <v>22</v>
      </c>
      <c r="H355" s="58">
        <v>13</v>
      </c>
      <c r="I355" s="58"/>
      <c r="J355" s="60">
        <v>0</v>
      </c>
      <c r="K355" s="61">
        <v>0</v>
      </c>
      <c r="L355" s="61">
        <v>0</v>
      </c>
      <c r="M355" s="62" t="e">
        <f>LOG(J355+([2]Values!$D$8*K355)+([2]Values!$D$9*L355)+(N355*[2]Values!C$10)+(O355*[2]Values!$D$11)+1)</f>
        <v>#VALUE!</v>
      </c>
      <c r="N355" s="59">
        <v>2</v>
      </c>
      <c r="O355" s="59">
        <v>0</v>
      </c>
      <c r="P355" s="59"/>
      <c r="Q355" s="17">
        <f>(J355+([2]Values!$D$8*K355)+([2]Values!$D$9*L355)+(N355*[2]Values!$D$10)+(O355*[2]Values!$D$11))/[2]Values!$A$2*100</f>
        <v>7.5159442529823268E-4</v>
      </c>
      <c r="R355" s="63" t="s">
        <v>24</v>
      </c>
    </row>
    <row r="356" spans="1:18" x14ac:dyDescent="0.25">
      <c r="A356" s="57">
        <v>43854</v>
      </c>
      <c r="B356" s="58" t="s">
        <v>42</v>
      </c>
      <c r="C356" s="58" t="s">
        <v>449</v>
      </c>
      <c r="D356" s="58" t="s">
        <v>42</v>
      </c>
      <c r="E356" s="58">
        <v>5.4</v>
      </c>
      <c r="F356" s="58" t="s">
        <v>21</v>
      </c>
      <c r="G356" s="58" t="s">
        <v>22</v>
      </c>
      <c r="H356" s="58">
        <v>78</v>
      </c>
      <c r="I356" s="58"/>
      <c r="J356" s="60">
        <v>0</v>
      </c>
      <c r="K356" s="61">
        <v>0</v>
      </c>
      <c r="L356" s="61">
        <v>0</v>
      </c>
      <c r="M356" s="62" t="e">
        <f>LOG(J356+([2]Values!$D$8*K356)+([2]Values!$D$9*L356)+(N356*[2]Values!C$10)+(O356*[2]Values!$D$11)+1)</f>
        <v>#VALUE!</v>
      </c>
      <c r="N356" s="59">
        <v>3</v>
      </c>
      <c r="O356" s="59">
        <v>0</v>
      </c>
      <c r="P356" s="59"/>
      <c r="Q356" s="17">
        <f>(J356+([2]Values!$D$8*K356)+([2]Values!$D$9*L356)+(N356*[2]Values!$D$10)+(O356*[2]Values!$D$11))/[2]Values!$A$2*100</f>
        <v>1.127391637947349E-3</v>
      </c>
      <c r="R356" s="63" t="s">
        <v>24</v>
      </c>
    </row>
    <row r="357" spans="1:18" x14ac:dyDescent="0.25">
      <c r="A357" s="57">
        <v>43854</v>
      </c>
      <c r="B357" s="58" t="s">
        <v>310</v>
      </c>
      <c r="C357" s="58" t="s">
        <v>450</v>
      </c>
      <c r="D357" s="58" t="s">
        <v>310</v>
      </c>
      <c r="E357" s="58">
        <v>4.9000000000000004</v>
      </c>
      <c r="F357" s="58" t="s">
        <v>21</v>
      </c>
      <c r="G357" s="58" t="s">
        <v>22</v>
      </c>
      <c r="H357" s="58">
        <v>10</v>
      </c>
      <c r="I357" s="58"/>
      <c r="J357" s="60">
        <v>0</v>
      </c>
      <c r="K357" s="61">
        <v>0</v>
      </c>
      <c r="L357" s="61">
        <v>0</v>
      </c>
      <c r="M357" s="62" t="e">
        <f>LOG(J357+([2]Values!$D$8*K357)+([2]Values!$D$9*L357)+(N357*[2]Values!C$10)+(O357*[2]Values!$D$11)+1)</f>
        <v>#VALUE!</v>
      </c>
      <c r="N357" s="59">
        <v>30</v>
      </c>
      <c r="O357" s="59">
        <v>0</v>
      </c>
      <c r="P357" s="59"/>
      <c r="Q357" s="17">
        <f>(J357+([2]Values!$D$8*K357)+([2]Values!$D$9*L357)+(N357*[2]Values!$D$10)+(O357*[2]Values!$D$11))/[2]Values!$A$2*100</f>
        <v>1.1273916379473491E-2</v>
      </c>
      <c r="R357" s="63" t="s">
        <v>24</v>
      </c>
    </row>
    <row r="358" spans="1:18" x14ac:dyDescent="0.25">
      <c r="A358" s="67">
        <v>43854</v>
      </c>
      <c r="B358" s="68" t="s">
        <v>133</v>
      </c>
      <c r="C358" s="68" t="s">
        <v>192</v>
      </c>
      <c r="D358" s="68" t="s">
        <v>133</v>
      </c>
      <c r="E358" s="68">
        <v>6.8</v>
      </c>
      <c r="F358" s="68" t="s">
        <v>21</v>
      </c>
      <c r="G358" s="68" t="s">
        <v>22</v>
      </c>
      <c r="H358" s="68">
        <v>10</v>
      </c>
      <c r="I358" s="68" t="s">
        <v>32</v>
      </c>
      <c r="J358" s="60">
        <v>41</v>
      </c>
      <c r="K358" s="69">
        <v>1631</v>
      </c>
      <c r="L358" s="74">
        <v>40000</v>
      </c>
      <c r="M358" s="70" t="e">
        <f>LOG(J358+([2]Values!$D$8*K358)+([2]Values!$D$9*L358)+(N358*[2]Values!C$10)+(O358*[2]Values!$D$11)+1)</f>
        <v>#VALUE!</v>
      </c>
      <c r="N358" s="68">
        <v>2691</v>
      </c>
      <c r="O358" s="68">
        <v>7600</v>
      </c>
      <c r="P358" s="68"/>
      <c r="Q358" s="27">
        <f>(J358+([2]Values!$D$8*K358)+([2]Values!$D$9*L358)+(N358*[2]Values!$D$10)+(O358*[2]Values!$D$11))/[2]Values!$A$2*100</f>
        <v>59.14347236255422</v>
      </c>
      <c r="R358" s="63" t="s">
        <v>24</v>
      </c>
    </row>
    <row r="359" spans="1:18" x14ac:dyDescent="0.25">
      <c r="A359" s="57">
        <v>43855</v>
      </c>
      <c r="B359" s="58" t="s">
        <v>61</v>
      </c>
      <c r="C359" s="58" t="s">
        <v>275</v>
      </c>
      <c r="D359" s="58" t="s">
        <v>61</v>
      </c>
      <c r="E359" s="58">
        <v>4.5999999999999996</v>
      </c>
      <c r="F359" s="58" t="s">
        <v>21</v>
      </c>
      <c r="G359" s="58" t="s">
        <v>22</v>
      </c>
      <c r="H359" s="58"/>
      <c r="I359" s="58"/>
      <c r="J359" s="60">
        <v>0</v>
      </c>
      <c r="K359" s="61">
        <v>0</v>
      </c>
      <c r="L359" s="61"/>
      <c r="M359" s="62" t="e">
        <f>LOG(J359+([2]Values!$D$8*K359)+([2]Values!$D$9*L359)+(N359*[2]Values!C$10)+(O359*[2]Values!$D$11)+1)</f>
        <v>#VALUE!</v>
      </c>
      <c r="N359" s="64">
        <v>20</v>
      </c>
      <c r="O359" s="59"/>
      <c r="P359" s="59"/>
      <c r="Q359" s="17">
        <f>(J359+([2]Values!$D$8*K359)+([2]Values!$D$9*L359)+(N359*[2]Values!$D$10)+(O359*[2]Values!$D$11))/[2]Values!$A$2*100</f>
        <v>7.515944252982327E-3</v>
      </c>
      <c r="R359" s="63" t="s">
        <v>24</v>
      </c>
    </row>
    <row r="360" spans="1:18" x14ac:dyDescent="0.25">
      <c r="A360" s="57">
        <v>43857</v>
      </c>
      <c r="B360" s="58" t="s">
        <v>44</v>
      </c>
      <c r="C360" s="58" t="s">
        <v>358</v>
      </c>
      <c r="D360" s="58" t="s">
        <v>44</v>
      </c>
      <c r="E360" s="58">
        <v>5.4</v>
      </c>
      <c r="F360" s="58" t="s">
        <v>21</v>
      </c>
      <c r="G360" s="58" t="s">
        <v>22</v>
      </c>
      <c r="H360" s="58">
        <v>7</v>
      </c>
      <c r="I360" s="58"/>
      <c r="J360" s="60">
        <v>0</v>
      </c>
      <c r="K360" s="61">
        <v>33</v>
      </c>
      <c r="L360" s="61">
        <v>500</v>
      </c>
      <c r="M360" s="62" t="e">
        <f>LOG(J360+([2]Values!$D$8*K360)+([2]Values!$D$9*L360)+(N360*[2]Values!C$10)+(O360*[2]Values!$D$11)+1)</f>
        <v>#VALUE!</v>
      </c>
      <c r="N360" s="64">
        <v>10</v>
      </c>
      <c r="O360" s="59"/>
      <c r="P360" s="59"/>
      <c r="Q360" s="17">
        <f>(J360+([2]Values!$D$8*K360)+([2]Values!$D$9*L360)+(N360*[2]Values!$D$10)+(O360*[2]Values!$D$11))/[2]Values!$A$2*100</f>
        <v>0.71885767996979233</v>
      </c>
      <c r="R360" s="63" t="s">
        <v>24</v>
      </c>
    </row>
    <row r="361" spans="1:18" x14ac:dyDescent="0.25">
      <c r="A361" s="57">
        <v>43858</v>
      </c>
      <c r="B361" s="58" t="s">
        <v>418</v>
      </c>
      <c r="C361" s="58" t="s">
        <v>451</v>
      </c>
      <c r="D361" s="58" t="s">
        <v>418</v>
      </c>
      <c r="E361" s="58">
        <v>3.4</v>
      </c>
      <c r="F361" s="58" t="s">
        <v>21</v>
      </c>
      <c r="G361" s="58" t="s">
        <v>22</v>
      </c>
      <c r="H361" s="58">
        <v>5</v>
      </c>
      <c r="I361" s="58" t="s">
        <v>23</v>
      </c>
      <c r="J361" s="60">
        <v>0</v>
      </c>
      <c r="K361" s="61">
        <v>0</v>
      </c>
      <c r="L361" s="61"/>
      <c r="M361" s="62" t="e">
        <f>LOG(J361+([2]Values!$D$8*K361)+([2]Values!$D$9*L361)+(N361*[2]Values!C$10)+(O361*[2]Values!$D$11)+1)</f>
        <v>#VALUE!</v>
      </c>
      <c r="N361" s="64">
        <v>5</v>
      </c>
      <c r="O361" s="59"/>
      <c r="P361" s="59"/>
      <c r="Q361" s="17">
        <f>(J361+([2]Values!$D$8*K361)+([2]Values!$D$9*L361)+(N361*[2]Values!$D$10)+(O361*[2]Values!$D$11))/[2]Values!$A$2*100</f>
        <v>1.8789860632455818E-3</v>
      </c>
      <c r="R361" s="63" t="s">
        <v>24</v>
      </c>
    </row>
    <row r="362" spans="1:18" x14ac:dyDescent="0.25">
      <c r="A362" s="57">
        <v>43858</v>
      </c>
      <c r="B362" s="58" t="s">
        <v>133</v>
      </c>
      <c r="C362" s="58" t="s">
        <v>447</v>
      </c>
      <c r="D362" s="58" t="s">
        <v>133</v>
      </c>
      <c r="E362" s="58">
        <v>4.8</v>
      </c>
      <c r="F362" s="58" t="s">
        <v>231</v>
      </c>
      <c r="G362" s="58" t="s">
        <v>22</v>
      </c>
      <c r="H362" s="58"/>
      <c r="I362" s="58"/>
      <c r="J362" s="60">
        <v>0</v>
      </c>
      <c r="K362" s="61">
        <v>0</v>
      </c>
      <c r="L362" s="61"/>
      <c r="M362" s="62" t="e">
        <f>LOG(J362+([2]Values!$D$8*K362)+([2]Values!$D$9*L362)+(N362*[2]Values!C$10)+(O362*[2]Values!$D$11)+1)</f>
        <v>#VALUE!</v>
      </c>
      <c r="N362" s="59"/>
      <c r="O362" s="59">
        <v>3</v>
      </c>
      <c r="P362" s="59"/>
      <c r="Q362" s="17">
        <f>(J362+([2]Values!$D$8*K362)+([2]Values!$D$9*L362)+(N362*[2]Values!$D$10)+(O362*[2]Values!$D$11))/[2]Values!$A$2*100</f>
        <v>3.8201445451715326E-3</v>
      </c>
      <c r="R362" s="63" t="s">
        <v>24</v>
      </c>
    </row>
    <row r="363" spans="1:18" x14ac:dyDescent="0.25">
      <c r="A363" s="57">
        <v>43858</v>
      </c>
      <c r="B363" s="58" t="s">
        <v>452</v>
      </c>
      <c r="C363" s="58" t="s">
        <v>453</v>
      </c>
      <c r="D363" s="58" t="s">
        <v>430</v>
      </c>
      <c r="E363" s="59">
        <v>7.7</v>
      </c>
      <c r="F363" s="58" t="s">
        <v>21</v>
      </c>
      <c r="G363" s="58" t="s">
        <v>22</v>
      </c>
      <c r="H363" s="58"/>
      <c r="I363" s="58"/>
      <c r="J363" s="60">
        <v>0</v>
      </c>
      <c r="K363" s="61">
        <v>0</v>
      </c>
      <c r="L363" s="61">
        <v>0</v>
      </c>
      <c r="M363" s="62" t="e">
        <f>LOG(J363+([2]Values!$D$8*K363)+([2]Values!$D$9*L363)+(N363*[2]Values!C$10)+(O363*[2]Values!$D$11)+1)</f>
        <v>#VALUE!</v>
      </c>
      <c r="N363" s="59">
        <f t="shared" ref="N363:O363" si="15">SUM(N364:N366)</f>
        <v>320</v>
      </c>
      <c r="O363" s="59">
        <f t="shared" si="15"/>
        <v>1</v>
      </c>
      <c r="P363" s="59"/>
      <c r="Q363" s="17">
        <f>(J363+([2]Values!$D$8*K363)+([2]Values!$D$9*L363)+(N363*[2]Values!$D$10)+(O363*[2]Values!$D$11))/[2]Values!$A$2*100</f>
        <v>0.12152848956277441</v>
      </c>
      <c r="R363" s="63"/>
    </row>
    <row r="364" spans="1:18" x14ac:dyDescent="0.25">
      <c r="A364" s="57"/>
      <c r="B364" s="58"/>
      <c r="C364" s="58"/>
      <c r="D364" s="58" t="s">
        <v>454</v>
      </c>
      <c r="E364" s="58"/>
      <c r="F364" s="58"/>
      <c r="G364" s="58"/>
      <c r="H364" s="58"/>
      <c r="I364" s="58"/>
      <c r="J364" s="60">
        <v>0</v>
      </c>
      <c r="K364" s="61">
        <v>0</v>
      </c>
      <c r="L364" s="61">
        <v>0</v>
      </c>
      <c r="M364" s="62" t="e">
        <f>LOG(J364+([2]Values!$D$8*K364)+([2]Values!$D$9*L364)+(N364*[2]Values!C$10)+(O364*[2]Values!$D$11)+1)</f>
        <v>#VALUE!</v>
      </c>
      <c r="N364" s="64">
        <v>10</v>
      </c>
      <c r="O364" s="59">
        <v>0</v>
      </c>
      <c r="P364" s="59"/>
      <c r="Q364" s="17">
        <f>(J364+([2]Values!$D$8*K364)+([2]Values!$D$9*L364)+(N364*[2]Values!$D$10)+(O364*[2]Values!$D$11))/[2]Values!$A$2*100</f>
        <v>3.7579721264911635E-3</v>
      </c>
      <c r="R364" s="63" t="s">
        <v>24</v>
      </c>
    </row>
    <row r="365" spans="1:18" x14ac:dyDescent="0.25">
      <c r="A365" s="57"/>
      <c r="B365" s="58"/>
      <c r="C365" s="58"/>
      <c r="D365" s="58" t="s">
        <v>455</v>
      </c>
      <c r="E365" s="58"/>
      <c r="F365" s="58"/>
      <c r="G365" s="58"/>
      <c r="H365" s="58"/>
      <c r="I365" s="58"/>
      <c r="J365" s="60">
        <v>0</v>
      </c>
      <c r="K365" s="61">
        <v>0</v>
      </c>
      <c r="L365" s="61">
        <v>0</v>
      </c>
      <c r="M365" s="62" t="e">
        <f>LOG(J365+([2]Values!$D$8*K365)+([2]Values!$D$9*L365)+(N365*[2]Values!C$10)+(O365*[2]Values!$D$11)+1)</f>
        <v>#VALUE!</v>
      </c>
      <c r="N365" s="64">
        <v>300</v>
      </c>
      <c r="O365" s="59">
        <v>1</v>
      </c>
      <c r="P365" s="59"/>
      <c r="Q365" s="17">
        <f>(J365+([2]Values!$D$8*K365)+([2]Values!$D$9*L365)+(N365*[2]Values!$D$10)+(O365*[2]Values!$D$11))/[2]Values!$A$2*100</f>
        <v>0.1140125453097921</v>
      </c>
      <c r="R365" s="63" t="s">
        <v>24</v>
      </c>
    </row>
    <row r="366" spans="1:18" x14ac:dyDescent="0.25">
      <c r="A366" s="57"/>
      <c r="B366" s="58"/>
      <c r="C366" s="58" t="s">
        <v>453</v>
      </c>
      <c r="D366" s="58" t="s">
        <v>153</v>
      </c>
      <c r="E366" s="58"/>
      <c r="F366" s="58"/>
      <c r="G366" s="58"/>
      <c r="H366" s="58"/>
      <c r="I366" s="58"/>
      <c r="J366" s="60">
        <v>0</v>
      </c>
      <c r="K366" s="61">
        <v>0</v>
      </c>
      <c r="L366" s="61">
        <v>0</v>
      </c>
      <c r="M366" s="62" t="e">
        <f>LOG(J366+([2]Values!$D$8*K366)+([2]Values!$D$9*L366)+(N366*[2]Values!C$10)+(O366*[2]Values!$D$11)+1)</f>
        <v>#VALUE!</v>
      </c>
      <c r="N366" s="64">
        <v>10</v>
      </c>
      <c r="O366" s="59">
        <v>0</v>
      </c>
      <c r="P366" s="59"/>
      <c r="Q366" s="17">
        <f>(J366+([2]Values!$D$8*K366)+([2]Values!$D$9*L366)+(N366*[2]Values!$D$10)+(O366*[2]Values!$D$11))/[2]Values!$A$2*100</f>
        <v>3.7579721264911635E-3</v>
      </c>
      <c r="R366" s="63" t="s">
        <v>240</v>
      </c>
    </row>
    <row r="367" spans="1:18" x14ac:dyDescent="0.25">
      <c r="A367" s="57"/>
      <c r="B367" s="58"/>
      <c r="C367" s="58"/>
      <c r="D367" s="58" t="s">
        <v>25</v>
      </c>
      <c r="E367" s="58"/>
      <c r="F367" s="58"/>
      <c r="G367" s="58"/>
      <c r="H367" s="58"/>
      <c r="I367" s="58"/>
      <c r="J367" s="60">
        <v>0</v>
      </c>
      <c r="K367" s="61">
        <v>0</v>
      </c>
      <c r="L367" s="61">
        <v>0</v>
      </c>
      <c r="M367" s="62" t="e">
        <f>LOG(J367+([2]Values!$D$8*K367)+([2]Values!$D$9*L367)+(N367*[2]Values!C$10)+(O367*[2]Values!$D$11)+1)</f>
        <v>#VALUE!</v>
      </c>
      <c r="N367" s="64">
        <v>1</v>
      </c>
      <c r="O367" s="59">
        <v>0</v>
      </c>
      <c r="P367" s="59"/>
      <c r="Q367" s="17">
        <f>(J367+([2]Values!$D$8*K367)+([2]Values!$D$9*L367)+(N367*[2]Values!$D$10)+(O367*[2]Values!$D$11))/[2]Values!$A$2*100</f>
        <v>3.7579721264911634E-4</v>
      </c>
      <c r="R367" s="63" t="s">
        <v>24</v>
      </c>
    </row>
    <row r="368" spans="1:18" x14ac:dyDescent="0.25">
      <c r="A368" s="57">
        <v>43859</v>
      </c>
      <c r="B368" s="58" t="s">
        <v>44</v>
      </c>
      <c r="C368" s="58" t="s">
        <v>329</v>
      </c>
      <c r="D368" s="58" t="s">
        <v>44</v>
      </c>
      <c r="E368" s="58">
        <v>4.9000000000000004</v>
      </c>
      <c r="F368" s="58" t="s">
        <v>21</v>
      </c>
      <c r="G368" s="58" t="s">
        <v>22</v>
      </c>
      <c r="H368" s="58">
        <v>10</v>
      </c>
      <c r="I368" s="58"/>
      <c r="J368" s="60">
        <v>0</v>
      </c>
      <c r="K368" s="61">
        <v>0</v>
      </c>
      <c r="L368" s="61"/>
      <c r="M368" s="62" t="e">
        <f>LOG(J368+([2]Values!$D$8*K368)+([2]Values!$D$9*L368)+(N368*[2]Values!C$10)+(O368*[2]Values!$D$11)+1)</f>
        <v>#VALUE!</v>
      </c>
      <c r="N368" s="59">
        <v>100</v>
      </c>
      <c r="O368" s="59"/>
      <c r="P368" s="59"/>
      <c r="Q368" s="17">
        <f>(J368+([2]Values!$D$8*K368)+([2]Values!$D$9*L368)+(N368*[2]Values!$D$10)+(O368*[2]Values!$D$11))/[2]Values!$A$2*100</f>
        <v>3.7579721264911631E-2</v>
      </c>
      <c r="R368" s="63" t="s">
        <v>24</v>
      </c>
    </row>
    <row r="369" spans="1:18" x14ac:dyDescent="0.25">
      <c r="A369" s="57">
        <v>43860</v>
      </c>
      <c r="B369" s="58" t="s">
        <v>25</v>
      </c>
      <c r="C369" s="58" t="s">
        <v>456</v>
      </c>
      <c r="D369" s="58" t="s">
        <v>25</v>
      </c>
      <c r="E369" s="58">
        <v>5.3</v>
      </c>
      <c r="F369" s="58" t="s">
        <v>21</v>
      </c>
      <c r="G369" s="58" t="s">
        <v>22</v>
      </c>
      <c r="H369" s="58">
        <v>17</v>
      </c>
      <c r="I369" s="58"/>
      <c r="J369" s="60">
        <v>0</v>
      </c>
      <c r="K369" s="61">
        <v>0</v>
      </c>
      <c r="L369" s="61">
        <v>0</v>
      </c>
      <c r="M369" s="62" t="e">
        <f>LOG(J369+([2]Values!$D$8*K369)+([2]Values!$D$9*L369)+(N369*[2]Values!C$10)+(O369*[2]Values!$D$11)+1)</f>
        <v>#VALUE!</v>
      </c>
      <c r="N369" s="59">
        <v>2</v>
      </c>
      <c r="O369" s="59">
        <v>0</v>
      </c>
      <c r="P369" s="59"/>
      <c r="Q369" s="17">
        <f>(J369+([2]Values!$D$8*K369)+([2]Values!$D$9*L369)+(N369*[2]Values!$D$10)+(O369*[2]Values!$D$11))/[2]Values!$A$2*100</f>
        <v>7.5159442529823268E-4</v>
      </c>
      <c r="R369" s="63" t="s">
        <v>24</v>
      </c>
    </row>
    <row r="370" spans="1:18" x14ac:dyDescent="0.25">
      <c r="A370" s="57">
        <v>43863</v>
      </c>
      <c r="B370" s="58" t="s">
        <v>28</v>
      </c>
      <c r="C370" s="58" t="s">
        <v>29</v>
      </c>
      <c r="D370" s="58" t="s">
        <v>28</v>
      </c>
      <c r="E370" s="58">
        <v>5.0999999999999996</v>
      </c>
      <c r="F370" s="58" t="s">
        <v>21</v>
      </c>
      <c r="G370" s="58" t="s">
        <v>22</v>
      </c>
      <c r="H370" s="58">
        <v>21</v>
      </c>
      <c r="I370" s="58"/>
      <c r="J370" s="60">
        <v>0</v>
      </c>
      <c r="K370" s="61">
        <v>0</v>
      </c>
      <c r="L370" s="61">
        <v>208</v>
      </c>
      <c r="M370" s="62" t="e">
        <f>LOG(J370+([2]Values!$D$8*K370)+([2]Values!$D$9*L370)+(N370*[2]Values!C$10)+(O370*[2]Values!$D$11)+1)</f>
        <v>#VALUE!</v>
      </c>
      <c r="N370" s="59">
        <v>99</v>
      </c>
      <c r="O370" s="59">
        <v>12</v>
      </c>
      <c r="P370" s="59"/>
      <c r="Q370" s="17">
        <f>(J370+([2]Values!$D$8*K370)+([2]Values!$D$9*L370)+(N370*[2]Values!$D$10)+(O370*[2]Values!$D$11))/[2]Values!$A$2*100</f>
        <v>0.20810365753840221</v>
      </c>
      <c r="R370" s="63" t="s">
        <v>24</v>
      </c>
    </row>
    <row r="371" spans="1:18" x14ac:dyDescent="0.25">
      <c r="A371" s="57">
        <v>43865</v>
      </c>
      <c r="B371" s="58" t="s">
        <v>138</v>
      </c>
      <c r="C371" s="58" t="s">
        <v>166</v>
      </c>
      <c r="D371" s="58" t="s">
        <v>138</v>
      </c>
      <c r="E371" s="58">
        <v>5</v>
      </c>
      <c r="F371" s="58" t="s">
        <v>231</v>
      </c>
      <c r="G371" s="58" t="s">
        <v>22</v>
      </c>
      <c r="H371" s="58">
        <v>7</v>
      </c>
      <c r="I371" s="58"/>
      <c r="J371" s="60">
        <v>0</v>
      </c>
      <c r="K371" s="61">
        <v>0</v>
      </c>
      <c r="L371" s="61">
        <v>0</v>
      </c>
      <c r="M371" s="62" t="e">
        <f>LOG(J371+([2]Values!$D$8*K371)+([2]Values!$D$9*L371)+(N371*[2]Values!C$10)+(O371*[2]Values!$D$11)+1)</f>
        <v>#VALUE!</v>
      </c>
      <c r="N371" s="64">
        <v>10</v>
      </c>
      <c r="O371" s="59"/>
      <c r="P371" s="59"/>
      <c r="Q371" s="17">
        <f>(J371+([2]Values!$D$8*K371)+([2]Values!$D$9*L371)+(N371*[2]Values!$D$10)+(O371*[2]Values!$D$11))/[2]Values!$A$2*100</f>
        <v>3.7579721264911635E-3</v>
      </c>
      <c r="R371" s="63" t="s">
        <v>24</v>
      </c>
    </row>
    <row r="372" spans="1:18" x14ac:dyDescent="0.25">
      <c r="A372" s="57">
        <v>43865</v>
      </c>
      <c r="B372" s="58" t="s">
        <v>133</v>
      </c>
      <c r="C372" s="58" t="s">
        <v>447</v>
      </c>
      <c r="D372" s="58" t="s">
        <v>133</v>
      </c>
      <c r="E372" s="58">
        <v>4.8</v>
      </c>
      <c r="F372" s="58" t="s">
        <v>231</v>
      </c>
      <c r="G372" s="58" t="s">
        <v>22</v>
      </c>
      <c r="H372" s="58">
        <v>9</v>
      </c>
      <c r="I372" s="58"/>
      <c r="J372" s="60">
        <v>0</v>
      </c>
      <c r="K372" s="61">
        <v>0</v>
      </c>
      <c r="L372" s="61">
        <v>0</v>
      </c>
      <c r="M372" s="62" t="e">
        <f>LOG(J372+([2]Values!$D$8*K372)+([2]Values!$D$9*L372)+(N372*[2]Values!C$10)+(O372*[2]Values!$D$11)+1)</f>
        <v>#VALUE!</v>
      </c>
      <c r="N372" s="59">
        <v>2</v>
      </c>
      <c r="O372" s="59">
        <v>1</v>
      </c>
      <c r="P372" s="59"/>
      <c r="Q372" s="17">
        <f>(J372+([2]Values!$D$8*K372)+([2]Values!$D$9*L372)+(N372*[2]Values!$D$10)+(O372*[2]Values!$D$11))/[2]Values!$A$2*100</f>
        <v>2.0249759403554099E-3</v>
      </c>
      <c r="R372" s="63" t="s">
        <v>24</v>
      </c>
    </row>
    <row r="373" spans="1:18" x14ac:dyDescent="0.25">
      <c r="A373" s="57">
        <v>43867</v>
      </c>
      <c r="B373" s="58" t="s">
        <v>96</v>
      </c>
      <c r="C373" s="58" t="s">
        <v>457</v>
      </c>
      <c r="D373" s="58" t="s">
        <v>96</v>
      </c>
      <c r="E373" s="58">
        <v>4.7</v>
      </c>
      <c r="F373" s="58" t="s">
        <v>21</v>
      </c>
      <c r="G373" s="58" t="s">
        <v>22</v>
      </c>
      <c r="H373" s="58">
        <v>9</v>
      </c>
      <c r="I373" s="58"/>
      <c r="J373" s="60">
        <v>0</v>
      </c>
      <c r="K373" s="61">
        <v>0</v>
      </c>
      <c r="L373" s="61">
        <v>0</v>
      </c>
      <c r="M373" s="62" t="e">
        <f>LOG(J373+([2]Values!$D$8*K373)+([2]Values!$D$9*L373)+(N373*[2]Values!C$10)+(O373*[2]Values!$D$11)+1)</f>
        <v>#VALUE!</v>
      </c>
      <c r="N373" s="64">
        <v>5</v>
      </c>
      <c r="O373" s="59">
        <v>0</v>
      </c>
      <c r="P373" s="59"/>
      <c r="Q373" s="17">
        <f>(J373+([2]Values!$D$8*K373)+([2]Values!$D$9*L373)+(N373*[2]Values!$D$10)+(O373*[2]Values!$D$11))/[2]Values!$A$2*100</f>
        <v>1.8789860632455818E-3</v>
      </c>
      <c r="R373" s="63" t="s">
        <v>24</v>
      </c>
    </row>
    <row r="374" spans="1:18" x14ac:dyDescent="0.25">
      <c r="A374" s="57">
        <v>43869</v>
      </c>
      <c r="B374" s="58" t="s">
        <v>61</v>
      </c>
      <c r="C374" s="58" t="s">
        <v>458</v>
      </c>
      <c r="D374" s="58" t="s">
        <v>61</v>
      </c>
      <c r="E374" s="58">
        <v>4.7</v>
      </c>
      <c r="F374" s="58" t="s">
        <v>21</v>
      </c>
      <c r="G374" s="58" t="s">
        <v>22</v>
      </c>
      <c r="H374" s="58">
        <v>20</v>
      </c>
      <c r="I374" s="58"/>
      <c r="J374" s="60">
        <v>0</v>
      </c>
      <c r="K374" s="61">
        <v>2</v>
      </c>
      <c r="L374" s="61"/>
      <c r="M374" s="62" t="e">
        <f>LOG(J374+([2]Values!$D$8*K374)+([2]Values!$D$9*L374)+(N374*[2]Values!C$10)+(O374*[2]Values!$D$11)+1)</f>
        <v>#VALUE!</v>
      </c>
      <c r="N374" s="64">
        <v>3</v>
      </c>
      <c r="O374" s="59">
        <v>1</v>
      </c>
      <c r="P374" s="59"/>
      <c r="Q374" s="17">
        <f>(J374+([2]Values!$D$8*K374)+([2]Values!$D$9*L374)+(N374*[2]Values!$D$10)+(O374*[2]Values!$D$11))/[2]Values!$A$2*100</f>
        <v>2.3068361025580249E-2</v>
      </c>
      <c r="R374" s="63" t="s">
        <v>24</v>
      </c>
    </row>
    <row r="375" spans="1:18" x14ac:dyDescent="0.25">
      <c r="A375" s="57">
        <v>43869</v>
      </c>
      <c r="B375" s="58" t="s">
        <v>47</v>
      </c>
      <c r="C375" s="58" t="s">
        <v>248</v>
      </c>
      <c r="D375" s="58" t="s">
        <v>47</v>
      </c>
      <c r="E375" s="59">
        <v>5.6</v>
      </c>
      <c r="F375" s="58" t="s">
        <v>21</v>
      </c>
      <c r="G375" s="58" t="s">
        <v>22</v>
      </c>
      <c r="H375" s="58">
        <v>12</v>
      </c>
      <c r="I375" s="58"/>
      <c r="J375" s="60">
        <v>0</v>
      </c>
      <c r="K375" s="61">
        <v>0</v>
      </c>
      <c r="L375" s="61">
        <v>0</v>
      </c>
      <c r="M375" s="62" t="e">
        <f>LOG(J375+([2]Values!$D$8*K375)+([2]Values!$D$9*L375)+(N375*[2]Values!C$10)+(O375*[2]Values!$D$11)+1)</f>
        <v>#VALUE!</v>
      </c>
      <c r="N375" s="59">
        <v>24</v>
      </c>
      <c r="O375" s="59">
        <v>0</v>
      </c>
      <c r="P375" s="59"/>
      <c r="Q375" s="17">
        <f>(J375+([2]Values!$D$8*K375)+([2]Values!$D$9*L375)+(N375*[2]Values!$D$10)+(O375*[2]Values!$D$11))/[2]Values!$A$2*100</f>
        <v>9.0191331035787917E-3</v>
      </c>
      <c r="R375" s="63" t="s">
        <v>24</v>
      </c>
    </row>
    <row r="376" spans="1:18" x14ac:dyDescent="0.25">
      <c r="A376" s="57">
        <v>43871</v>
      </c>
      <c r="B376" s="58" t="s">
        <v>189</v>
      </c>
      <c r="C376" s="58" t="s">
        <v>459</v>
      </c>
      <c r="D376" s="58" t="s">
        <v>189</v>
      </c>
      <c r="E376" s="58">
        <v>4.4000000000000004</v>
      </c>
      <c r="F376" s="58" t="s">
        <v>21</v>
      </c>
      <c r="G376" s="58" t="s">
        <v>22</v>
      </c>
      <c r="H376" s="58"/>
      <c r="I376" s="58"/>
      <c r="J376" s="60">
        <v>0</v>
      </c>
      <c r="K376" s="61">
        <v>0</v>
      </c>
      <c r="L376" s="61">
        <v>0</v>
      </c>
      <c r="M376" s="62" t="e">
        <f>LOG(J376+([2]Values!$D$8*K376)+([2]Values!$D$9*L376)+(N376*[2]Values!C$10)+(O376*[2]Values!$D$11)+1)</f>
        <v>#VALUE!</v>
      </c>
      <c r="N376" s="59">
        <v>2</v>
      </c>
      <c r="O376" s="59">
        <v>0</v>
      </c>
      <c r="P376" s="59"/>
      <c r="Q376" s="17">
        <f>(J376+([2]Values!$D$8*K376)+([2]Values!$D$9*L376)+(N376*[2]Values!$D$10)+(O376*[2]Values!$D$11))/[2]Values!$A$2*100</f>
        <v>7.5159442529823268E-4</v>
      </c>
      <c r="R376" s="63" t="s">
        <v>24</v>
      </c>
    </row>
    <row r="377" spans="1:18" x14ac:dyDescent="0.25">
      <c r="A377" s="57">
        <v>43873</v>
      </c>
      <c r="B377" s="58" t="s">
        <v>44</v>
      </c>
      <c r="C377" s="58" t="s">
        <v>331</v>
      </c>
      <c r="D377" s="58" t="s">
        <v>44</v>
      </c>
      <c r="E377" s="58">
        <v>4.5</v>
      </c>
      <c r="F377" s="58" t="s">
        <v>21</v>
      </c>
      <c r="G377" s="58" t="s">
        <v>22</v>
      </c>
      <c r="H377" s="58">
        <v>18</v>
      </c>
      <c r="I377" s="58"/>
      <c r="J377" s="60">
        <v>0</v>
      </c>
      <c r="K377" s="61">
        <v>0</v>
      </c>
      <c r="L377" s="61">
        <v>0</v>
      </c>
      <c r="M377" s="62" t="e">
        <f>LOG(J377+([2]Values!$D$8*K377)+([2]Values!$D$9*L377)+(N377*[2]Values!C$10)+(O377*[2]Values!$D$11)+1)</f>
        <v>#VALUE!</v>
      </c>
      <c r="N377" s="64">
        <v>3</v>
      </c>
      <c r="O377" s="59">
        <v>0</v>
      </c>
      <c r="P377" s="59"/>
      <c r="Q377" s="17">
        <f>(J377+([2]Values!$D$8*K377)+([2]Values!$D$9*L377)+(N377*[2]Values!$D$10)+(O377*[2]Values!$D$11))/[2]Values!$A$2*100</f>
        <v>1.127391637947349E-3</v>
      </c>
      <c r="R377" s="63" t="s">
        <v>24</v>
      </c>
    </row>
    <row r="378" spans="1:18" x14ac:dyDescent="0.25">
      <c r="A378" s="57">
        <v>43874</v>
      </c>
      <c r="B378" s="58" t="s">
        <v>225</v>
      </c>
      <c r="C378" s="58" t="s">
        <v>460</v>
      </c>
      <c r="D378" s="58" t="s">
        <v>225</v>
      </c>
      <c r="E378" s="75">
        <v>7</v>
      </c>
      <c r="F378" s="58" t="s">
        <v>21</v>
      </c>
      <c r="G378" s="58" t="s">
        <v>22</v>
      </c>
      <c r="H378" s="58">
        <v>144</v>
      </c>
      <c r="I378" s="58"/>
      <c r="J378" s="60">
        <v>0</v>
      </c>
      <c r="K378" s="61">
        <v>0</v>
      </c>
      <c r="L378" s="61">
        <v>0</v>
      </c>
      <c r="M378" s="62" t="e">
        <f>LOG(J378+([2]Values!$D$8*K378)+([2]Values!$D$9*L378)+(N378*[2]Values!C$10)+(O378*[2]Values!$D$11)+1)</f>
        <v>#VALUE!</v>
      </c>
      <c r="N378" s="64">
        <v>5</v>
      </c>
      <c r="O378" s="59">
        <v>0</v>
      </c>
      <c r="P378" s="59"/>
      <c r="Q378" s="17">
        <f>(J378+([2]Values!$D$8*K378)+([2]Values!$D$9*L378)+(N378*[2]Values!$D$10)+(O378*[2]Values!$D$11))/[2]Values!$A$2*100</f>
        <v>1.8789860632455818E-3</v>
      </c>
      <c r="R378" s="63" t="s">
        <v>24</v>
      </c>
    </row>
    <row r="379" spans="1:18" x14ac:dyDescent="0.25">
      <c r="A379" s="57">
        <v>43876</v>
      </c>
      <c r="B379" s="58" t="s">
        <v>47</v>
      </c>
      <c r="C379" s="58" t="s">
        <v>273</v>
      </c>
      <c r="D379" s="58" t="s">
        <v>47</v>
      </c>
      <c r="E379" s="58">
        <v>3.3</v>
      </c>
      <c r="F379" s="58" t="s">
        <v>21</v>
      </c>
      <c r="G379" s="58" t="s">
        <v>22</v>
      </c>
      <c r="H379" s="58">
        <v>10</v>
      </c>
      <c r="I379" s="58"/>
      <c r="J379" s="60">
        <v>0</v>
      </c>
      <c r="K379" s="61">
        <v>0</v>
      </c>
      <c r="L379" s="61">
        <v>0</v>
      </c>
      <c r="M379" s="62" t="e">
        <f>LOG(J379+([2]Values!$D$8*K379)+([2]Values!$D$9*L379)+(N379*[2]Values!C$10)+(O379*[2]Values!$D$11)+1)</f>
        <v>#VALUE!</v>
      </c>
      <c r="N379" s="59">
        <v>1</v>
      </c>
      <c r="O379" s="59">
        <v>0</v>
      </c>
      <c r="P379" s="59"/>
      <c r="Q379" s="17">
        <f>(J379+([2]Values!$D$8*K379)+([2]Values!$D$9*L379)+(N379*[2]Values!$D$10)+(O379*[2]Values!$D$11))/[2]Values!$A$2*100</f>
        <v>3.7579721264911634E-4</v>
      </c>
      <c r="R379" s="63" t="s">
        <v>24</v>
      </c>
    </row>
    <row r="380" spans="1:18" x14ac:dyDescent="0.25">
      <c r="A380" s="57">
        <v>43876</v>
      </c>
      <c r="B380" s="58" t="s">
        <v>44</v>
      </c>
      <c r="C380" s="58" t="s">
        <v>461</v>
      </c>
      <c r="D380" s="58" t="s">
        <v>44</v>
      </c>
      <c r="E380" s="58">
        <v>4.4000000000000004</v>
      </c>
      <c r="F380" s="58" t="s">
        <v>21</v>
      </c>
      <c r="G380" s="58" t="s">
        <v>22</v>
      </c>
      <c r="H380" s="58">
        <v>6</v>
      </c>
      <c r="I380" s="58"/>
      <c r="J380" s="60">
        <v>0</v>
      </c>
      <c r="K380" s="61">
        <v>27</v>
      </c>
      <c r="L380" s="61">
        <v>0</v>
      </c>
      <c r="M380" s="62" t="e">
        <f>LOG(J380+([2]Values!$D$8*K380)+([2]Values!$D$9*L380)+(N380*[2]Values!C$10)+(O380*[2]Values!$D$11)+1)</f>
        <v>#VALUE!</v>
      </c>
      <c r="N380" s="59">
        <v>5</v>
      </c>
      <c r="O380" s="59">
        <v>0</v>
      </c>
      <c r="P380" s="59"/>
      <c r="Q380" s="17">
        <f>(J380+([2]Values!$D$8*K380)+([2]Values!$D$9*L380)+(N380*[2]Values!$D$10)+(O380*[2]Values!$D$11))/[2]Values!$A$2*100</f>
        <v>0.28089142234301784</v>
      </c>
      <c r="R380" s="63" t="s">
        <v>24</v>
      </c>
    </row>
    <row r="381" spans="1:18" x14ac:dyDescent="0.25">
      <c r="A381" s="57">
        <v>43877</v>
      </c>
      <c r="B381" s="58" t="s">
        <v>44</v>
      </c>
      <c r="C381" s="58" t="s">
        <v>131</v>
      </c>
      <c r="D381" s="58" t="s">
        <v>44</v>
      </c>
      <c r="E381" s="59">
        <v>5.8</v>
      </c>
      <c r="F381" s="58" t="s">
        <v>21</v>
      </c>
      <c r="G381" s="58" t="s">
        <v>22</v>
      </c>
      <c r="H381" s="58">
        <v>13</v>
      </c>
      <c r="I381" s="58"/>
      <c r="J381" s="60">
        <v>0</v>
      </c>
      <c r="K381" s="61">
        <v>1</v>
      </c>
      <c r="L381" s="61">
        <v>0</v>
      </c>
      <c r="M381" s="62" t="e">
        <f>LOG(J381+([2]Values!$D$8*K381)+([2]Values!$D$9*L381)+(N381*[2]Values!C$10)+(O381*[2]Values!$D$11)+1)</f>
        <v>#VALUE!</v>
      </c>
      <c r="N381" s="64">
        <v>10</v>
      </c>
      <c r="O381" s="59">
        <v>2</v>
      </c>
      <c r="P381" s="59"/>
      <c r="Q381" s="17">
        <f>(J381+([2]Values!$D$8*K381)+([2]Values!$D$9*L381)+(N381*[2]Values!$D$10)+(O381*[2]Values!$D$11))/[2]Values!$A$2*100</f>
        <v>1.663852909289338E-2</v>
      </c>
      <c r="R381" s="63" t="s">
        <v>24</v>
      </c>
    </row>
    <row r="382" spans="1:18" x14ac:dyDescent="0.25">
      <c r="A382" s="57">
        <v>43877</v>
      </c>
      <c r="B382" s="58" t="s">
        <v>44</v>
      </c>
      <c r="C382" s="58" t="s">
        <v>329</v>
      </c>
      <c r="D382" s="58" t="s">
        <v>133</v>
      </c>
      <c r="E382" s="58">
        <v>4.4000000000000004</v>
      </c>
      <c r="F382" s="58" t="s">
        <v>21</v>
      </c>
      <c r="G382" s="58" t="s">
        <v>22</v>
      </c>
      <c r="H382" s="58">
        <v>5</v>
      </c>
      <c r="I382" s="58"/>
      <c r="J382" s="60">
        <v>0</v>
      </c>
      <c r="K382" s="61">
        <v>0</v>
      </c>
      <c r="L382" s="61">
        <v>0</v>
      </c>
      <c r="M382" s="62" t="e">
        <f>LOG(J382+([2]Values!$D$8*K382)+([2]Values!$D$9*L382)+(N382*[2]Values!C$10)+(O382*[2]Values!$D$11)+1)</f>
        <v>#VALUE!</v>
      </c>
      <c r="N382" s="59">
        <v>60</v>
      </c>
      <c r="O382" s="59">
        <v>0</v>
      </c>
      <c r="P382" s="59"/>
      <c r="Q382" s="17">
        <f>(J382+([2]Values!$D$8*K382)+([2]Values!$D$9*L382)+(N382*[2]Values!$D$10)+(O382*[2]Values!$D$11))/[2]Values!$A$2*100</f>
        <v>2.2547832758946982E-2</v>
      </c>
      <c r="R382" s="63" t="s">
        <v>24</v>
      </c>
    </row>
    <row r="383" spans="1:18" x14ac:dyDescent="0.25">
      <c r="A383" s="57">
        <v>43879</v>
      </c>
      <c r="B383" s="58" t="s">
        <v>28</v>
      </c>
      <c r="C383" s="58" t="s">
        <v>462</v>
      </c>
      <c r="D383" s="58" t="s">
        <v>28</v>
      </c>
      <c r="E383" s="58">
        <v>4.0999999999999996</v>
      </c>
      <c r="F383" s="58" t="s">
        <v>21</v>
      </c>
      <c r="G383" s="58" t="s">
        <v>22</v>
      </c>
      <c r="H383" s="58">
        <v>10</v>
      </c>
      <c r="I383" s="58"/>
      <c r="J383" s="60">
        <v>0</v>
      </c>
      <c r="K383" s="61">
        <v>0</v>
      </c>
      <c r="L383" s="61">
        <v>0</v>
      </c>
      <c r="M383" s="62" t="e">
        <f>LOG(J383+([2]Values!$D$8*K383)+([2]Values!$D$9*L383)+(N383*[2]Values!C$10)+(O383*[2]Values!$D$11)+1)</f>
        <v>#VALUE!</v>
      </c>
      <c r="N383" s="64">
        <v>3</v>
      </c>
      <c r="O383" s="59">
        <v>0</v>
      </c>
      <c r="P383" s="59"/>
      <c r="Q383" s="17">
        <f>(J383+([2]Values!$D$8*K383)+([2]Values!$D$9*L383)+(N383*[2]Values!$D$10)+(O383*[2]Values!$D$11))/[2]Values!$A$2*100</f>
        <v>1.127391637947349E-3</v>
      </c>
      <c r="R383" s="63" t="s">
        <v>24</v>
      </c>
    </row>
    <row r="384" spans="1:18" x14ac:dyDescent="0.25">
      <c r="A384" s="57">
        <v>43879</v>
      </c>
      <c r="B384" s="58" t="s">
        <v>133</v>
      </c>
      <c r="C384" s="58" t="s">
        <v>447</v>
      </c>
      <c r="D384" s="58" t="s">
        <v>133</v>
      </c>
      <c r="E384" s="58">
        <v>4.9000000000000004</v>
      </c>
      <c r="F384" s="58" t="s">
        <v>231</v>
      </c>
      <c r="G384" s="58" t="s">
        <v>22</v>
      </c>
      <c r="H384" s="58">
        <v>12</v>
      </c>
      <c r="I384" s="58"/>
      <c r="J384" s="60">
        <v>0</v>
      </c>
      <c r="K384" s="61">
        <v>0</v>
      </c>
      <c r="L384" s="61"/>
      <c r="M384" s="62" t="e">
        <f>LOG(J384+([2]Values!$D$8*K384)+([2]Values!$D$9*L384)+(N384*[2]Values!C$10)+(O384*[2]Values!$D$11)+1)</f>
        <v>#VALUE!</v>
      </c>
      <c r="N384" s="64">
        <v>50</v>
      </c>
      <c r="O384" s="59"/>
      <c r="P384" s="59"/>
      <c r="Q384" s="17">
        <f>(J384+([2]Values!$D$8*K384)+([2]Values!$D$9*L384)+(N384*[2]Values!$D$10)+(O384*[2]Values!$D$11))/[2]Values!$A$2*100</f>
        <v>1.8789860632455815E-2</v>
      </c>
      <c r="R384" s="63" t="s">
        <v>24</v>
      </c>
    </row>
    <row r="385" spans="1:18" x14ac:dyDescent="0.25">
      <c r="A385" s="76">
        <v>43880</v>
      </c>
      <c r="B385" s="77" t="s">
        <v>61</v>
      </c>
      <c r="C385" s="77" t="s">
        <v>62</v>
      </c>
      <c r="D385" s="77" t="s">
        <v>61</v>
      </c>
      <c r="E385" s="77"/>
      <c r="F385" s="77" t="s">
        <v>463</v>
      </c>
      <c r="G385" s="77" t="s">
        <v>463</v>
      </c>
      <c r="H385" s="77"/>
      <c r="I385" s="77"/>
      <c r="J385" s="78">
        <v>0</v>
      </c>
      <c r="K385" s="65">
        <v>0</v>
      </c>
      <c r="L385" s="65">
        <v>0</v>
      </c>
      <c r="M385" s="79" t="e">
        <f>LOG(J385+([2]Values!$D$8*K385)+([2]Values!$D$9*L385)+(N385*[2]Values!C$10)+(O385*[2]Values!$D$11)+1)</f>
        <v>#VALUE!</v>
      </c>
      <c r="N385" s="64">
        <v>5</v>
      </c>
      <c r="O385" s="64">
        <v>0</v>
      </c>
      <c r="P385" s="64"/>
      <c r="Q385" s="80">
        <f>(J385+([2]Values!$D$8*K385)+([2]Values!$D$9*L385)+(N385*[2]Values!$D$10)+(O385*[2]Values!$D$11))/[2]Values!$A$2*100</f>
        <v>1.8789860632455818E-3</v>
      </c>
      <c r="R385" s="81" t="s">
        <v>24</v>
      </c>
    </row>
    <row r="386" spans="1:18" x14ac:dyDescent="0.25">
      <c r="A386" s="57">
        <v>43883</v>
      </c>
      <c r="B386" s="58" t="s">
        <v>133</v>
      </c>
      <c r="C386" s="58" t="s">
        <v>464</v>
      </c>
      <c r="D386" s="58" t="s">
        <v>133</v>
      </c>
      <c r="E386" s="58">
        <v>4.5</v>
      </c>
      <c r="F386" s="58" t="s">
        <v>21</v>
      </c>
      <c r="G386" s="58" t="s">
        <v>22</v>
      </c>
      <c r="H386" s="58">
        <v>15</v>
      </c>
      <c r="I386" s="58"/>
      <c r="J386" s="60">
        <v>0</v>
      </c>
      <c r="K386" s="61">
        <v>8</v>
      </c>
      <c r="L386" s="61">
        <v>5</v>
      </c>
      <c r="M386" s="62" t="e">
        <f>LOG(J386+([2]Values!$D$8*K386)+([2]Values!$D$9*L386)+(N386*[2]Values!C$10)+(O386*[2]Values!$D$11)+1)</f>
        <v>#VALUE!</v>
      </c>
      <c r="N386" s="59">
        <v>9</v>
      </c>
      <c r="O386" s="59">
        <v>1</v>
      </c>
      <c r="P386" s="59"/>
      <c r="Q386" s="17">
        <f>(J386+([2]Values!$D$8*K386)+([2]Values!$D$9*L386)+(N386*[2]Values!$D$10)+(O386*[2]Values!$D$11))/[2]Values!$A$2*100</f>
        <v>9.1066752998660128E-2</v>
      </c>
      <c r="R386" s="63" t="s">
        <v>24</v>
      </c>
    </row>
    <row r="387" spans="1:18" x14ac:dyDescent="0.25">
      <c r="A387" s="67">
        <v>43884</v>
      </c>
      <c r="B387" s="68" t="s">
        <v>44</v>
      </c>
      <c r="C387" s="68" t="s">
        <v>329</v>
      </c>
      <c r="D387" s="68" t="s">
        <v>465</v>
      </c>
      <c r="E387" s="68">
        <v>5.7</v>
      </c>
      <c r="F387" s="68" t="s">
        <v>21</v>
      </c>
      <c r="G387" s="68" t="s">
        <v>22</v>
      </c>
      <c r="H387" s="68">
        <v>6</v>
      </c>
      <c r="I387" s="68"/>
      <c r="J387" s="60">
        <f t="shared" ref="J387:L387" si="16">SUM(J388:J389)</f>
        <v>10</v>
      </c>
      <c r="K387" s="69">
        <f t="shared" si="16"/>
        <v>172</v>
      </c>
      <c r="L387" s="69">
        <f t="shared" si="16"/>
        <v>16792</v>
      </c>
      <c r="M387" s="70" t="e">
        <f>LOG(J387+([2]Values!$D$8*K387)+([2]Values!$D$9*L387)+(N387*[2]Values!C$10)+(O387*[2]Values!$D$11)+1)</f>
        <v>#VALUE!</v>
      </c>
      <c r="N387" s="82">
        <f t="shared" ref="N387:O387" si="17">SUM(N388:N389)</f>
        <v>6567</v>
      </c>
      <c r="O387" s="82">
        <f t="shared" si="17"/>
        <v>6156</v>
      </c>
      <c r="P387" s="68"/>
      <c r="Q387" s="17">
        <f>(J387+([2]Values!$D$8*K387)+([2]Values!$D$9*L387)+(N387*[2]Values!$D$10)+(O387*[2]Values!$D$11))/[2]Values!$A$2*100</f>
        <v>25.055591379693819</v>
      </c>
      <c r="R387" s="63" t="s">
        <v>24</v>
      </c>
    </row>
    <row r="388" spans="1:18" x14ac:dyDescent="0.25">
      <c r="A388" s="67"/>
      <c r="B388" s="68"/>
      <c r="C388" s="68"/>
      <c r="D388" s="68" t="s">
        <v>44</v>
      </c>
      <c r="E388" s="68"/>
      <c r="F388" s="68"/>
      <c r="G388" s="68"/>
      <c r="H388" s="68"/>
      <c r="I388" s="68"/>
      <c r="J388" s="60">
        <v>0</v>
      </c>
      <c r="K388" s="69">
        <v>109</v>
      </c>
      <c r="L388" s="69">
        <v>15792</v>
      </c>
      <c r="M388" s="70" t="e">
        <f>LOG(J388+([2]Values!$D$8*K388)+([2]Values!$D$9*L388)+(N388*[2]Values!C$10)+(O388*[2]Values!$D$11)+1)</f>
        <v>#VALUE!</v>
      </c>
      <c r="N388" s="82">
        <f>6130-O388</f>
        <v>3430</v>
      </c>
      <c r="O388" s="68">
        <v>2700</v>
      </c>
      <c r="P388" s="68"/>
      <c r="Q388" s="17">
        <f>(J388+([2]Values!$D$8*K388)+([2]Values!$D$9*L388)+(N388*[2]Values!$D$10)+(O388*[2]Values!$D$11))/[2]Values!$A$2*100</f>
        <v>17.668583168056429</v>
      </c>
      <c r="R388" s="63" t="s">
        <v>24</v>
      </c>
    </row>
    <row r="389" spans="1:18" x14ac:dyDescent="0.25">
      <c r="A389" s="67"/>
      <c r="B389" s="68"/>
      <c r="C389" s="68"/>
      <c r="D389" s="68" t="s">
        <v>133</v>
      </c>
      <c r="E389" s="68"/>
      <c r="F389" s="68"/>
      <c r="G389" s="68"/>
      <c r="H389" s="68"/>
      <c r="I389" s="68"/>
      <c r="J389" s="60">
        <v>10</v>
      </c>
      <c r="K389" s="69">
        <v>63</v>
      </c>
      <c r="L389" s="69">
        <v>1000</v>
      </c>
      <c r="M389" s="70" t="e">
        <f>LOG(J389+([2]Values!$D$8*K389)+([2]Values!$D$9*L389)+(N389*[2]Values!C$10)+(O389*[2]Values!$D$11)+1)</f>
        <v>#VALUE!</v>
      </c>
      <c r="N389" s="82">
        <v>3137</v>
      </c>
      <c r="O389" s="82">
        <v>3456</v>
      </c>
      <c r="P389" s="68"/>
      <c r="Q389" s="17">
        <f>(J389+([2]Values!$D$8*K389)+([2]Values!$D$9*L389)+(N389*[2]Values!$D$10)+(O389*[2]Values!$D$11))/[2]Values!$A$2*100</f>
        <v>7.3870082116373919</v>
      </c>
      <c r="R389" s="63" t="s">
        <v>24</v>
      </c>
    </row>
    <row r="390" spans="1:18" x14ac:dyDescent="0.25">
      <c r="A390" s="57">
        <v>43885</v>
      </c>
      <c r="B390" s="58" t="s">
        <v>18</v>
      </c>
      <c r="C390" s="58" t="s">
        <v>362</v>
      </c>
      <c r="D390" s="58" t="s">
        <v>18</v>
      </c>
      <c r="E390" s="58">
        <v>4.4000000000000004</v>
      </c>
      <c r="F390" s="58" t="s">
        <v>21</v>
      </c>
      <c r="G390" s="58" t="s">
        <v>22</v>
      </c>
      <c r="H390" s="58">
        <v>10</v>
      </c>
      <c r="I390" s="58"/>
      <c r="J390" s="60">
        <v>0</v>
      </c>
      <c r="K390" s="61">
        <v>1</v>
      </c>
      <c r="L390" s="61">
        <v>0</v>
      </c>
      <c r="M390" s="62" t="e">
        <f>LOG(J390+([2]Values!$D$8*K390)+([2]Values!$D$9*L390)+(N390*[2]Values!C$10)+(O390*[2]Values!$D$11)+1)</f>
        <v>#VALUE!</v>
      </c>
      <c r="N390" s="64">
        <v>40</v>
      </c>
      <c r="O390" s="59"/>
      <c r="P390" s="59"/>
      <c r="Q390" s="17">
        <f>(J390+([2]Values!$D$8*K390)+([2]Values!$D$9*L390)+(N390*[2]Values!$D$10)+(O390*[2]Values!$D$11))/[2]Values!$A$2*100</f>
        <v>2.536568244225252E-2</v>
      </c>
      <c r="R390" s="63" t="s">
        <v>24</v>
      </c>
    </row>
    <row r="391" spans="1:18" x14ac:dyDescent="0.25">
      <c r="A391" s="57">
        <v>43886</v>
      </c>
      <c r="B391" s="58" t="s">
        <v>42</v>
      </c>
      <c r="C391" s="58" t="s">
        <v>466</v>
      </c>
      <c r="D391" s="58" t="s">
        <v>42</v>
      </c>
      <c r="E391" s="58">
        <v>5.3</v>
      </c>
      <c r="F391" s="58" t="s">
        <v>21</v>
      </c>
      <c r="G391" s="58" t="s">
        <v>22</v>
      </c>
      <c r="H391" s="58">
        <v>32</v>
      </c>
      <c r="I391" s="58"/>
      <c r="J391" s="60">
        <v>0</v>
      </c>
      <c r="K391" s="61">
        <v>0</v>
      </c>
      <c r="L391" s="61">
        <v>150</v>
      </c>
      <c r="M391" s="62" t="e">
        <f>LOG(J391+([2]Values!$D$8*K391)+([2]Values!$D$9*L391)+(N391*[2]Values!C$10)+(O391*[2]Values!$D$11)+1)</f>
        <v>#VALUE!</v>
      </c>
      <c r="N391" s="59">
        <v>50</v>
      </c>
      <c r="O391" s="59">
        <v>10</v>
      </c>
      <c r="P391" s="59"/>
      <c r="Q391" s="17">
        <f>(J391+([2]Values!$D$8*K391)+([2]Values!$D$9*L391)+(N391*[2]Values!$D$10)+(O391*[2]Values!$D$11))/[2]Values!$A$2*100</f>
        <v>0.14374902816676813</v>
      </c>
      <c r="R391" s="63" t="s">
        <v>24</v>
      </c>
    </row>
    <row r="392" spans="1:18" x14ac:dyDescent="0.25">
      <c r="A392" s="57">
        <v>43886</v>
      </c>
      <c r="B392" s="58" t="s">
        <v>44</v>
      </c>
      <c r="C392" s="58" t="s">
        <v>131</v>
      </c>
      <c r="D392" s="58" t="s">
        <v>44</v>
      </c>
      <c r="E392" s="58">
        <v>4.0999999999999996</v>
      </c>
      <c r="F392" s="58" t="s">
        <v>31</v>
      </c>
      <c r="G392" s="58" t="s">
        <v>22</v>
      </c>
      <c r="H392" s="58">
        <v>9</v>
      </c>
      <c r="I392" s="58"/>
      <c r="J392" s="60">
        <v>0</v>
      </c>
      <c r="K392" s="61">
        <v>0</v>
      </c>
      <c r="L392" s="61">
        <v>0</v>
      </c>
      <c r="M392" s="62" t="e">
        <f>LOG(J392+([2]Values!$D$8*K392)+([2]Values!$D$9*L392)+(N392*[2]Values!C$10)+(O392*[2]Values!$D$11)+1)</f>
        <v>#VALUE!</v>
      </c>
      <c r="N392" s="64">
        <v>5</v>
      </c>
      <c r="O392" s="59"/>
      <c r="P392" s="59"/>
      <c r="Q392" s="17">
        <f>(J392+([2]Values!$D$8*K392)+([2]Values!$D$9*L392)+(N392*[2]Values!$D$10)+(O392*[2]Values!$D$11))/[2]Values!$A$2*100</f>
        <v>1.8789860632455818E-3</v>
      </c>
      <c r="R392" s="63" t="s">
        <v>24</v>
      </c>
    </row>
    <row r="393" spans="1:18" x14ac:dyDescent="0.25">
      <c r="A393" s="57">
        <v>43886</v>
      </c>
      <c r="B393" s="58" t="s">
        <v>133</v>
      </c>
      <c r="C393" s="58" t="s">
        <v>175</v>
      </c>
      <c r="D393" s="58" t="s">
        <v>133</v>
      </c>
      <c r="E393" s="58">
        <v>5</v>
      </c>
      <c r="F393" s="58" t="s">
        <v>31</v>
      </c>
      <c r="G393" s="58" t="s">
        <v>22</v>
      </c>
      <c r="H393" s="58">
        <v>5</v>
      </c>
      <c r="I393" s="58"/>
      <c r="J393" s="60">
        <v>0</v>
      </c>
      <c r="K393" s="61">
        <v>6</v>
      </c>
      <c r="L393" s="61"/>
      <c r="M393" s="62" t="e">
        <f>LOG(J393+([2]Values!$D$8*K393)+([2]Values!$D$9*L393)+(N393*[2]Values!C$10)+(O393*[2]Values!$D$11)+1)</f>
        <v>#VALUE!</v>
      </c>
      <c r="N393" s="64">
        <v>3</v>
      </c>
      <c r="O393" s="59"/>
      <c r="P393" s="59"/>
      <c r="Q393" s="17">
        <f>(J393+([2]Values!$D$8*K393)+([2]Values!$D$9*L393)+(N393*[2]Values!$D$10)+(O393*[2]Values!$D$11))/[2]Values!$A$2*100</f>
        <v>6.3130155255674517E-2</v>
      </c>
      <c r="R393" s="63" t="s">
        <v>24</v>
      </c>
    </row>
    <row r="394" spans="1:18" x14ac:dyDescent="0.25">
      <c r="A394" s="57">
        <v>43888</v>
      </c>
      <c r="B394" s="58" t="s">
        <v>61</v>
      </c>
      <c r="C394" s="58" t="s">
        <v>467</v>
      </c>
      <c r="D394" s="58" t="s">
        <v>61</v>
      </c>
      <c r="E394" s="58">
        <v>2.1</v>
      </c>
      <c r="F394" s="58" t="s">
        <v>21</v>
      </c>
      <c r="G394" s="58" t="s">
        <v>468</v>
      </c>
      <c r="H394" s="58"/>
      <c r="I394" s="58"/>
      <c r="J394" s="60">
        <v>0</v>
      </c>
      <c r="K394" s="61">
        <v>0</v>
      </c>
      <c r="L394" s="61">
        <v>0</v>
      </c>
      <c r="M394" s="62" t="e">
        <f>LOG(J394+([2]Values!$D$8*K394)+([2]Values!$D$9*L394)+(N394*[2]Values!C$10)+(O394*[2]Values!$D$11)+1)</f>
        <v>#VALUE!</v>
      </c>
      <c r="N394" s="59">
        <v>15</v>
      </c>
      <c r="O394" s="59"/>
      <c r="P394" s="59"/>
      <c r="Q394" s="17">
        <f>(J394+([2]Values!$D$8*K394)+([2]Values!$D$9*L394)+(N394*[2]Values!$D$10)+(O394*[2]Values!$D$11))/[2]Values!$A$2*100</f>
        <v>5.6369581897367455E-3</v>
      </c>
      <c r="R394" s="63" t="s">
        <v>24</v>
      </c>
    </row>
    <row r="395" spans="1:18" x14ac:dyDescent="0.25">
      <c r="A395" s="57">
        <v>43889</v>
      </c>
      <c r="B395" s="58" t="s">
        <v>82</v>
      </c>
      <c r="C395" s="58" t="s">
        <v>469</v>
      </c>
      <c r="D395" s="58" t="s">
        <v>82</v>
      </c>
      <c r="E395" s="58">
        <v>4.7</v>
      </c>
      <c r="F395" s="58" t="s">
        <v>21</v>
      </c>
      <c r="G395" s="58" t="s">
        <v>22</v>
      </c>
      <c r="H395" s="58">
        <v>16</v>
      </c>
      <c r="I395" s="58"/>
      <c r="J395" s="60">
        <v>0</v>
      </c>
      <c r="K395" s="61">
        <v>0</v>
      </c>
      <c r="L395" s="61">
        <v>0</v>
      </c>
      <c r="M395" s="62" t="e">
        <f>LOG(J395+([2]Values!$D$8*K395)+([2]Values!$D$9*L395)+(N395*[2]Values!C$10)+(O395*[2]Values!$D$11)+1)</f>
        <v>#VALUE!</v>
      </c>
      <c r="N395" s="59">
        <v>1</v>
      </c>
      <c r="O395" s="59">
        <v>0</v>
      </c>
      <c r="P395" s="59"/>
      <c r="Q395" s="17">
        <f>(J395+([2]Values!$D$8*K395)+([2]Values!$D$9*L395)+(N395*[2]Values!$D$10)+(O395*[2]Values!$D$11))/[2]Values!$A$2*100</f>
        <v>3.7579721264911634E-4</v>
      </c>
      <c r="R395" s="63" t="s">
        <v>24</v>
      </c>
    </row>
    <row r="396" spans="1:18" x14ac:dyDescent="0.25">
      <c r="A396" s="57">
        <v>43891</v>
      </c>
      <c r="B396" s="58" t="s">
        <v>199</v>
      </c>
      <c r="C396" s="58" t="s">
        <v>433</v>
      </c>
      <c r="D396" s="58" t="s">
        <v>199</v>
      </c>
      <c r="E396" s="58">
        <v>5.3</v>
      </c>
      <c r="F396" s="58" t="s">
        <v>21</v>
      </c>
      <c r="G396" s="58" t="s">
        <v>22</v>
      </c>
      <c r="H396" s="58">
        <v>9</v>
      </c>
      <c r="I396" s="58"/>
      <c r="J396" s="60">
        <v>0</v>
      </c>
      <c r="K396" s="61">
        <v>0</v>
      </c>
      <c r="L396" s="61">
        <v>0</v>
      </c>
      <c r="M396" s="62" t="e">
        <f>LOG(J396+([2]Values!$D$8*K396)+([2]Values!$D$9*L396)+(N396*[2]Values!C$10)+(O396*[2]Values!$D$11)+1)</f>
        <v>#VALUE!</v>
      </c>
      <c r="N396" s="59">
        <v>6</v>
      </c>
      <c r="O396" s="59">
        <v>0</v>
      </c>
      <c r="P396" s="59"/>
      <c r="Q396" s="17">
        <f>(J396+([2]Values!$D$8*K396)+([2]Values!$D$9*L396)+(N396*[2]Values!$D$10)+(O396*[2]Values!$D$11))/[2]Values!$A$2*100</f>
        <v>2.2547832758946979E-3</v>
      </c>
      <c r="R396" s="63" t="s">
        <v>24</v>
      </c>
    </row>
    <row r="397" spans="1:18" x14ac:dyDescent="0.25">
      <c r="A397" s="57">
        <v>43893</v>
      </c>
      <c r="B397" s="58" t="s">
        <v>42</v>
      </c>
      <c r="C397" s="58" t="s">
        <v>470</v>
      </c>
      <c r="D397" s="58" t="s">
        <v>42</v>
      </c>
      <c r="E397" s="58">
        <v>4.9000000000000004</v>
      </c>
      <c r="F397" s="58" t="s">
        <v>21</v>
      </c>
      <c r="G397" s="58" t="s">
        <v>22</v>
      </c>
      <c r="H397" s="58">
        <v>35</v>
      </c>
      <c r="I397" s="58"/>
      <c r="J397" s="60">
        <v>0</v>
      </c>
      <c r="K397" s="61">
        <v>0</v>
      </c>
      <c r="L397" s="61">
        <v>0</v>
      </c>
      <c r="M397" s="62" t="e">
        <f>LOG(J397+([2]Values!$D$8*K397)+([2]Values!$D$9*L397)+(N397*[2]Values!C$10)+(O397*[2]Values!$D$11)+1)</f>
        <v>#VALUE!</v>
      </c>
      <c r="N397" s="59">
        <v>1</v>
      </c>
      <c r="O397" s="59">
        <v>0</v>
      </c>
      <c r="P397" s="59"/>
      <c r="Q397" s="17">
        <f>(J397+([2]Values!$D$8*K397)+([2]Values!$D$9*L397)+(N397*[2]Values!$D$10)+(O397*[2]Values!$D$11))/[2]Values!$A$2*100</f>
        <v>3.7579721264911634E-4</v>
      </c>
      <c r="R397" s="63" t="s">
        <v>24</v>
      </c>
    </row>
    <row r="398" spans="1:18" x14ac:dyDescent="0.25">
      <c r="A398" s="57">
        <v>43894</v>
      </c>
      <c r="B398" s="58" t="s">
        <v>304</v>
      </c>
      <c r="C398" s="58" t="s">
        <v>320</v>
      </c>
      <c r="D398" s="58" t="s">
        <v>304</v>
      </c>
      <c r="E398" s="58">
        <v>5</v>
      </c>
      <c r="F398" s="58" t="s">
        <v>21</v>
      </c>
      <c r="G398" s="58" t="s">
        <v>22</v>
      </c>
      <c r="H398" s="58">
        <v>5</v>
      </c>
      <c r="I398" s="58"/>
      <c r="J398" s="60">
        <v>0</v>
      </c>
      <c r="K398" s="61">
        <v>0</v>
      </c>
      <c r="L398" s="61">
        <v>0</v>
      </c>
      <c r="M398" s="62" t="e">
        <f>LOG(J398+([2]Values!$D$8*K398)+([2]Values!$D$9*L398)+(N398*[2]Values!C$10)+(O398*[2]Values!$D$11)+1)</f>
        <v>#VALUE!</v>
      </c>
      <c r="N398" s="64">
        <v>10</v>
      </c>
      <c r="O398" s="59">
        <v>4</v>
      </c>
      <c r="P398" s="59"/>
      <c r="Q398" s="17">
        <f>(J398+([2]Values!$D$8*K398)+([2]Values!$D$9*L398)+(N398*[2]Values!$D$10)+(O398*[2]Values!$D$11))/[2]Values!$A$2*100</f>
        <v>8.8514981867198732E-3</v>
      </c>
      <c r="R398" s="63" t="s">
        <v>24</v>
      </c>
    </row>
    <row r="399" spans="1:18" x14ac:dyDescent="0.25">
      <c r="A399" s="57">
        <v>43895</v>
      </c>
      <c r="B399" s="58" t="s">
        <v>58</v>
      </c>
      <c r="C399" s="58" t="s">
        <v>471</v>
      </c>
      <c r="D399" s="58" t="s">
        <v>58</v>
      </c>
      <c r="E399" s="58">
        <v>5.5</v>
      </c>
      <c r="F399" s="58" t="s">
        <v>21</v>
      </c>
      <c r="G399" s="58" t="s">
        <v>22</v>
      </c>
      <c r="H399" s="58">
        <v>115</v>
      </c>
      <c r="I399" s="58"/>
      <c r="J399" s="60">
        <v>0</v>
      </c>
      <c r="K399" s="61">
        <v>0</v>
      </c>
      <c r="L399" s="61">
        <v>0</v>
      </c>
      <c r="M399" s="62" t="e">
        <f>LOG(J399+([2]Values!$D$8*K399)+([2]Values!$D$9*L399)+(N399*[2]Values!C$10)+(O399*[2]Values!$D$11)+1)</f>
        <v>#VALUE!</v>
      </c>
      <c r="N399" s="64">
        <v>5</v>
      </c>
      <c r="O399" s="59">
        <v>0</v>
      </c>
      <c r="P399" s="59"/>
      <c r="Q399" s="17">
        <f>(J399+([2]Values!$D$8*K399)+([2]Values!$D$9*L399)+(N399*[2]Values!$D$10)+(O399*[2]Values!$D$11))/[2]Values!$A$2*100</f>
        <v>1.8789860632455818E-3</v>
      </c>
      <c r="R399" s="63" t="s">
        <v>24</v>
      </c>
    </row>
    <row r="400" spans="1:18" x14ac:dyDescent="0.25">
      <c r="A400" s="57">
        <v>43895</v>
      </c>
      <c r="B400" s="58" t="s">
        <v>61</v>
      </c>
      <c r="C400" s="58" t="s">
        <v>467</v>
      </c>
      <c r="D400" s="58" t="s">
        <v>61</v>
      </c>
      <c r="E400" s="58"/>
      <c r="F400" s="58" t="s">
        <v>21</v>
      </c>
      <c r="G400" s="58" t="s">
        <v>468</v>
      </c>
      <c r="H400" s="58"/>
      <c r="I400" s="58"/>
      <c r="J400" s="60">
        <v>0</v>
      </c>
      <c r="K400" s="61">
        <v>0</v>
      </c>
      <c r="L400" s="61">
        <v>0</v>
      </c>
      <c r="M400" s="62" t="e">
        <f>LOG(J400+([2]Values!$D$8*K400)+([2]Values!$D$9*L400)+(N400*[2]Values!C$10)+(O400*[2]Values!$D$11)+1)</f>
        <v>#VALUE!</v>
      </c>
      <c r="N400" s="59">
        <v>1</v>
      </c>
      <c r="O400" s="59">
        <v>0</v>
      </c>
      <c r="P400" s="59"/>
      <c r="Q400" s="17">
        <f>(J400+([2]Values!$D$8*K400)+([2]Values!$D$9*L400)+(N400*[2]Values!$D$10)+(O400*[2]Values!$D$11))/[2]Values!$A$2*100</f>
        <v>3.7579721264911634E-4</v>
      </c>
      <c r="R400" s="63" t="s">
        <v>24</v>
      </c>
    </row>
    <row r="401" spans="1:18" x14ac:dyDescent="0.25">
      <c r="A401" s="57">
        <v>43896</v>
      </c>
      <c r="B401" s="58" t="s">
        <v>28</v>
      </c>
      <c r="C401" s="58" t="s">
        <v>29</v>
      </c>
      <c r="D401" s="58" t="s">
        <v>28</v>
      </c>
      <c r="E401" s="58">
        <v>3.9</v>
      </c>
      <c r="F401" s="58" t="s">
        <v>21</v>
      </c>
      <c r="G401" s="58" t="s">
        <v>22</v>
      </c>
      <c r="H401" s="58">
        <v>13</v>
      </c>
      <c r="I401" s="58"/>
      <c r="J401" s="60">
        <v>0</v>
      </c>
      <c r="K401" s="61">
        <v>0</v>
      </c>
      <c r="L401" s="61">
        <v>0</v>
      </c>
      <c r="M401" s="62" t="e">
        <f>LOG(J401+([2]Values!$D$8*K401)+([2]Values!$D$9*L401)+(N401*[2]Values!C$10)+(O401*[2]Values!$D$11)+1)</f>
        <v>#VALUE!</v>
      </c>
      <c r="N401" s="59">
        <v>1</v>
      </c>
      <c r="O401" s="59">
        <v>0</v>
      </c>
      <c r="P401" s="59"/>
      <c r="Q401" s="17">
        <f>(J401+([2]Values!$D$8*K401)+([2]Values!$D$9*L401)+(N401*[2]Values!$D$10)+(O401*[2]Values!$D$11))/[2]Values!$A$2*100</f>
        <v>3.7579721264911634E-4</v>
      </c>
      <c r="R401" s="63" t="s">
        <v>24</v>
      </c>
    </row>
    <row r="402" spans="1:18" x14ac:dyDescent="0.25">
      <c r="A402" s="57">
        <v>43896</v>
      </c>
      <c r="B402" s="58" t="s">
        <v>472</v>
      </c>
      <c r="C402" s="58" t="s">
        <v>473</v>
      </c>
      <c r="D402" s="58" t="s">
        <v>472</v>
      </c>
      <c r="E402" s="58">
        <v>3.3</v>
      </c>
      <c r="F402" s="58" t="s">
        <v>21</v>
      </c>
      <c r="G402" s="58" t="s">
        <v>22</v>
      </c>
      <c r="H402" s="58">
        <v>12</v>
      </c>
      <c r="I402" s="58"/>
      <c r="J402" s="60">
        <v>0</v>
      </c>
      <c r="K402" s="61">
        <v>0</v>
      </c>
      <c r="L402" s="61">
        <v>0</v>
      </c>
      <c r="M402" s="62" t="e">
        <f>LOG(J402+([2]Values!$D$8*K402)+([2]Values!$D$9*L402)+(N402*[2]Values!C$10)+(O402*[2]Values!$D$11)+1)</f>
        <v>#VALUE!</v>
      </c>
      <c r="N402" s="64">
        <v>5</v>
      </c>
      <c r="O402" s="59">
        <v>0</v>
      </c>
      <c r="P402" s="59"/>
      <c r="Q402" s="17">
        <f>(J402+([2]Values!$D$8*K402)+([2]Values!$D$9*L402)+(N402*[2]Values!$D$10)+(O402*[2]Values!$D$11))/[2]Values!$A$2*100</f>
        <v>1.8789860632455818E-3</v>
      </c>
      <c r="R402" s="63" t="s">
        <v>24</v>
      </c>
    </row>
    <row r="403" spans="1:18" x14ac:dyDescent="0.25">
      <c r="A403" s="57">
        <v>43896</v>
      </c>
      <c r="B403" s="58" t="s">
        <v>44</v>
      </c>
      <c r="C403" s="58" t="s">
        <v>329</v>
      </c>
      <c r="D403" s="58" t="s">
        <v>44</v>
      </c>
      <c r="E403" s="58">
        <v>4.5</v>
      </c>
      <c r="F403" s="58" t="s">
        <v>31</v>
      </c>
      <c r="G403" s="58" t="s">
        <v>22</v>
      </c>
      <c r="H403" s="58">
        <v>6</v>
      </c>
      <c r="I403" s="58"/>
      <c r="J403" s="60">
        <v>0</v>
      </c>
      <c r="K403" s="61">
        <v>0</v>
      </c>
      <c r="L403" s="61">
        <v>0</v>
      </c>
      <c r="M403" s="62" t="e">
        <f>LOG(J403+([2]Values!$D$8*K403)+([2]Values!$D$9*L403)+(N403*[2]Values!C$10)+(O403*[2]Values!$D$11)+1)</f>
        <v>#VALUE!</v>
      </c>
      <c r="N403" s="64">
        <v>10</v>
      </c>
      <c r="O403" s="59">
        <v>0</v>
      </c>
      <c r="P403" s="59"/>
      <c r="Q403" s="17">
        <f>(J403+([2]Values!$D$8*K403)+([2]Values!$D$9*L403)+(N403*[2]Values!$D$10)+(O403*[2]Values!$D$11))/[2]Values!$A$2*100</f>
        <v>3.7579721264911635E-3</v>
      </c>
      <c r="R403" s="63" t="s">
        <v>24</v>
      </c>
    </row>
    <row r="404" spans="1:18" x14ac:dyDescent="0.25">
      <c r="A404" s="57">
        <v>43897</v>
      </c>
      <c r="B404" s="58" t="s">
        <v>258</v>
      </c>
      <c r="C404" s="58" t="s">
        <v>474</v>
      </c>
      <c r="D404" s="58" t="s">
        <v>258</v>
      </c>
      <c r="E404" s="58">
        <v>5.2</v>
      </c>
      <c r="F404" s="58" t="s">
        <v>21</v>
      </c>
      <c r="G404" s="58" t="s">
        <v>22</v>
      </c>
      <c r="H404" s="58"/>
      <c r="I404" s="58"/>
      <c r="J404" s="60">
        <v>0</v>
      </c>
      <c r="K404" s="61">
        <v>0</v>
      </c>
      <c r="L404" s="61">
        <v>0</v>
      </c>
      <c r="M404" s="62" t="e">
        <f>LOG(J404+([2]Values!$D$8*K404)+([2]Values!$D$9*L404)+(N404*[2]Values!C$10)+(O404*[2]Values!$D$11)+1)</f>
        <v>#VALUE!</v>
      </c>
      <c r="N404" s="59">
        <v>1</v>
      </c>
      <c r="O404" s="59">
        <v>0</v>
      </c>
      <c r="P404" s="59"/>
      <c r="Q404" s="17">
        <f>(J404+([2]Values!$D$8*K404)+([2]Values!$D$9*L404)+(N404*[2]Values!$D$10)+(O404*[2]Values!$D$11))/[2]Values!$A$2*100</f>
        <v>3.7579721264911634E-4</v>
      </c>
      <c r="R404" s="63" t="s">
        <v>24</v>
      </c>
    </row>
    <row r="405" spans="1:18" x14ac:dyDescent="0.25">
      <c r="A405" s="57">
        <v>43897</v>
      </c>
      <c r="B405" s="58" t="s">
        <v>475</v>
      </c>
      <c r="C405" s="58" t="s">
        <v>476</v>
      </c>
      <c r="D405" s="58" t="s">
        <v>475</v>
      </c>
      <c r="E405" s="58">
        <v>5.0999999999999996</v>
      </c>
      <c r="F405" s="58" t="s">
        <v>21</v>
      </c>
      <c r="G405" s="58" t="s">
        <v>22</v>
      </c>
      <c r="H405" s="58"/>
      <c r="I405" s="58"/>
      <c r="J405" s="60">
        <v>0</v>
      </c>
      <c r="K405" s="61">
        <v>0</v>
      </c>
      <c r="L405" s="61">
        <v>0</v>
      </c>
      <c r="M405" s="62" t="e">
        <f>LOG(J405+([2]Values!$D$8*K405)+([2]Values!$D$9*L405)+(N405*[2]Values!C$10)+(O405*[2]Values!$D$11)+1)</f>
        <v>#VALUE!</v>
      </c>
      <c r="N405" s="59">
        <v>3</v>
      </c>
      <c r="O405" s="59">
        <v>0</v>
      </c>
      <c r="P405" s="59"/>
      <c r="Q405" s="17">
        <f>(J405+([2]Values!$D$8*K405)+([2]Values!$D$9*L405)+(N405*[2]Values!$D$10)+(O405*[2]Values!$D$11))/[2]Values!$A$2*100</f>
        <v>1.127391637947349E-3</v>
      </c>
      <c r="R405" s="63" t="s">
        <v>24</v>
      </c>
    </row>
    <row r="406" spans="1:18" x14ac:dyDescent="0.25">
      <c r="A406" s="57">
        <v>43898</v>
      </c>
      <c r="B406" s="58" t="s">
        <v>44</v>
      </c>
      <c r="C406" s="58" t="s">
        <v>477</v>
      </c>
      <c r="D406" s="58" t="s">
        <v>44</v>
      </c>
      <c r="E406" s="58">
        <v>4.8</v>
      </c>
      <c r="F406" s="58" t="s">
        <v>21</v>
      </c>
      <c r="G406" s="58" t="s">
        <v>22</v>
      </c>
      <c r="H406" s="58">
        <v>9</v>
      </c>
      <c r="I406" s="58"/>
      <c r="J406" s="60">
        <v>0</v>
      </c>
      <c r="K406" s="61">
        <v>0</v>
      </c>
      <c r="L406" s="61">
        <v>0</v>
      </c>
      <c r="M406" s="62" t="e">
        <f>LOG(J406+([2]Values!$D$8*K406)+([2]Values!$D$9*L406)+(N406*[2]Values!C$10)+(O406*[2]Values!$D$11)+1)</f>
        <v>#VALUE!</v>
      </c>
      <c r="N406" s="64">
        <v>5</v>
      </c>
      <c r="O406" s="59">
        <v>0</v>
      </c>
      <c r="P406" s="59"/>
      <c r="Q406" s="17">
        <f>(J406+([2]Values!$D$8*K406)+([2]Values!$D$9*L406)+(N406*[2]Values!$D$10)+(O406*[2]Values!$D$11))/[2]Values!$A$2*100</f>
        <v>1.8789860632455818E-3</v>
      </c>
      <c r="R406" s="63" t="s">
        <v>24</v>
      </c>
    </row>
    <row r="407" spans="1:18" x14ac:dyDescent="0.25">
      <c r="A407" s="57">
        <v>43899</v>
      </c>
      <c r="B407" s="58" t="s">
        <v>28</v>
      </c>
      <c r="C407" s="58" t="s">
        <v>478</v>
      </c>
      <c r="D407" s="58" t="s">
        <v>28</v>
      </c>
      <c r="E407" s="58">
        <v>5</v>
      </c>
      <c r="F407" s="58" t="s">
        <v>143</v>
      </c>
      <c r="G407" s="58" t="s">
        <v>22</v>
      </c>
      <c r="H407" s="58">
        <v>10</v>
      </c>
      <c r="I407" s="58"/>
      <c r="J407" s="60">
        <v>0</v>
      </c>
      <c r="K407" s="61">
        <v>0</v>
      </c>
      <c r="L407" s="61">
        <v>0</v>
      </c>
      <c r="M407" s="62" t="e">
        <f>LOG(J407+([2]Values!$D$8*K407)+([2]Values!$D$9*L407)+(N407*[2]Values!C$10)+(O407*[2]Values!$D$11)+1)</f>
        <v>#VALUE!</v>
      </c>
      <c r="N407" s="59">
        <v>15</v>
      </c>
      <c r="O407" s="59">
        <v>0</v>
      </c>
      <c r="P407" s="59"/>
      <c r="Q407" s="17"/>
      <c r="R407" s="63" t="s">
        <v>24</v>
      </c>
    </row>
    <row r="408" spans="1:18" x14ac:dyDescent="0.25">
      <c r="A408" s="57">
        <v>43900</v>
      </c>
      <c r="B408" s="58" t="s">
        <v>47</v>
      </c>
      <c r="C408" s="58" t="s">
        <v>52</v>
      </c>
      <c r="D408" s="58" t="s">
        <v>47</v>
      </c>
      <c r="E408" s="58">
        <v>4.9000000000000004</v>
      </c>
      <c r="F408" s="58" t="s">
        <v>21</v>
      </c>
      <c r="G408" s="58" t="s">
        <v>22</v>
      </c>
      <c r="H408" s="58">
        <v>10</v>
      </c>
      <c r="I408" s="58"/>
      <c r="J408" s="60">
        <v>0</v>
      </c>
      <c r="K408" s="61">
        <v>3</v>
      </c>
      <c r="L408" s="61">
        <v>1032</v>
      </c>
      <c r="M408" s="62" t="e">
        <f>LOG(J408+([2]Values!$D$8*K408)+([2]Values!$D$9*L408)+(N408*[2]Values!C$10)+(O408*[2]Values!$D$11)+1)</f>
        <v>#VALUE!</v>
      </c>
      <c r="N408" s="59">
        <v>405</v>
      </c>
      <c r="O408" s="59">
        <v>60</v>
      </c>
      <c r="P408" s="59"/>
      <c r="Q408" s="17">
        <f>(J408+([2]Values!$D$8*K408)+([2]Values!$D$9*L408)+(N408*[2]Values!$D$10)+(O408*[2]Values!$D$11))/[2]Values!$A$2*100</f>
        <v>1.0317125682353212</v>
      </c>
      <c r="R408" s="63" t="s">
        <v>24</v>
      </c>
    </row>
    <row r="409" spans="1:18" x14ac:dyDescent="0.25">
      <c r="A409" s="57">
        <v>43901</v>
      </c>
      <c r="B409" s="58" t="s">
        <v>47</v>
      </c>
      <c r="C409" s="58" t="s">
        <v>52</v>
      </c>
      <c r="D409" s="58" t="s">
        <v>47</v>
      </c>
      <c r="E409" s="58">
        <v>3.7</v>
      </c>
      <c r="F409" s="58" t="s">
        <v>21</v>
      </c>
      <c r="G409" s="58" t="s">
        <v>22</v>
      </c>
      <c r="H409" s="58"/>
      <c r="I409" s="58"/>
      <c r="J409" s="60">
        <v>0</v>
      </c>
      <c r="K409" s="61">
        <v>0</v>
      </c>
      <c r="L409" s="61">
        <v>0</v>
      </c>
      <c r="M409" s="62" t="e">
        <f>LOG(J409+([2]Values!$D$8*K409)+([2]Values!$D$9*L409)+(N409*[2]Values!C$10)+(O409*[2]Values!$D$11)+1)</f>
        <v>#VALUE!</v>
      </c>
      <c r="N409" s="59">
        <v>2</v>
      </c>
      <c r="O409" s="59">
        <v>0</v>
      </c>
      <c r="P409" s="59"/>
      <c r="Q409" s="17">
        <f>(J409+([2]Values!$D$8*K409)+([2]Values!$D$9*L409)+(N409*[2]Values!$D$10)+(O409*[2]Values!$D$11))/[2]Values!$A$2*100</f>
        <v>7.5159442529823268E-4</v>
      </c>
      <c r="R409" s="63" t="s">
        <v>24</v>
      </c>
    </row>
    <row r="410" spans="1:18" x14ac:dyDescent="0.25">
      <c r="A410" s="57">
        <v>43902</v>
      </c>
      <c r="B410" s="58" t="s">
        <v>34</v>
      </c>
      <c r="C410" s="58" t="s">
        <v>479</v>
      </c>
      <c r="D410" s="58" t="s">
        <v>34</v>
      </c>
      <c r="E410" s="58">
        <v>5.2</v>
      </c>
      <c r="F410" s="58" t="s">
        <v>21</v>
      </c>
      <c r="G410" s="58" t="s">
        <v>22</v>
      </c>
      <c r="H410" s="58">
        <v>8</v>
      </c>
      <c r="I410" s="58"/>
      <c r="J410" s="60">
        <v>0</v>
      </c>
      <c r="K410" s="61">
        <v>2</v>
      </c>
      <c r="L410" s="61">
        <v>0</v>
      </c>
      <c r="M410" s="62" t="e">
        <f>LOG(J410+([2]Values!$D$8*K410)+([2]Values!$D$9*L410)+(N410*[2]Values!C$10)+(O410*[2]Values!$D$11)+1)</f>
        <v>#VALUE!</v>
      </c>
      <c r="N410" s="64">
        <v>0</v>
      </c>
      <c r="O410" s="59">
        <v>0</v>
      </c>
      <c r="P410" s="59"/>
      <c r="Q410" s="17">
        <f>(J410+([2]Values!$D$8*K410)+([2]Values!$D$9*L410)+(N410*[2]Values!$D$10)+(O410*[2]Values!$D$11))/[2]Values!$A$2*100</f>
        <v>2.0667587872575725E-2</v>
      </c>
      <c r="R410" s="63" t="s">
        <v>24</v>
      </c>
    </row>
    <row r="411" spans="1:18" x14ac:dyDescent="0.25">
      <c r="A411" s="57">
        <v>43903</v>
      </c>
      <c r="B411" s="58" t="s">
        <v>61</v>
      </c>
      <c r="C411" s="58" t="s">
        <v>467</v>
      </c>
      <c r="D411" s="58" t="s">
        <v>61</v>
      </c>
      <c r="E411" s="58">
        <v>2.8</v>
      </c>
      <c r="F411" s="58" t="s">
        <v>21</v>
      </c>
      <c r="G411" s="58" t="s">
        <v>468</v>
      </c>
      <c r="H411" s="58"/>
      <c r="I411" s="58"/>
      <c r="J411" s="60">
        <v>0</v>
      </c>
      <c r="K411" s="61">
        <v>0</v>
      </c>
      <c r="L411" s="61">
        <v>0</v>
      </c>
      <c r="M411" s="62" t="e">
        <f>LOG(J411+([2]Values!$D$8*K411)+([2]Values!$D$9*L411)+(N411*[2]Values!C$10)+(O411*[2]Values!$D$11)+1)</f>
        <v>#VALUE!</v>
      </c>
      <c r="N411" s="64">
        <v>10</v>
      </c>
      <c r="O411" s="59">
        <v>0</v>
      </c>
      <c r="P411" s="59"/>
      <c r="Q411" s="17">
        <f>(J411+([2]Values!$D$8*K411)+([2]Values!$D$9*L411)+(N411*[2]Values!$D$10)+(O411*[2]Values!$D$11))/[2]Values!$A$2*100</f>
        <v>3.7579721264911635E-3</v>
      </c>
      <c r="R411" s="63" t="s">
        <v>24</v>
      </c>
    </row>
    <row r="412" spans="1:18" x14ac:dyDescent="0.25">
      <c r="A412" s="57">
        <v>43903</v>
      </c>
      <c r="B412" s="58" t="s">
        <v>176</v>
      </c>
      <c r="C412" s="58" t="s">
        <v>480</v>
      </c>
      <c r="D412" s="58" t="s">
        <v>176</v>
      </c>
      <c r="E412" s="58">
        <v>4.8</v>
      </c>
      <c r="F412" s="58" t="s">
        <v>21</v>
      </c>
      <c r="G412" s="58" t="s">
        <v>22</v>
      </c>
      <c r="H412" s="58">
        <v>15</v>
      </c>
      <c r="I412" s="58"/>
      <c r="J412" s="60">
        <v>0</v>
      </c>
      <c r="K412" s="61">
        <v>0</v>
      </c>
      <c r="L412" s="61">
        <v>0</v>
      </c>
      <c r="M412" s="62" t="e">
        <f>LOG(J412+([2]Values!$D$8*K412)+([2]Values!$D$9*L412)+(N412*[2]Values!C$10)+(O412*[2]Values!$D$11)+1)</f>
        <v>#VALUE!</v>
      </c>
      <c r="N412" s="64">
        <v>2</v>
      </c>
      <c r="O412" s="59">
        <v>0</v>
      </c>
      <c r="P412" s="59"/>
      <c r="Q412" s="17">
        <f>(J412+([2]Values!$D$8*K412)+([2]Values!$D$9*L412)+(N412*[2]Values!$D$10)+(O412*[2]Values!$D$11))/[2]Values!$A$2*100</f>
        <v>7.5159442529823268E-4</v>
      </c>
      <c r="R412" s="63" t="s">
        <v>24</v>
      </c>
    </row>
    <row r="413" spans="1:18" x14ac:dyDescent="0.25">
      <c r="A413" s="57">
        <v>43904</v>
      </c>
      <c r="B413" s="58" t="s">
        <v>44</v>
      </c>
      <c r="C413" s="58" t="s">
        <v>481</v>
      </c>
      <c r="D413" s="58" t="s">
        <v>44</v>
      </c>
      <c r="E413" s="58">
        <v>4</v>
      </c>
      <c r="F413" s="58" t="s">
        <v>21</v>
      </c>
      <c r="G413" s="58" t="s">
        <v>22</v>
      </c>
      <c r="H413" s="58">
        <v>10</v>
      </c>
      <c r="I413" s="58"/>
      <c r="J413" s="60">
        <v>0</v>
      </c>
      <c r="K413" s="61">
        <v>0</v>
      </c>
      <c r="L413" s="61">
        <v>0</v>
      </c>
      <c r="M413" s="62" t="e">
        <f>LOG(J413+([2]Values!$D$8*K413)+([2]Values!$D$9*L413)+(N413*[2]Values!C$10)+(O413*[2]Values!$D$11)+1)</f>
        <v>#VALUE!</v>
      </c>
      <c r="N413" s="64">
        <v>10</v>
      </c>
      <c r="O413" s="59">
        <v>0</v>
      </c>
      <c r="P413" s="59"/>
      <c r="Q413" s="17">
        <f>(J413+([2]Values!$D$8*K413)+([2]Values!$D$9*L413)+(N413*[2]Values!$D$10)+(O413*[2]Values!$D$11))/[2]Values!$A$2*100</f>
        <v>3.7579721264911635E-3</v>
      </c>
      <c r="R413" s="63" t="s">
        <v>24</v>
      </c>
    </row>
    <row r="414" spans="1:18" x14ac:dyDescent="0.25">
      <c r="A414" s="57">
        <v>43905</v>
      </c>
      <c r="B414" s="58" t="s">
        <v>44</v>
      </c>
      <c r="C414" s="58" t="s">
        <v>131</v>
      </c>
      <c r="D414" s="58" t="s">
        <v>44</v>
      </c>
      <c r="E414" s="58">
        <v>5.4</v>
      </c>
      <c r="F414" s="58" t="s">
        <v>21</v>
      </c>
      <c r="G414" s="58" t="s">
        <v>22</v>
      </c>
      <c r="H414" s="58">
        <v>16</v>
      </c>
      <c r="I414" s="58"/>
      <c r="J414" s="60">
        <v>0</v>
      </c>
      <c r="K414" s="61">
        <v>2</v>
      </c>
      <c r="L414" s="61"/>
      <c r="M414" s="62" t="e">
        <f>LOG(J414+([2]Values!$D$8*K414)+([2]Values!$D$9*L414)+(N414*[2]Values!C$10)+(O414*[2]Values!$D$11)+1)</f>
        <v>#VALUE!</v>
      </c>
      <c r="N414" s="64">
        <v>20</v>
      </c>
      <c r="O414" s="59">
        <v>1</v>
      </c>
      <c r="P414" s="59"/>
      <c r="Q414" s="17">
        <f>(J414+([2]Values!$D$8*K414)+([2]Values!$D$9*L414)+(N414*[2]Values!$D$10)+(O414*[2]Values!$D$11))/[2]Values!$A$2*100</f>
        <v>2.9456913640615229E-2</v>
      </c>
      <c r="R414" s="63" t="s">
        <v>24</v>
      </c>
    </row>
    <row r="415" spans="1:18" x14ac:dyDescent="0.25">
      <c r="A415" s="57">
        <v>43906</v>
      </c>
      <c r="B415" s="58" t="s">
        <v>61</v>
      </c>
      <c r="C415" s="58" t="s">
        <v>168</v>
      </c>
      <c r="D415" s="58" t="s">
        <v>61</v>
      </c>
      <c r="E415" s="58">
        <v>3.1</v>
      </c>
      <c r="F415" s="58" t="s">
        <v>21</v>
      </c>
      <c r="G415" s="58" t="s">
        <v>22</v>
      </c>
      <c r="H415" s="58"/>
      <c r="I415" s="58"/>
      <c r="J415" s="60">
        <v>0</v>
      </c>
      <c r="K415" s="61">
        <v>0</v>
      </c>
      <c r="L415" s="61">
        <v>0</v>
      </c>
      <c r="M415" s="62" t="e">
        <f>LOG(J415+([2]Values!$D$8*K415)+([2]Values!$D$9*L415)+(N415*[2]Values!C$10)+(O415*[2]Values!$D$11)+1)</f>
        <v>#VALUE!</v>
      </c>
      <c r="N415" s="64">
        <v>2</v>
      </c>
      <c r="O415" s="59">
        <v>0</v>
      </c>
      <c r="P415" s="59"/>
      <c r="Q415" s="17">
        <f>(J415+([2]Values!$D$8*K415)+([2]Values!$D$9*L415)+(N415*[2]Values!$D$10)+(O415*[2]Values!$D$11))/[2]Values!$A$2*100</f>
        <v>7.5159442529823268E-4</v>
      </c>
      <c r="R415" s="63" t="s">
        <v>24</v>
      </c>
    </row>
    <row r="416" spans="1:18" x14ac:dyDescent="0.25">
      <c r="A416" s="57">
        <v>43908</v>
      </c>
      <c r="B416" s="58" t="s">
        <v>138</v>
      </c>
      <c r="C416" s="58" t="s">
        <v>139</v>
      </c>
      <c r="D416" s="58" t="s">
        <v>138</v>
      </c>
      <c r="E416" s="58">
        <v>5.7</v>
      </c>
      <c r="F416" s="58" t="s">
        <v>21</v>
      </c>
      <c r="G416" s="58" t="s">
        <v>22</v>
      </c>
      <c r="H416" s="58">
        <v>11</v>
      </c>
      <c r="I416" s="58"/>
      <c r="J416" s="60"/>
      <c r="K416" s="61"/>
      <c r="L416" s="61"/>
      <c r="M416" s="62" t="e">
        <f>LOG(J416+([2]Values!$D$8*K416)+([2]Values!$D$9*L416)+(N416*[2]Values!C$10)+(O416*[2]Values!$D$11)+1)</f>
        <v>#VALUE!</v>
      </c>
      <c r="N416" s="64"/>
      <c r="O416" s="59"/>
      <c r="P416" s="59"/>
      <c r="Q416" s="17">
        <f>(J416+([2]Values!$D$8*K416)+([2]Values!$D$9*L416)+(N416*[2]Values!$D$10)+(O416*[2]Values!$D$11))/[2]Values!$A$2*100</f>
        <v>0</v>
      </c>
      <c r="R416" s="63"/>
    </row>
    <row r="417" spans="1:17" x14ac:dyDescent="0.25">
      <c r="A417" s="83">
        <v>43102</v>
      </c>
      <c r="B417" s="84" t="s">
        <v>96</v>
      </c>
      <c r="C417" s="85" t="s">
        <v>482</v>
      </c>
      <c r="D417" s="84" t="s">
        <v>483</v>
      </c>
      <c r="E417" s="85">
        <v>4.7</v>
      </c>
      <c r="F417" s="85" t="s">
        <v>87</v>
      </c>
      <c r="G417" s="85" t="s">
        <v>22</v>
      </c>
      <c r="H417" s="85"/>
      <c r="I417" s="85"/>
      <c r="J417" s="60">
        <v>0</v>
      </c>
      <c r="K417" s="61">
        <v>0</v>
      </c>
      <c r="L417" s="61">
        <v>0</v>
      </c>
      <c r="M417" s="86">
        <f>LOG(J417+([3]Values!$D$8*K417)+([3]Values!$D$9*L417)+(N417*[3]Values!D$10)+(O417*[3]Values!$D$11)+1)</f>
        <v>5.6977318551954377E-2</v>
      </c>
      <c r="N417" s="87">
        <v>15</v>
      </c>
      <c r="O417" s="87">
        <v>0</v>
      </c>
      <c r="P417" s="88"/>
      <c r="Q417" s="89">
        <f>(J417+([3]Values!$D$8*K417)+([3]Values!$D$9*L417)+(N417*[3]Values!$D$10)+(O417*[3]Values!$D$11))/[3]Values!$A$2*100</f>
        <v>3.926411445261546E-4</v>
      </c>
    </row>
    <row r="418" spans="1:17" x14ac:dyDescent="0.25">
      <c r="A418" s="83">
        <v>43102</v>
      </c>
      <c r="B418" s="84" t="s">
        <v>472</v>
      </c>
      <c r="C418" s="85" t="s">
        <v>484</v>
      </c>
      <c r="D418" s="84" t="s">
        <v>472</v>
      </c>
      <c r="E418" s="90">
        <v>2</v>
      </c>
      <c r="F418" s="90" t="s">
        <v>485</v>
      </c>
      <c r="G418" s="90" t="s">
        <v>486</v>
      </c>
      <c r="H418" s="85"/>
      <c r="I418" s="85"/>
      <c r="J418" s="60">
        <v>0</v>
      </c>
      <c r="K418" s="61">
        <v>0</v>
      </c>
      <c r="L418" s="61">
        <v>0</v>
      </c>
      <c r="M418" s="86">
        <f>LOG(J418+([3]Values!$D$8*K418)+([3]Values!$D$9*L418)+(N418*[3]Values!D$10)+(O418*[3]Values!$D$11)+1)</f>
        <v>1.2009188198087781E-2</v>
      </c>
      <c r="N418" s="87">
        <v>3</v>
      </c>
      <c r="O418" s="87">
        <v>0</v>
      </c>
      <c r="P418" s="88"/>
      <c r="Q418" s="89">
        <f>(J418+([3]Values!$D$8*K418)+([3]Values!$D$9*L418)+(N418*[3]Values!$D$10)+(O418*[3]Values!$D$11))/[3]Values!$A$2*100</f>
        <v>7.8528228905230915E-5</v>
      </c>
    </row>
    <row r="419" spans="1:17" x14ac:dyDescent="0.25">
      <c r="A419" s="83">
        <v>43102</v>
      </c>
      <c r="B419" s="84" t="s">
        <v>61</v>
      </c>
      <c r="C419" s="85" t="s">
        <v>109</v>
      </c>
      <c r="D419" s="84" t="s">
        <v>61</v>
      </c>
      <c r="E419" s="85">
        <v>3.2</v>
      </c>
      <c r="F419" s="85" t="s">
        <v>158</v>
      </c>
      <c r="G419" s="85" t="s">
        <v>22</v>
      </c>
      <c r="H419" s="85"/>
      <c r="I419" s="85"/>
      <c r="J419" s="60">
        <v>0</v>
      </c>
      <c r="K419" s="61">
        <v>0</v>
      </c>
      <c r="L419" s="61"/>
      <c r="M419" s="86">
        <f>LOG(J419+([3]Values!$D$8*K419)+([3]Values!$D$9*L419)+(N419*[3]Values!D$10)+(O419*[3]Values!$D$11)+1)</f>
        <v>0.42240905925145145</v>
      </c>
      <c r="N419" s="87">
        <v>176</v>
      </c>
      <c r="O419" s="87">
        <v>0</v>
      </c>
      <c r="P419" s="88"/>
      <c r="Q419" s="89">
        <f>(J419+([3]Values!$D$8*K419)+([3]Values!$D$9*L419)+(N419*[3]Values!$D$10)+(O419*[3]Values!$D$11))/[3]Values!$A$2*100</f>
        <v>4.6069894291068799E-3</v>
      </c>
    </row>
    <row r="420" spans="1:17" x14ac:dyDescent="0.25">
      <c r="A420" s="83">
        <v>43102</v>
      </c>
      <c r="B420" s="84" t="s">
        <v>310</v>
      </c>
      <c r="C420" s="85" t="s">
        <v>487</v>
      </c>
      <c r="D420" s="84" t="s">
        <v>310</v>
      </c>
      <c r="E420" s="85">
        <v>5.0999999999999996</v>
      </c>
      <c r="F420" s="85" t="s">
        <v>87</v>
      </c>
      <c r="G420" s="85" t="s">
        <v>22</v>
      </c>
      <c r="H420" s="85">
        <v>10</v>
      </c>
      <c r="I420" s="85" t="s">
        <v>23</v>
      </c>
      <c r="J420" s="60">
        <v>0</v>
      </c>
      <c r="K420" s="61">
        <v>2</v>
      </c>
      <c r="L420" s="61"/>
      <c r="M420" s="86">
        <f>LOG(J420+([3]Values!$D$8*K420)+([3]Values!$D$9*L420)+(N420*[3]Values!D$10)+(O420*[3]Values!$D$11)+1)</f>
        <v>0.18168091789411395</v>
      </c>
      <c r="N420" s="87">
        <v>1</v>
      </c>
      <c r="O420" s="87"/>
      <c r="P420" s="88"/>
      <c r="Q420" s="89">
        <f>(J420+([3]Values!$D$8*K420)+([3]Values!$D$9*L420)+(N420*[3]Values!$D$10)+(O420*[3]Values!$D$11))/[3]Values!$A$2*100</f>
        <v>1.4548080908363332E-3</v>
      </c>
    </row>
    <row r="421" spans="1:17" x14ac:dyDescent="0.25">
      <c r="A421" s="83">
        <v>43103</v>
      </c>
      <c r="B421" s="84" t="s">
        <v>114</v>
      </c>
      <c r="C421" s="85" t="s">
        <v>488</v>
      </c>
      <c r="D421" s="84" t="s">
        <v>114</v>
      </c>
      <c r="E421" s="85">
        <v>5.0999999999999996</v>
      </c>
      <c r="F421" s="85" t="s">
        <v>87</v>
      </c>
      <c r="G421" s="85" t="s">
        <v>22</v>
      </c>
      <c r="H421" s="85">
        <v>80</v>
      </c>
      <c r="I421" s="85" t="s">
        <v>23</v>
      </c>
      <c r="J421" s="60">
        <v>0</v>
      </c>
      <c r="K421" s="61">
        <v>0</v>
      </c>
      <c r="L421" s="61">
        <v>0</v>
      </c>
      <c r="M421" s="86">
        <f>LOG(J421+([3]Values!$D$8*K421)+([3]Values!$D$9*L421)+(N421*[3]Values!D$10)+(O421*[3]Values!$D$11)+1)</f>
        <v>1.5939572029432809E-2</v>
      </c>
      <c r="N421" s="87">
        <v>4</v>
      </c>
      <c r="O421" s="87">
        <v>0</v>
      </c>
      <c r="P421" s="88"/>
      <c r="Q421" s="89">
        <f>(J421+([3]Values!$D$8*K421)+([3]Values!$D$9*L421)+(N421*[3]Values!$D$10)+(O421*[3]Values!$D$11))/[3]Values!$A$2*100</f>
        <v>1.0470430520697455E-4</v>
      </c>
    </row>
    <row r="422" spans="1:17" x14ac:dyDescent="0.25">
      <c r="A422" s="83">
        <v>43103</v>
      </c>
      <c r="B422" s="84" t="s">
        <v>28</v>
      </c>
      <c r="C422" s="85" t="s">
        <v>60</v>
      </c>
      <c r="D422" s="84" t="s">
        <v>28</v>
      </c>
      <c r="E422" s="85">
        <v>4.5999999999999996</v>
      </c>
      <c r="F422" s="85" t="s">
        <v>87</v>
      </c>
      <c r="G422" s="85" t="s">
        <v>22</v>
      </c>
      <c r="H422" s="85">
        <v>10</v>
      </c>
      <c r="I422" s="85"/>
      <c r="J422" s="60">
        <v>0</v>
      </c>
      <c r="K422" s="61">
        <v>0</v>
      </c>
      <c r="L422" s="61"/>
      <c r="M422" s="86">
        <f>LOG(J422+([3]Values!$D$8*K422)+([3]Values!$D$9*L422)+(N422*[3]Values!D$10)+(O422*[3]Values!$D$11)+1)</f>
        <v>0.97494270719496412</v>
      </c>
      <c r="N422" s="87">
        <v>727</v>
      </c>
      <c r="O422" s="87">
        <v>52</v>
      </c>
      <c r="P422" s="88">
        <v>2170000</v>
      </c>
      <c r="Q422" s="89">
        <f>(J422+([3]Values!$D$8*K422)+([3]Values!$D$9*L422)+(N422*[3]Values!$D$10)+(O422*[3]Values!$D$11))/[3]Values!$A$2*100</f>
        <v>2.3636747825384909E-2</v>
      </c>
    </row>
    <row r="423" spans="1:17" x14ac:dyDescent="0.25">
      <c r="A423" s="83">
        <v>43104</v>
      </c>
      <c r="B423" s="84" t="s">
        <v>138</v>
      </c>
      <c r="C423" s="85" t="s">
        <v>265</v>
      </c>
      <c r="D423" s="84" t="s">
        <v>138</v>
      </c>
      <c r="E423" s="85">
        <v>4.4000000000000004</v>
      </c>
      <c r="F423" s="85" t="s">
        <v>87</v>
      </c>
      <c r="G423" s="85" t="s">
        <v>22</v>
      </c>
      <c r="H423" s="85">
        <v>13</v>
      </c>
      <c r="I423" s="85" t="s">
        <v>23</v>
      </c>
      <c r="J423" s="60">
        <v>0</v>
      </c>
      <c r="K423" s="61">
        <v>0</v>
      </c>
      <c r="L423" s="61">
        <v>0</v>
      </c>
      <c r="M423" s="86">
        <f>LOG(J423+([3]Values!$D$8*K423)+([3]Values!$D$9*L423)+(N423*[3]Values!D$10)+(O423*[3]Values!$D$11)+1)</f>
        <v>4.0400731096553195E-3</v>
      </c>
      <c r="N423" s="87">
        <v>1</v>
      </c>
      <c r="O423" s="87">
        <v>0</v>
      </c>
      <c r="P423" s="88"/>
      <c r="Q423" s="89">
        <f>(J423+([3]Values!$D$8*K423)+([3]Values!$D$9*L423)+(N423*[3]Values!$D$10)+(O423*[3]Values!$D$11))/[3]Values!$A$2*100</f>
        <v>2.6176076301743638E-5</v>
      </c>
    </row>
    <row r="424" spans="1:17" x14ac:dyDescent="0.25">
      <c r="A424" s="83">
        <v>43104</v>
      </c>
      <c r="B424" s="84" t="s">
        <v>416</v>
      </c>
      <c r="C424" s="85" t="s">
        <v>489</v>
      </c>
      <c r="D424" s="84" t="s">
        <v>416</v>
      </c>
      <c r="E424" s="85">
        <v>5.3</v>
      </c>
      <c r="F424" s="85" t="s">
        <v>87</v>
      </c>
      <c r="G424" s="85" t="s">
        <v>22</v>
      </c>
      <c r="H424" s="85">
        <v>14</v>
      </c>
      <c r="I424" s="85" t="s">
        <v>32</v>
      </c>
      <c r="J424" s="60">
        <v>0</v>
      </c>
      <c r="K424" s="61">
        <v>0</v>
      </c>
      <c r="L424" s="61">
        <v>20</v>
      </c>
      <c r="M424" s="86">
        <f>LOG(J424+([3]Values!$D$8*K424)+([3]Values!$D$9*L424)+(N424*[3]Values!D$10)+(O424*[3]Values!$D$11)+1)</f>
        <v>1.2262067386464846</v>
      </c>
      <c r="N424" s="87">
        <v>1655</v>
      </c>
      <c r="O424" s="87"/>
      <c r="P424" s="88"/>
      <c r="Q424" s="89">
        <f>(J424+([3]Values!$D$8*K424)+([3]Values!$D$9*L424)+(N424*[3]Values!$D$10)+(O424*[3]Values!$D$11))/[3]Values!$A$2*100</f>
        <v>4.4349559959502086E-2</v>
      </c>
    </row>
    <row r="425" spans="1:17" x14ac:dyDescent="0.25">
      <c r="A425" s="83">
        <v>43104</v>
      </c>
      <c r="B425" s="84" t="s">
        <v>28</v>
      </c>
      <c r="C425" s="85" t="s">
        <v>217</v>
      </c>
      <c r="D425" s="84" t="s">
        <v>28</v>
      </c>
      <c r="E425" s="85">
        <v>4.3</v>
      </c>
      <c r="F425" s="85" t="s">
        <v>87</v>
      </c>
      <c r="G425" s="85" t="s">
        <v>22</v>
      </c>
      <c r="H425" s="85">
        <v>8</v>
      </c>
      <c r="I425" s="85"/>
      <c r="J425" s="60">
        <v>0</v>
      </c>
      <c r="K425" s="61">
        <v>0</v>
      </c>
      <c r="L425" s="61">
        <v>46</v>
      </c>
      <c r="M425" s="86">
        <f>LOG(J425+([3]Values!$D$8*K425)+([3]Values!$D$9*L425)+(N425*[3]Values!D$10)+(O425*[3]Values!$D$11)+1)</f>
        <v>0.32729801781022905</v>
      </c>
      <c r="N425" s="87">
        <v>30</v>
      </c>
      <c r="O425" s="87">
        <v>0</v>
      </c>
      <c r="P425" s="88"/>
      <c r="Q425" s="89">
        <f>(J425+([3]Values!$D$8*K425)+([3]Values!$D$9*L425)+(N425*[3]Values!$D$10)+(O425*[3]Values!$D$11))/[3]Values!$A$2*100</f>
        <v>3.1500357533199405E-3</v>
      </c>
    </row>
    <row r="426" spans="1:17" x14ac:dyDescent="0.25">
      <c r="A426" s="91">
        <v>43106</v>
      </c>
      <c r="B426" s="84" t="s">
        <v>44</v>
      </c>
      <c r="C426" s="84" t="s">
        <v>490</v>
      </c>
      <c r="D426" s="84" t="s">
        <v>44</v>
      </c>
      <c r="E426" s="84">
        <v>5.0999999999999996</v>
      </c>
      <c r="F426" s="84" t="s">
        <v>87</v>
      </c>
      <c r="G426" s="84" t="s">
        <v>31</v>
      </c>
      <c r="H426" s="84">
        <v>8</v>
      </c>
      <c r="I426" s="84"/>
      <c r="J426" s="60">
        <v>0</v>
      </c>
      <c r="K426" s="61">
        <v>51</v>
      </c>
      <c r="L426" s="61"/>
      <c r="M426" s="86">
        <f>LOG(J426+([3]Values!$D$8*K426)+([3]Values!$D$9*L426)+(N426*[3]Values!D$10)+(O426*[3]Values!$D$11)+1)</f>
        <v>1.1463501299466374</v>
      </c>
      <c r="N426" s="92"/>
      <c r="O426" s="92"/>
      <c r="P426" s="93"/>
      <c r="Q426" s="94">
        <f>(J426+([3]Values!$D$8*K426)+([3]Values!$D$9*L426)+(N426*[3]Values!$D$10)+(O426*[3]Values!$D$11))/[3]Values!$A$2*100</f>
        <v>3.6430116370632037E-2</v>
      </c>
    </row>
    <row r="427" spans="1:17" x14ac:dyDescent="0.25">
      <c r="A427" s="83">
        <v>43107</v>
      </c>
      <c r="B427" s="84" t="s">
        <v>304</v>
      </c>
      <c r="C427" s="85" t="s">
        <v>320</v>
      </c>
      <c r="D427" s="84" t="s">
        <v>61</v>
      </c>
      <c r="E427" s="84">
        <v>5.5</v>
      </c>
      <c r="F427" s="85" t="s">
        <v>87</v>
      </c>
      <c r="G427" s="85" t="s">
        <v>22</v>
      </c>
      <c r="H427" s="85">
        <v>0</v>
      </c>
      <c r="I427" s="85"/>
      <c r="J427" s="60">
        <v>0</v>
      </c>
      <c r="K427" s="61">
        <v>0</v>
      </c>
      <c r="L427" s="61">
        <v>4</v>
      </c>
      <c r="M427" s="86">
        <f>LOG(J427+([3]Values!$D$8*K427)+([3]Values!$D$9*L427)+(N427*[3]Values!D$10)+(O427*[3]Values!$D$11)+1)</f>
        <v>4.3382014617076317E-2</v>
      </c>
      <c r="N427" s="87"/>
      <c r="O427" s="87">
        <v>1</v>
      </c>
      <c r="P427" s="88"/>
      <c r="Q427" s="89">
        <f>(J427+([3]Values!$D$8*K427)+([3]Values!$D$9*L427)+(N427*[3]Values!$D$10)+(O427*[3]Values!$D$11))/[3]Values!$A$2*100</f>
        <v>2.9422189667745082E-4</v>
      </c>
    </row>
    <row r="428" spans="1:17" x14ac:dyDescent="0.25">
      <c r="A428" s="91">
        <v>43108</v>
      </c>
      <c r="B428" s="84" t="s">
        <v>221</v>
      </c>
      <c r="C428" s="84" t="s">
        <v>222</v>
      </c>
      <c r="D428" s="84" t="s">
        <v>221</v>
      </c>
      <c r="E428" s="84">
        <v>3.4</v>
      </c>
      <c r="F428" s="84" t="s">
        <v>87</v>
      </c>
      <c r="G428" s="84" t="s">
        <v>223</v>
      </c>
      <c r="H428" s="84">
        <v>3</v>
      </c>
      <c r="I428" s="84"/>
      <c r="J428" s="60">
        <v>0</v>
      </c>
      <c r="K428" s="61">
        <v>0</v>
      </c>
      <c r="L428" s="61">
        <v>0</v>
      </c>
      <c r="M428" s="86">
        <f>LOG(J428+([3]Values!$D$8*K428)+([3]Values!$D$9*L428)+(N428*[3]Values!D$10)+(O428*[3]Values!$D$11)+1)</f>
        <v>1.4504892636647506</v>
      </c>
      <c r="N428" s="92">
        <v>2912</v>
      </c>
      <c r="O428" s="92">
        <v>0</v>
      </c>
      <c r="P428" s="93"/>
      <c r="Q428" s="94">
        <f>(J428+([3]Values!$D$8*K428)+([3]Values!$D$9*L428)+(N428*[3]Values!$D$10)+(O428*[3]Values!$D$11))/[3]Values!$A$2*100</f>
        <v>7.6224734190677462E-2</v>
      </c>
    </row>
    <row r="429" spans="1:17" x14ac:dyDescent="0.25">
      <c r="A429" s="83">
        <v>43110</v>
      </c>
      <c r="B429" s="84" t="s">
        <v>491</v>
      </c>
      <c r="C429" s="85" t="s">
        <v>492</v>
      </c>
      <c r="D429" s="84" t="s">
        <v>465</v>
      </c>
      <c r="E429" s="84">
        <v>7.5</v>
      </c>
      <c r="F429" s="85" t="s">
        <v>87</v>
      </c>
      <c r="G429" s="85" t="s">
        <v>22</v>
      </c>
      <c r="H429" s="85">
        <v>12</v>
      </c>
      <c r="I429" s="85"/>
      <c r="J429" s="60">
        <v>0</v>
      </c>
      <c r="K429" s="61">
        <v>0</v>
      </c>
      <c r="L429" s="61">
        <v>0</v>
      </c>
      <c r="M429" s="86">
        <f>LOG(J429+([3]Values!$D$8*K429)+([3]Values!$D$9*L429)+(N429*[3]Values!D$10)+(O429*[3]Values!$D$11)+1)</f>
        <v>3.1314778720401552E-2</v>
      </c>
      <c r="N429" s="87">
        <v>8</v>
      </c>
      <c r="O429" s="87">
        <v>0</v>
      </c>
      <c r="P429" s="93"/>
      <c r="Q429" s="89">
        <f>(J429+([3]Values!$D$8*K429)+([3]Values!$D$9*L429)+(N429*[3]Values!$D$10)+(O429*[3]Values!$D$11))/[3]Values!$A$2*100</f>
        <v>2.0940861041394911E-4</v>
      </c>
    </row>
    <row r="430" spans="1:17" x14ac:dyDescent="0.25">
      <c r="A430" s="83">
        <v>43110</v>
      </c>
      <c r="B430" s="84" t="s">
        <v>491</v>
      </c>
      <c r="C430" s="85" t="s">
        <v>492</v>
      </c>
      <c r="D430" s="84" t="s">
        <v>189</v>
      </c>
      <c r="E430" s="84">
        <v>7.5</v>
      </c>
      <c r="F430" s="85" t="s">
        <v>87</v>
      </c>
      <c r="G430" s="85" t="s">
        <v>22</v>
      </c>
      <c r="H430" s="85">
        <v>12</v>
      </c>
      <c r="I430" s="85"/>
      <c r="J430" s="60">
        <v>0</v>
      </c>
      <c r="K430" s="61">
        <v>0</v>
      </c>
      <c r="L430" s="61">
        <v>0</v>
      </c>
      <c r="M430" s="86">
        <f>LOG(J430+([3]Values!$D$8*K430)+([3]Values!$D$9*L430)+(N430*[3]Values!D$10)+(O430*[3]Values!$D$11)+1)</f>
        <v>2.7521705692836823E-2</v>
      </c>
      <c r="N430" s="87">
        <v>7</v>
      </c>
      <c r="O430" s="87"/>
      <c r="P430" s="88"/>
      <c r="Q430" s="89">
        <f>(J430+([3]Values!$D$8*K430)+([3]Values!$D$9*L430)+(N430*[3]Values!$D$10)+(O430*[3]Values!$D$11))/[3]Values!$A$2*100</f>
        <v>1.8323253411220547E-4</v>
      </c>
    </row>
    <row r="431" spans="1:17" x14ac:dyDescent="0.25">
      <c r="A431" s="95"/>
      <c r="B431" s="84"/>
      <c r="C431" s="85"/>
      <c r="D431" s="84" t="s">
        <v>453</v>
      </c>
      <c r="E431" s="84">
        <v>7.5</v>
      </c>
      <c r="F431" s="85"/>
      <c r="G431" s="85"/>
      <c r="H431" s="85"/>
      <c r="I431" s="85"/>
      <c r="J431" s="60">
        <v>0</v>
      </c>
      <c r="K431" s="61">
        <v>0</v>
      </c>
      <c r="L431" s="61">
        <v>0</v>
      </c>
      <c r="M431" s="86">
        <f>LOG(J431+([3]Values!$D$8*K431)+([3]Values!$D$9*L431)+(N431*[3]Values!D$10)+(O431*[3]Values!$D$11)+1)</f>
        <v>0</v>
      </c>
      <c r="N431" s="87"/>
      <c r="O431" s="87"/>
      <c r="P431" s="88"/>
      <c r="Q431" s="89">
        <f>(J431+([3]Values!$D$8*K431)+([3]Values!$D$9*L431)+(N431*[3]Values!$D$10)+(O431*[3]Values!$D$11))/[3]Values!$A$2*100</f>
        <v>0</v>
      </c>
    </row>
    <row r="432" spans="1:17" x14ac:dyDescent="0.25">
      <c r="A432" s="83"/>
      <c r="B432" s="84"/>
      <c r="C432" s="85"/>
      <c r="D432" s="84" t="s">
        <v>25</v>
      </c>
      <c r="E432" s="84">
        <v>7.5</v>
      </c>
      <c r="F432" s="85"/>
      <c r="G432" s="85"/>
      <c r="H432" s="85"/>
      <c r="I432" s="85"/>
      <c r="J432" s="60">
        <v>0</v>
      </c>
      <c r="K432" s="61">
        <v>0</v>
      </c>
      <c r="L432" s="61">
        <v>0</v>
      </c>
      <c r="M432" s="86">
        <f>LOG(J432+([3]Values!$D$8*K432)+([3]Values!$D$9*L432)+(N432*[3]Values!D$10)+(O432*[3]Values!$D$11)+1)</f>
        <v>4.0400731096553195E-3</v>
      </c>
      <c r="N432" s="87">
        <v>1</v>
      </c>
      <c r="O432" s="87"/>
      <c r="P432" s="88"/>
      <c r="Q432" s="89">
        <f>(J432+([3]Values!$D$8*K432)+([3]Values!$D$9*L432)+(N432*[3]Values!$D$10)+(O432*[3]Values!$D$11))/[3]Values!$A$2*100</f>
        <v>2.6176076301743638E-5</v>
      </c>
    </row>
    <row r="433" spans="1:17" x14ac:dyDescent="0.25">
      <c r="A433" s="83"/>
      <c r="B433" s="84"/>
      <c r="C433" s="85"/>
      <c r="D433" s="84" t="s">
        <v>493</v>
      </c>
      <c r="E433" s="84">
        <v>7.5</v>
      </c>
      <c r="F433" s="85"/>
      <c r="G433" s="85"/>
      <c r="H433" s="85"/>
      <c r="I433" s="85"/>
      <c r="J433" s="60">
        <v>0</v>
      </c>
      <c r="K433" s="61">
        <v>0</v>
      </c>
      <c r="L433" s="61">
        <v>0</v>
      </c>
      <c r="M433" s="86">
        <f>LOG(J433+([3]Values!$D$8*K433)+([3]Values!$D$9*L433)+(N433*[3]Values!D$10)+(O433*[3]Values!$D$11)+1)</f>
        <v>0</v>
      </c>
      <c r="N433" s="87"/>
      <c r="O433" s="87"/>
      <c r="P433" s="88"/>
      <c r="Q433" s="89">
        <f>(J433+([3]Values!$D$8*K433)+([3]Values!$D$9*L433)+(N433*[3]Values!$D$10)+(O433*[3]Values!$D$11))/[3]Values!$A$2*100</f>
        <v>0</v>
      </c>
    </row>
    <row r="434" spans="1:17" x14ac:dyDescent="0.25">
      <c r="A434" s="83"/>
      <c r="B434" s="84"/>
      <c r="C434" s="85"/>
      <c r="D434" s="84" t="s">
        <v>113</v>
      </c>
      <c r="E434" s="84">
        <v>7.5</v>
      </c>
      <c r="F434" s="85"/>
      <c r="G434" s="85"/>
      <c r="H434" s="85"/>
      <c r="I434" s="85"/>
      <c r="J434" s="60">
        <v>0</v>
      </c>
      <c r="K434" s="61">
        <v>0</v>
      </c>
      <c r="L434" s="61">
        <v>0</v>
      </c>
      <c r="M434" s="86">
        <f>LOG(J434+([3]Values!$D$8*K434)+([3]Values!$D$9*L434)+(N434*[3]Values!D$10)+(O434*[3]Values!$D$11)+1)</f>
        <v>0</v>
      </c>
      <c r="N434" s="87"/>
      <c r="O434" s="87"/>
      <c r="P434" s="88"/>
      <c r="Q434" s="89">
        <f>(J434+([3]Values!$D$8*K434)+([3]Values!$D$9*L434)+(N434*[3]Values!$D$10)+(O434*[3]Values!$D$11))/[3]Values!$A$2*100</f>
        <v>0</v>
      </c>
    </row>
    <row r="435" spans="1:17" x14ac:dyDescent="0.25">
      <c r="A435" s="83">
        <v>43110</v>
      </c>
      <c r="B435" s="84" t="s">
        <v>44</v>
      </c>
      <c r="C435" s="85" t="s">
        <v>490</v>
      </c>
      <c r="D435" s="84" t="s">
        <v>44</v>
      </c>
      <c r="E435" s="85">
        <v>4.7</v>
      </c>
      <c r="F435" s="85" t="s">
        <v>87</v>
      </c>
      <c r="G435" s="85" t="s">
        <v>22</v>
      </c>
      <c r="H435" s="85"/>
      <c r="I435" s="85"/>
      <c r="J435" s="60">
        <v>0</v>
      </c>
      <c r="K435" s="61">
        <v>0</v>
      </c>
      <c r="L435" s="61"/>
      <c r="M435" s="86">
        <f>LOG(J435+([3]Values!$D$8*K435)+([3]Values!$D$9*L435)+(N435*[3]Values!D$10)+(O435*[3]Values!$D$11)+1)</f>
        <v>5.1740385326466076E-2</v>
      </c>
      <c r="N435" s="87"/>
      <c r="O435" s="87">
        <v>4</v>
      </c>
      <c r="P435" s="88"/>
      <c r="Q435" s="89">
        <f>(J435+([3]Values!$D$8*K435)+([3]Values!$D$9*L435)+(N435*[3]Values!$D$10)+(O435*[3]Values!$D$11))/[3]Values!$A$2*100</f>
        <v>3.543646426167141E-4</v>
      </c>
    </row>
    <row r="436" spans="1:17" x14ac:dyDescent="0.25">
      <c r="A436" s="83">
        <v>43111</v>
      </c>
      <c r="B436" s="84" t="s">
        <v>44</v>
      </c>
      <c r="C436" s="85" t="s">
        <v>490</v>
      </c>
      <c r="D436" s="84" t="s">
        <v>44</v>
      </c>
      <c r="E436" s="84">
        <v>5.6</v>
      </c>
      <c r="F436" s="85" t="s">
        <v>87</v>
      </c>
      <c r="G436" s="85" t="s">
        <v>22</v>
      </c>
      <c r="H436" s="85">
        <v>8</v>
      </c>
      <c r="I436" s="85"/>
      <c r="J436" s="60">
        <v>0</v>
      </c>
      <c r="K436" s="61">
        <v>5</v>
      </c>
      <c r="L436" s="61">
        <v>200</v>
      </c>
      <c r="M436" s="86">
        <f>LOG(J436+([3]Values!$D$8*K436)+([3]Values!$D$9*L436)+(N436*[3]Values!D$10)+(O436*[3]Values!$D$11)+1)</f>
        <v>0.8844774154748658</v>
      </c>
      <c r="N436" s="87">
        <v>150</v>
      </c>
      <c r="O436" s="87">
        <v>10</v>
      </c>
      <c r="P436" s="88"/>
      <c r="Q436" s="89">
        <f>(J436+([3]Values!$D$8*K436)+([3]Values!$D$9*L436)+(N436*[3]Values!$D$10)+(O436*[3]Values!$D$11))/[3]Values!$A$2*100</f>
        <v>1.8665439889303418E-2</v>
      </c>
    </row>
    <row r="437" spans="1:17" x14ac:dyDescent="0.25">
      <c r="A437" s="83">
        <v>43111</v>
      </c>
      <c r="B437" s="84" t="s">
        <v>44</v>
      </c>
      <c r="C437" s="85" t="s">
        <v>156</v>
      </c>
      <c r="D437" s="84" t="s">
        <v>44</v>
      </c>
      <c r="E437" s="85">
        <v>5.4</v>
      </c>
      <c r="F437" s="85" t="s">
        <v>87</v>
      </c>
      <c r="G437" s="85" t="s">
        <v>22</v>
      </c>
      <c r="H437" s="85"/>
      <c r="I437" s="85"/>
      <c r="J437" s="60">
        <v>0</v>
      </c>
      <c r="K437" s="61"/>
      <c r="L437" s="61"/>
      <c r="M437" s="86">
        <f>LOG(J437+([3]Values!$D$8*K437)+([3]Values!$D$9*L437)+(N437*[3]Values!D$10)+(O437*[3]Values!$D$11)+1)</f>
        <v>3.8802963825529238E-2</v>
      </c>
      <c r="N437" s="87">
        <v>10</v>
      </c>
      <c r="O437" s="87"/>
      <c r="P437" s="88"/>
      <c r="Q437" s="89">
        <f>(J437+([3]Values!$D$8*K437)+([3]Values!$D$9*L437)+(N437*[3]Values!$D$10)+(O437*[3]Values!$D$11))/[3]Values!$A$2*100</f>
        <v>2.6176076301743638E-4</v>
      </c>
    </row>
    <row r="438" spans="1:17" x14ac:dyDescent="0.25">
      <c r="A438" s="83">
        <v>43111</v>
      </c>
      <c r="B438" s="84" t="s">
        <v>258</v>
      </c>
      <c r="C438" s="85" t="s">
        <v>494</v>
      </c>
      <c r="D438" s="84" t="s">
        <v>258</v>
      </c>
      <c r="E438" s="85">
        <v>5.0999999999999996</v>
      </c>
      <c r="F438" s="85" t="s">
        <v>158</v>
      </c>
      <c r="G438" s="85" t="s">
        <v>495</v>
      </c>
      <c r="H438" s="85">
        <v>3</v>
      </c>
      <c r="I438" s="85"/>
      <c r="J438" s="60">
        <v>0</v>
      </c>
      <c r="K438" s="61">
        <v>0</v>
      </c>
      <c r="L438" s="61">
        <v>12</v>
      </c>
      <c r="M438" s="86">
        <f>LOG(J438+([3]Values!$D$8*K438)+([3]Values!$D$9*L438)+(N438*[3]Values!D$10)+(O438*[3]Values!$D$11)+1)</f>
        <v>0.20015464309191131</v>
      </c>
      <c r="N438" s="87">
        <v>12</v>
      </c>
      <c r="O438" s="87">
        <v>8</v>
      </c>
      <c r="P438" s="88"/>
      <c r="Q438" s="89">
        <f>(J438+([3]Values!$D$8*K438)+([3]Values!$D$9*L438)+(N438*[3]Values!$D$10)+(O438*[3]Values!$D$11))/[3]Values!$A$2*100</f>
        <v>1.6397344089241687E-3</v>
      </c>
    </row>
    <row r="439" spans="1:17" x14ac:dyDescent="0.25">
      <c r="A439" s="83">
        <v>43111</v>
      </c>
      <c r="B439" s="84" t="s">
        <v>304</v>
      </c>
      <c r="C439" s="85" t="s">
        <v>496</v>
      </c>
      <c r="D439" s="84" t="s">
        <v>304</v>
      </c>
      <c r="E439" s="96">
        <v>6</v>
      </c>
      <c r="F439" s="85" t="s">
        <v>87</v>
      </c>
      <c r="G439" s="85" t="s">
        <v>22</v>
      </c>
      <c r="H439" s="85"/>
      <c r="I439" s="85" t="s">
        <v>32</v>
      </c>
      <c r="J439" s="60">
        <v>0</v>
      </c>
      <c r="K439" s="61"/>
      <c r="L439" s="61"/>
      <c r="M439" s="86">
        <f>LOG(J439+([3]Values!$D$8*K439)+([3]Values!$D$9*L439)+(N439*[3]Values!D$10)+(O439*[3]Values!$D$11)+1)</f>
        <v>4.0400731096553195E-3</v>
      </c>
      <c r="N439" s="87">
        <v>1</v>
      </c>
      <c r="O439" s="87"/>
      <c r="P439" s="88"/>
      <c r="Q439" s="89">
        <f>(J439+([3]Values!$D$8*K439)+([3]Values!$D$9*L439)+(N439*[3]Values!$D$10)+(O439*[3]Values!$D$11))/[3]Values!$A$2*100</f>
        <v>2.6176076301743638E-5</v>
      </c>
    </row>
    <row r="440" spans="1:17" x14ac:dyDescent="0.25">
      <c r="A440" s="97">
        <v>43114</v>
      </c>
      <c r="B440" s="68" t="s">
        <v>497</v>
      </c>
      <c r="C440" s="68" t="s">
        <v>470</v>
      </c>
      <c r="D440" s="68" t="s">
        <v>42</v>
      </c>
      <c r="E440" s="68">
        <v>7.1</v>
      </c>
      <c r="F440" s="68" t="s">
        <v>87</v>
      </c>
      <c r="G440" s="68" t="s">
        <v>22</v>
      </c>
      <c r="H440" s="68">
        <v>36</v>
      </c>
      <c r="I440" s="68" t="s">
        <v>88</v>
      </c>
      <c r="J440" s="60">
        <v>2</v>
      </c>
      <c r="K440" s="69">
        <v>139</v>
      </c>
      <c r="L440" s="69">
        <v>2000</v>
      </c>
      <c r="M440" s="70">
        <f>LOG(J440+([3]Values!$D$8*K440)+([3]Values!$D$9*L440)+(N440*[3]Values!D$10)+(O440*[3]Values!$D$11)+1)</f>
        <v>2.0222146041879578</v>
      </c>
      <c r="N440" s="98">
        <v>1720</v>
      </c>
      <c r="O440" s="98">
        <v>443</v>
      </c>
      <c r="P440" s="99"/>
      <c r="Q440" s="89">
        <f>(J440+([3]Values!$D$8*K440)+([3]Values!$D$9*L440)+(N440*[3]Values!$D$10)+(O440*[3]Values!$D$11))/[3]Values!$A$2*100</f>
        <v>0.29197557599633689</v>
      </c>
    </row>
    <row r="441" spans="1:17" x14ac:dyDescent="0.25">
      <c r="A441" s="83">
        <v>43115</v>
      </c>
      <c r="B441" s="84" t="s">
        <v>475</v>
      </c>
      <c r="C441" s="85" t="s">
        <v>498</v>
      </c>
      <c r="D441" s="84" t="s">
        <v>475</v>
      </c>
      <c r="E441" s="85">
        <v>4.9000000000000004</v>
      </c>
      <c r="F441" s="85" t="s">
        <v>87</v>
      </c>
      <c r="G441" s="85" t="s">
        <v>22</v>
      </c>
      <c r="H441" s="85">
        <v>7</v>
      </c>
      <c r="I441" s="85" t="s">
        <v>50</v>
      </c>
      <c r="J441" s="60">
        <v>0</v>
      </c>
      <c r="K441" s="61">
        <v>0</v>
      </c>
      <c r="L441" s="61">
        <v>0</v>
      </c>
      <c r="M441" s="86">
        <f>LOG(J441+([3]Values!$D$8*K441)+([3]Values!$D$9*L441)+(N441*[3]Values!D$10)+(O441*[3]Values!$D$11)+1)</f>
        <v>8.0429091224550799E-3</v>
      </c>
      <c r="N441" s="87">
        <v>2</v>
      </c>
      <c r="O441" s="87">
        <v>0</v>
      </c>
      <c r="P441" s="88"/>
      <c r="Q441" s="89">
        <f>(J441+([3]Values!$D$8*K441)+([3]Values!$D$9*L441)+(N441*[3]Values!$D$10)+(O441*[3]Values!$D$11))/[3]Values!$A$2*100</f>
        <v>5.2352152603487277E-5</v>
      </c>
    </row>
    <row r="442" spans="1:17" x14ac:dyDescent="0.25">
      <c r="A442" s="83">
        <v>43117</v>
      </c>
      <c r="B442" s="84" t="s">
        <v>372</v>
      </c>
      <c r="C442" s="85" t="s">
        <v>499</v>
      </c>
      <c r="D442" s="84" t="s">
        <v>372</v>
      </c>
      <c r="E442" s="85">
        <v>3.9</v>
      </c>
      <c r="F442" s="85" t="s">
        <v>87</v>
      </c>
      <c r="G442" s="85" t="s">
        <v>22</v>
      </c>
      <c r="H442" s="85">
        <v>6</v>
      </c>
      <c r="I442" s="85" t="s">
        <v>50</v>
      </c>
      <c r="J442" s="60">
        <v>0</v>
      </c>
      <c r="K442" s="61">
        <v>0</v>
      </c>
      <c r="L442" s="61">
        <v>0</v>
      </c>
      <c r="M442" s="86">
        <f>LOG(J442+([3]Values!$D$8*K442)+([3]Values!$D$9*L442)+(N442*[3]Values!D$10)+(O442*[3]Values!$D$11)+1)</f>
        <v>9.1192102996563829E-2</v>
      </c>
      <c r="N442" s="87">
        <v>25</v>
      </c>
      <c r="O442" s="87">
        <v>0</v>
      </c>
      <c r="P442" s="88"/>
      <c r="Q442" s="89">
        <f>(J442+([3]Values!$D$8*K442)+([3]Values!$D$9*L442)+(N442*[3]Values!$D$10)+(O442*[3]Values!$D$11))/[3]Values!$A$2*100</f>
        <v>6.5440190754359083E-4</v>
      </c>
    </row>
    <row r="443" spans="1:17" x14ac:dyDescent="0.25">
      <c r="A443" s="83">
        <v>43119</v>
      </c>
      <c r="B443" s="84" t="s">
        <v>500</v>
      </c>
      <c r="C443" s="85" t="s">
        <v>501</v>
      </c>
      <c r="D443" s="84" t="s">
        <v>25</v>
      </c>
      <c r="E443" s="84">
        <v>6.3</v>
      </c>
      <c r="F443" s="85" t="s">
        <v>87</v>
      </c>
      <c r="G443" s="85" t="s">
        <v>22</v>
      </c>
      <c r="H443" s="85"/>
      <c r="I443" s="85"/>
      <c r="J443" s="60">
        <v>0</v>
      </c>
      <c r="K443" s="61"/>
      <c r="L443" s="61"/>
      <c r="M443" s="86">
        <f>LOG(J443+([3]Values!$D$8*K443)+([3]Values!$D$9*L443)+(N443*[3]Values!D$10)+(O443*[3]Values!$D$11)+1)</f>
        <v>4.616422168147357E-2</v>
      </c>
      <c r="N443" s="87">
        <v>12</v>
      </c>
      <c r="O443" s="87"/>
      <c r="P443" s="88"/>
      <c r="Q443" s="89">
        <f>(J443+([3]Values!$D$8*K443)+([3]Values!$D$9*L443)+(N443*[3]Values!$D$10)+(O443*[3]Values!$D$11))/[3]Values!$A$2*100</f>
        <v>3.1411291562092366E-4</v>
      </c>
    </row>
    <row r="444" spans="1:17" x14ac:dyDescent="0.25">
      <c r="A444" s="83">
        <v>43120</v>
      </c>
      <c r="B444" s="84" t="s">
        <v>28</v>
      </c>
      <c r="C444" s="85" t="s">
        <v>115</v>
      </c>
      <c r="D444" s="84" t="s">
        <v>28</v>
      </c>
      <c r="E444" s="85">
        <v>4.8</v>
      </c>
      <c r="F444" s="85" t="s">
        <v>87</v>
      </c>
      <c r="G444" s="85" t="s">
        <v>22</v>
      </c>
      <c r="H444" s="85">
        <v>24</v>
      </c>
      <c r="I444" s="85"/>
      <c r="J444" s="60">
        <v>0</v>
      </c>
      <c r="K444" s="61">
        <v>0</v>
      </c>
      <c r="L444" s="61"/>
      <c r="M444" s="86">
        <f>LOG(J444+([3]Values!$D$8*K444)+([3]Values!$D$9*L444)+(N444*[3]Values!D$10)+(O444*[3]Values!$D$11)+1)</f>
        <v>8.0429091224550799E-3</v>
      </c>
      <c r="N444" s="87">
        <v>2</v>
      </c>
      <c r="O444" s="87"/>
      <c r="P444" s="88"/>
      <c r="Q444" s="89">
        <f>(J444+([3]Values!$D$8*K444)+([3]Values!$D$9*L444)+(N444*[3]Values!$D$10)+(O444*[3]Values!$D$11))/[3]Values!$A$2*100</f>
        <v>5.2352152603487277E-5</v>
      </c>
    </row>
    <row r="445" spans="1:17" x14ac:dyDescent="0.25">
      <c r="A445" s="83">
        <v>43122</v>
      </c>
      <c r="B445" s="84" t="s">
        <v>61</v>
      </c>
      <c r="C445" s="85" t="s">
        <v>306</v>
      </c>
      <c r="D445" s="84" t="s">
        <v>61</v>
      </c>
      <c r="E445" s="100">
        <v>3</v>
      </c>
      <c r="F445" s="85" t="s">
        <v>87</v>
      </c>
      <c r="G445" s="85" t="s">
        <v>22</v>
      </c>
      <c r="H445" s="85"/>
      <c r="I445" s="85"/>
      <c r="J445" s="60">
        <v>0</v>
      </c>
      <c r="K445" s="61">
        <v>0</v>
      </c>
      <c r="L445" s="61">
        <v>0</v>
      </c>
      <c r="M445" s="86">
        <f>LOG(J445+([3]Values!$D$8*K445)+([3]Values!$D$9*L445)+(N445*[3]Values!D$10)+(O445*[3]Values!$D$11)+1)</f>
        <v>7.4421564252915698E-2</v>
      </c>
      <c r="N445" s="87">
        <v>20</v>
      </c>
      <c r="O445" s="87">
        <v>0</v>
      </c>
      <c r="P445" s="88"/>
      <c r="Q445" s="89">
        <f>(J445+([3]Values!$D$8*K445)+([3]Values!$D$9*L445)+(N445*[3]Values!$D$10)+(O445*[3]Values!$D$11))/[3]Values!$A$2*100</f>
        <v>5.2352152603487277E-4</v>
      </c>
    </row>
    <row r="446" spans="1:17" x14ac:dyDescent="0.25">
      <c r="A446" s="83">
        <v>43123</v>
      </c>
      <c r="B446" s="84" t="s">
        <v>44</v>
      </c>
      <c r="C446" s="85" t="s">
        <v>156</v>
      </c>
      <c r="D446" s="84" t="s">
        <v>44</v>
      </c>
      <c r="E446" s="90">
        <v>4.5</v>
      </c>
      <c r="F446" s="85" t="s">
        <v>87</v>
      </c>
      <c r="G446" s="85" t="s">
        <v>22</v>
      </c>
      <c r="H446" s="85">
        <v>9</v>
      </c>
      <c r="I446" s="85"/>
      <c r="J446" s="60"/>
      <c r="K446" s="61"/>
      <c r="L446" s="61"/>
      <c r="M446" s="86">
        <f>LOG(J446+([3]Values!$D$8*K446)+([3]Values!$D$9*L446)+(N446*[3]Values!D$10)+(O446*[3]Values!$D$11)+1)</f>
        <v>0.25996148747724018</v>
      </c>
      <c r="N446" s="87">
        <v>20</v>
      </c>
      <c r="O446" s="87">
        <v>20</v>
      </c>
      <c r="P446" s="88"/>
      <c r="Q446" s="89">
        <f>(J446+([3]Values!$D$8*K446)+([3]Values!$D$9*L446)+(N446*[3]Values!$D$10)+(O446*[3]Values!$D$11))/[3]Values!$A$2*100</f>
        <v>2.2953447391184435E-3</v>
      </c>
    </row>
    <row r="447" spans="1:17" x14ac:dyDescent="0.25">
      <c r="A447" s="97">
        <v>43123</v>
      </c>
      <c r="B447" s="68" t="s">
        <v>502</v>
      </c>
      <c r="C447" s="68" t="s">
        <v>284</v>
      </c>
      <c r="D447" s="68" t="s">
        <v>47</v>
      </c>
      <c r="E447" s="101">
        <v>6</v>
      </c>
      <c r="F447" s="68" t="s">
        <v>87</v>
      </c>
      <c r="G447" s="68" t="s">
        <v>22</v>
      </c>
      <c r="H447" s="68">
        <v>45</v>
      </c>
      <c r="I447" s="68" t="s">
        <v>50</v>
      </c>
      <c r="J447" s="60">
        <v>2</v>
      </c>
      <c r="K447" s="69">
        <v>34</v>
      </c>
      <c r="L447" s="69">
        <v>3924</v>
      </c>
      <c r="M447" s="70">
        <f>LOG(J447+([3]Values!$D$8*K447)+([3]Values!$D$9*L447)+(N447*[3]Values!D$10)+(O447*[3]Values!$D$11)+1)</f>
        <v>2.2182936323670726</v>
      </c>
      <c r="N447" s="98">
        <v>5666</v>
      </c>
      <c r="O447" s="98">
        <v>906</v>
      </c>
      <c r="P447" s="99">
        <v>555000</v>
      </c>
      <c r="Q447" s="89">
        <f>(J447+([3]Values!$D$8*K447)+([3]Values!$D$9*L447)+(N447*[3]Values!$D$10)+(O447*[3]Values!$D$11))/[3]Values!$A$2*100</f>
        <v>0.46018928373002993</v>
      </c>
    </row>
    <row r="448" spans="1:17" x14ac:dyDescent="0.25">
      <c r="A448" s="83">
        <v>43123</v>
      </c>
      <c r="B448" s="84" t="s">
        <v>503</v>
      </c>
      <c r="C448" s="85" t="s">
        <v>504</v>
      </c>
      <c r="D448" s="84" t="s">
        <v>138</v>
      </c>
      <c r="E448" s="84">
        <v>7.9</v>
      </c>
      <c r="F448" s="85" t="s">
        <v>87</v>
      </c>
      <c r="G448" s="85" t="s">
        <v>22</v>
      </c>
      <c r="H448" s="85"/>
      <c r="I448" s="85" t="s">
        <v>23</v>
      </c>
      <c r="J448" s="60">
        <v>0</v>
      </c>
      <c r="K448" s="61">
        <v>0</v>
      </c>
      <c r="L448" s="61">
        <v>0</v>
      </c>
      <c r="M448" s="86">
        <f>LOG(J448+([3]Values!$D$8*K448)+([3]Values!$D$9*L448)+(N448*[3]Values!D$10)+(O448*[3]Values!$D$11)+1)</f>
        <v>4.0400731096553195E-3</v>
      </c>
      <c r="N448" s="87">
        <v>1</v>
      </c>
      <c r="O448" s="87">
        <v>0</v>
      </c>
      <c r="P448" s="88"/>
      <c r="Q448" s="89">
        <f>(J448+([3]Values!$D$8*K448)+([3]Values!$D$9*L448)+(N448*[3]Values!$D$10)+(O448*[3]Values!$D$11))/[3]Values!$A$2*100</f>
        <v>2.6176076301743638E-5</v>
      </c>
    </row>
    <row r="449" spans="1:17" x14ac:dyDescent="0.25">
      <c r="A449" s="95"/>
      <c r="B449" s="84"/>
      <c r="C449" s="85"/>
      <c r="D449" s="84" t="s">
        <v>472</v>
      </c>
      <c r="E449" s="84">
        <v>7.9</v>
      </c>
      <c r="F449" s="85"/>
      <c r="G449" s="85"/>
      <c r="H449" s="85"/>
      <c r="I449" s="85"/>
      <c r="J449" s="60">
        <v>0</v>
      </c>
      <c r="K449" s="61">
        <v>0</v>
      </c>
      <c r="L449" s="61">
        <v>0</v>
      </c>
      <c r="M449" s="86">
        <f>LOG(J449+([3]Values!$D$8*K449)+([3]Values!$D$9*L449)+(N449*[3]Values!D$10)+(O449*[3]Values!$D$11)+1)</f>
        <v>0</v>
      </c>
      <c r="N449" s="87">
        <v>0</v>
      </c>
      <c r="O449" s="87">
        <v>0</v>
      </c>
      <c r="P449" s="88"/>
      <c r="Q449" s="89">
        <f>(J449+([3]Values!$D$8*K449)+([3]Values!$D$9*L449)+(N449*[3]Values!$D$10)+(O449*[3]Values!$D$11))/[3]Values!$A$2*100</f>
        <v>0</v>
      </c>
    </row>
    <row r="450" spans="1:17" x14ac:dyDescent="0.25">
      <c r="A450" s="83">
        <v>43124</v>
      </c>
      <c r="B450" s="84" t="s">
        <v>250</v>
      </c>
      <c r="C450" s="85" t="s">
        <v>429</v>
      </c>
      <c r="D450" s="84" t="s">
        <v>250</v>
      </c>
      <c r="E450" s="85">
        <v>4.2</v>
      </c>
      <c r="F450" s="85" t="s">
        <v>87</v>
      </c>
      <c r="G450" s="85" t="s">
        <v>22</v>
      </c>
      <c r="H450" s="85"/>
      <c r="I450" s="85"/>
      <c r="J450" s="60">
        <v>0</v>
      </c>
      <c r="K450" s="61">
        <v>0</v>
      </c>
      <c r="L450" s="61">
        <v>0</v>
      </c>
      <c r="M450" s="86">
        <f>LOG(J450+([3]Values!$D$8*K450)+([3]Values!$D$9*L450)+(N450*[3]Values!D$10)+(O450*[3]Values!$D$11)+1)</f>
        <v>1.9834704505085086E-2</v>
      </c>
      <c r="N450" s="87">
        <v>5</v>
      </c>
      <c r="O450" s="87">
        <v>0</v>
      </c>
      <c r="P450" s="88"/>
      <c r="Q450" s="89">
        <f>(J450+([3]Values!$D$8*K450)+([3]Values!$D$9*L450)+(N450*[3]Values!$D$10)+(O450*[3]Values!$D$11))/[3]Values!$A$2*100</f>
        <v>1.3088038150871819E-4</v>
      </c>
    </row>
    <row r="451" spans="1:17" x14ac:dyDescent="0.25">
      <c r="A451" s="83">
        <v>43130</v>
      </c>
      <c r="B451" s="84" t="s">
        <v>64</v>
      </c>
      <c r="C451" s="85" t="s">
        <v>94</v>
      </c>
      <c r="D451" s="84" t="s">
        <v>64</v>
      </c>
      <c r="E451" s="85">
        <v>2.9</v>
      </c>
      <c r="F451" s="85" t="s">
        <v>87</v>
      </c>
      <c r="G451" s="85" t="s">
        <v>68</v>
      </c>
      <c r="H451" s="85">
        <v>0.7</v>
      </c>
      <c r="I451" s="85"/>
      <c r="J451" s="60">
        <v>0</v>
      </c>
      <c r="K451" s="61">
        <v>0</v>
      </c>
      <c r="L451" s="61">
        <v>0</v>
      </c>
      <c r="M451" s="62">
        <f>LOG(J451+([3]Values!$D$8*K451)+([3]Values!$D$9*L451)+(N451*[3]Values!D$10)+(O451*[3]Values!$D$11)+1)</f>
        <v>8.0429091224550799E-3</v>
      </c>
      <c r="N451" s="87">
        <v>2</v>
      </c>
      <c r="O451" s="87">
        <v>0</v>
      </c>
      <c r="P451" s="88"/>
      <c r="Q451" s="89">
        <f>(J451+([3]Values!$D$8*K451)+([3]Values!$D$9*L451)+(N451*[3]Values!$D$10)+(O451*[3]Values!$D$11))/[3]Values!$A$2*100</f>
        <v>5.2352152603487277E-5</v>
      </c>
    </row>
    <row r="452" spans="1:17" x14ac:dyDescent="0.25">
      <c r="A452" s="97">
        <v>43131</v>
      </c>
      <c r="B452" s="68" t="s">
        <v>82</v>
      </c>
      <c r="C452" s="68" t="s">
        <v>505</v>
      </c>
      <c r="D452" s="68" t="s">
        <v>82</v>
      </c>
      <c r="E452" s="68">
        <v>4.8</v>
      </c>
      <c r="F452" s="68" t="s">
        <v>87</v>
      </c>
      <c r="G452" s="68" t="s">
        <v>22</v>
      </c>
      <c r="H452" s="68">
        <v>23</v>
      </c>
      <c r="I452" s="68"/>
      <c r="J452" s="60">
        <v>1</v>
      </c>
      <c r="K452" s="69">
        <v>8</v>
      </c>
      <c r="L452" s="69"/>
      <c r="M452" s="70">
        <f>LOG(J452+([3]Values!$D$8*K452)+([3]Values!$D$9*L452)+(N452*[3]Values!D$10)+(O452*[3]Values!$D$11)+1)</f>
        <v>0.63403573655153422</v>
      </c>
      <c r="N452" s="98">
        <v>25</v>
      </c>
      <c r="O452" s="98">
        <v>1</v>
      </c>
      <c r="P452" s="99"/>
      <c r="Q452" s="89">
        <f>(J452+([3]Values!$D$8*K452)+([3]Values!$D$9*L452)+(N452*[3]Values!$D$10)+(O452*[3]Values!$D$11))/[3]Values!$A$2*100</f>
        <v>9.2582949092094215E-3</v>
      </c>
    </row>
    <row r="453" spans="1:17" x14ac:dyDescent="0.25">
      <c r="A453" s="97">
        <v>43131</v>
      </c>
      <c r="B453" s="68" t="s">
        <v>218</v>
      </c>
      <c r="C453" s="68" t="s">
        <v>506</v>
      </c>
      <c r="D453" s="68" t="s">
        <v>218</v>
      </c>
      <c r="E453" s="68">
        <v>6.2</v>
      </c>
      <c r="F453" s="68" t="s">
        <v>87</v>
      </c>
      <c r="G453" s="68" t="s">
        <v>22</v>
      </c>
      <c r="H453" s="68">
        <v>185</v>
      </c>
      <c r="I453" s="68" t="s">
        <v>50</v>
      </c>
      <c r="J453" s="60">
        <v>0</v>
      </c>
      <c r="K453" s="69">
        <v>3</v>
      </c>
      <c r="L453" s="69"/>
      <c r="M453" s="70">
        <f>LOG(J453+([3]Values!$D$8*K453)+([3]Values!$D$9*L453)+(N453*[3]Values!D$10)+(O453*[3]Values!$D$11)+1)</f>
        <v>0.45713176749584178</v>
      </c>
      <c r="N453" s="98">
        <v>50</v>
      </c>
      <c r="O453" s="98">
        <v>20</v>
      </c>
      <c r="P453" s="99"/>
      <c r="Q453" s="89">
        <f>(J453+([3]Values!$D$8*K453)+([3]Values!$D$9*L453)+(N453*[3]Values!$D$10)+(O453*[3]Values!$D$11))/[3]Values!$A$2*100</f>
        <v>5.2235750499726365E-3</v>
      </c>
    </row>
    <row r="454" spans="1:17" x14ac:dyDescent="0.25">
      <c r="A454" s="102"/>
      <c r="B454" s="68"/>
      <c r="C454" s="68"/>
      <c r="D454" s="68" t="s">
        <v>82</v>
      </c>
      <c r="E454" s="68">
        <v>6.2</v>
      </c>
      <c r="F454" s="68"/>
      <c r="G454" s="68"/>
      <c r="H454" s="68"/>
      <c r="I454" s="68"/>
      <c r="J454" s="60">
        <v>1</v>
      </c>
      <c r="K454" s="69">
        <v>6</v>
      </c>
      <c r="L454" s="69"/>
      <c r="M454" s="70">
        <f>LOG(J454+([3]Values!$D$8*K454)+([3]Values!$D$9*L454)+(N454*[3]Values!D$10)+(O454*[3]Values!$D$11)+1)</f>
        <v>0.54780598713147644</v>
      </c>
      <c r="N454" s="98"/>
      <c r="O454" s="98"/>
      <c r="P454" s="99"/>
      <c r="Q454" s="89">
        <f>(J454+([3]Values!$D$8*K454)+([3]Values!$D$9*L454)+(N454*[3]Values!$D$10)+(O454*[3]Values!$D$11))/[3]Values!$A$2*100</f>
        <v>7.0866698264770624E-3</v>
      </c>
    </row>
    <row r="455" spans="1:17" x14ac:dyDescent="0.25">
      <c r="A455" s="102"/>
      <c r="B455" s="68"/>
      <c r="C455" s="68"/>
      <c r="D455" s="68" t="s">
        <v>61</v>
      </c>
      <c r="E455" s="68">
        <v>6.2</v>
      </c>
      <c r="F455" s="68"/>
      <c r="G455" s="68"/>
      <c r="H455" s="68"/>
      <c r="I455" s="68"/>
      <c r="J455" s="60">
        <v>0</v>
      </c>
      <c r="K455" s="69">
        <v>0</v>
      </c>
      <c r="L455" s="69"/>
      <c r="M455" s="70">
        <f>LOG(J455+([3]Values!$D$8*K455)+([3]Values!$D$9*L455)+(N455*[3]Values!D$10)+(O455*[3]Values!$D$11)+1)</f>
        <v>4.0400731096553195E-3</v>
      </c>
      <c r="N455" s="98">
        <v>1</v>
      </c>
      <c r="O455" s="98"/>
      <c r="P455" s="99"/>
      <c r="Q455" s="89">
        <f>(J455+([3]Values!$D$8*K455)+([3]Values!$D$9*L455)+(N455*[3]Values!$D$10)+(O455*[3]Values!$D$11))/[3]Values!$A$2*100</f>
        <v>2.6176076301743638E-5</v>
      </c>
    </row>
    <row r="456" spans="1:17" x14ac:dyDescent="0.25">
      <c r="A456" s="83">
        <v>43131</v>
      </c>
      <c r="B456" s="84" t="s">
        <v>64</v>
      </c>
      <c r="C456" s="85" t="s">
        <v>94</v>
      </c>
      <c r="D456" s="84" t="s">
        <v>64</v>
      </c>
      <c r="E456" s="85">
        <v>2.6</v>
      </c>
      <c r="F456" s="85" t="s">
        <v>87</v>
      </c>
      <c r="G456" s="85" t="s">
        <v>68</v>
      </c>
      <c r="H456" s="85">
        <v>0.7</v>
      </c>
      <c r="I456" s="85"/>
      <c r="J456" s="60">
        <v>0</v>
      </c>
      <c r="K456" s="61">
        <v>0</v>
      </c>
      <c r="L456" s="69"/>
      <c r="M456" s="62">
        <f>LOG(J456+([3]Values!$D$8*K456)+([3]Values!$D$9*L456)+(N456*[3]Values!D$10)+(O456*[3]Values!$D$11)+1)</f>
        <v>8.0429091224550799E-3</v>
      </c>
      <c r="N456" s="87">
        <v>2</v>
      </c>
      <c r="O456" s="87">
        <v>0</v>
      </c>
      <c r="P456" s="99"/>
      <c r="Q456" s="89">
        <f>(J456+([3]Values!$D$8*K456)+([3]Values!$D$9*L456)+(N456*[3]Values!$D$10)+(O456*[3]Values!$D$11))/[3]Values!$A$2*100</f>
        <v>5.2352152603487277E-5</v>
      </c>
    </row>
    <row r="457" spans="1:17" x14ac:dyDescent="0.25">
      <c r="A457" s="83">
        <v>43131</v>
      </c>
      <c r="B457" s="84" t="s">
        <v>55</v>
      </c>
      <c r="C457" s="85" t="s">
        <v>507</v>
      </c>
      <c r="D457" s="84" t="s">
        <v>55</v>
      </c>
      <c r="E457" s="85">
        <v>3.5</v>
      </c>
      <c r="F457" s="85" t="s">
        <v>87</v>
      </c>
      <c r="G457" s="85" t="s">
        <v>22</v>
      </c>
      <c r="H457" s="85"/>
      <c r="I457" s="85"/>
      <c r="J457" s="60">
        <v>0</v>
      </c>
      <c r="K457" s="61">
        <v>0</v>
      </c>
      <c r="L457" s="69">
        <v>0</v>
      </c>
      <c r="M457" s="62">
        <f>LOG(J457+([3]Values!$D$8*K457)+([3]Values!$D$9*L457)+(N457*[3]Values!D$10)+(O457*[3]Values!$D$11)+1)</f>
        <v>8.0429091224550799E-3</v>
      </c>
      <c r="N457" s="87">
        <v>2</v>
      </c>
      <c r="O457" s="87">
        <v>0</v>
      </c>
      <c r="P457" s="99"/>
      <c r="Q457" s="89">
        <f>(J457+([3]Values!$D$8*K457)+([3]Values!$D$9*L457)+(N457*[3]Values!$D$10)+(O457*[3]Values!$D$11))/[3]Values!$A$2*100</f>
        <v>5.2352152603487277E-5</v>
      </c>
    </row>
    <row r="458" spans="1:17" x14ac:dyDescent="0.25">
      <c r="A458" s="97">
        <v>43131</v>
      </c>
      <c r="B458" s="68" t="s">
        <v>122</v>
      </c>
      <c r="C458" s="68" t="s">
        <v>148</v>
      </c>
      <c r="D458" s="68" t="s">
        <v>122</v>
      </c>
      <c r="E458" s="68">
        <v>5.6</v>
      </c>
      <c r="F458" s="68" t="s">
        <v>87</v>
      </c>
      <c r="G458" s="68" t="s">
        <v>22</v>
      </c>
      <c r="H458" s="68"/>
      <c r="I458" s="68"/>
      <c r="J458" s="60">
        <v>1</v>
      </c>
      <c r="K458" s="69">
        <v>0</v>
      </c>
      <c r="L458" s="69">
        <v>0</v>
      </c>
      <c r="M458" s="70">
        <f>LOG(J458+([3]Values!$D$8*K458)+([3]Values!$D$9*L458)+(N458*[3]Values!D$10)+(O458*[3]Values!$D$11)+1)</f>
        <v>0.30305473010600231</v>
      </c>
      <c r="N458" s="98">
        <v>1</v>
      </c>
      <c r="O458" s="98">
        <v>0</v>
      </c>
      <c r="P458" s="99"/>
      <c r="Q458" s="89">
        <f>(J458+([3]Values!$D$8*K458)+([3]Values!$D$9*L458)+(N458*[3]Values!$D$10)+(O458*[3]Values!$D$11))/[3]Values!$A$2*100</f>
        <v>2.8269498591750367E-3</v>
      </c>
    </row>
    <row r="459" spans="1:17" x14ac:dyDescent="0.25">
      <c r="A459" s="83">
        <v>43132</v>
      </c>
      <c r="B459" s="84" t="s">
        <v>225</v>
      </c>
      <c r="C459" s="85" t="s">
        <v>508</v>
      </c>
      <c r="D459" s="84" t="s">
        <v>225</v>
      </c>
      <c r="E459" s="85">
        <v>4.0999999999999996</v>
      </c>
      <c r="F459" s="85" t="s">
        <v>87</v>
      </c>
      <c r="G459" s="85" t="s">
        <v>22</v>
      </c>
      <c r="H459" s="85">
        <v>13</v>
      </c>
      <c r="I459" s="85"/>
      <c r="J459" s="60">
        <v>0</v>
      </c>
      <c r="K459" s="61">
        <v>0</v>
      </c>
      <c r="L459" s="61">
        <v>0</v>
      </c>
      <c r="M459" s="86">
        <f>LOG(J459+([3]Values!$D$8*K459)+([3]Values!$D$9*L459)+(N459*[3]Values!D$10)+(O459*[3]Values!$D$11)+1)</f>
        <v>1.9834704505085086E-2</v>
      </c>
      <c r="N459" s="87">
        <v>5</v>
      </c>
      <c r="O459" s="87">
        <v>0</v>
      </c>
      <c r="P459" s="88"/>
      <c r="Q459" s="89">
        <f>(J459+([3]Values!$D$8*K459)+([3]Values!$D$9*L459)+(N459*[3]Values!$D$10)+(O459*[3]Values!$D$11))/[3]Values!$A$2*100</f>
        <v>1.3088038150871819E-4</v>
      </c>
    </row>
    <row r="460" spans="1:17" x14ac:dyDescent="0.25">
      <c r="A460" s="83">
        <v>43132</v>
      </c>
      <c r="B460" s="84" t="s">
        <v>372</v>
      </c>
      <c r="C460" s="85" t="s">
        <v>499</v>
      </c>
      <c r="D460" s="84" t="s">
        <v>372</v>
      </c>
      <c r="E460" s="85">
        <v>3.9</v>
      </c>
      <c r="F460" s="85" t="s">
        <v>87</v>
      </c>
      <c r="G460" s="85" t="s">
        <v>22</v>
      </c>
      <c r="H460" s="85">
        <v>4</v>
      </c>
      <c r="I460" s="85"/>
      <c r="J460" s="60">
        <v>0</v>
      </c>
      <c r="K460" s="61">
        <v>0</v>
      </c>
      <c r="L460" s="61">
        <v>0</v>
      </c>
      <c r="M460" s="86">
        <f>LOG(J460+([3]Values!$D$8*K460)+([3]Values!$D$9*L460)+(N460*[3]Values!D$10)+(O460*[3]Values!$D$11)+1)</f>
        <v>1.9834704505085086E-2</v>
      </c>
      <c r="N460" s="87">
        <v>5</v>
      </c>
      <c r="O460" s="87">
        <v>0</v>
      </c>
      <c r="P460" s="88"/>
      <c r="Q460" s="89">
        <f>(J460+([3]Values!$D$8*K460)+([3]Values!$D$9*L460)+(N460*[3]Values!$D$10)+(O460*[3]Values!$D$11))/[3]Values!$A$2*100</f>
        <v>1.3088038150871819E-4</v>
      </c>
    </row>
    <row r="461" spans="1:17" x14ac:dyDescent="0.25">
      <c r="A461" s="83">
        <v>43133</v>
      </c>
      <c r="B461" s="84" t="s">
        <v>28</v>
      </c>
      <c r="C461" s="85" t="s">
        <v>60</v>
      </c>
      <c r="D461" s="84" t="s">
        <v>28</v>
      </c>
      <c r="E461" s="85">
        <v>4.3</v>
      </c>
      <c r="F461" s="85" t="s">
        <v>87</v>
      </c>
      <c r="G461" s="85" t="s">
        <v>22</v>
      </c>
      <c r="H461" s="85">
        <v>10</v>
      </c>
      <c r="I461" s="85"/>
      <c r="J461" s="60">
        <v>0</v>
      </c>
      <c r="K461" s="61">
        <v>0</v>
      </c>
      <c r="L461" s="61">
        <v>0</v>
      </c>
      <c r="M461" s="86">
        <f>LOG(J461+([3]Values!$D$8*K461)+([3]Values!$D$9*L461)+(N461*[3]Values!D$10)+(O461*[3]Values!$D$11)+1)</f>
        <v>4.2499189160667347E-2</v>
      </c>
      <c r="N461" s="87">
        <v>11</v>
      </c>
      <c r="O461" s="87">
        <v>0</v>
      </c>
      <c r="P461" s="88"/>
      <c r="Q461" s="89">
        <f>(J461+([3]Values!$D$8*K461)+([3]Values!$D$9*L461)+(N461*[3]Values!$D$10)+(O461*[3]Values!$D$11))/[3]Values!$A$2*100</f>
        <v>2.8793683931918E-4</v>
      </c>
    </row>
    <row r="462" spans="1:17" x14ac:dyDescent="0.25">
      <c r="A462" s="83">
        <v>43134</v>
      </c>
      <c r="B462" s="84" t="s">
        <v>418</v>
      </c>
      <c r="C462" s="85" t="s">
        <v>509</v>
      </c>
      <c r="D462" s="84" t="s">
        <v>418</v>
      </c>
      <c r="E462" s="85">
        <v>4.5</v>
      </c>
      <c r="F462" s="85" t="s">
        <v>87</v>
      </c>
      <c r="G462" s="85" t="s">
        <v>22</v>
      </c>
      <c r="H462" s="85"/>
      <c r="I462" s="85"/>
      <c r="J462" s="60">
        <v>0</v>
      </c>
      <c r="K462" s="61">
        <v>0</v>
      </c>
      <c r="L462" s="61">
        <v>0</v>
      </c>
      <c r="M462" s="86">
        <f>LOG(J462+([3]Values!$D$8*K462)+([3]Values!$D$9*L462)+(N462*[3]Values!D$10)+(O462*[3]Values!$D$11)+1)</f>
        <v>5.6977318551954377E-2</v>
      </c>
      <c r="N462" s="87">
        <v>15</v>
      </c>
      <c r="O462" s="87">
        <v>0</v>
      </c>
      <c r="P462" s="88"/>
      <c r="Q462" s="89">
        <f>(J462+([3]Values!$D$8*K462)+([3]Values!$D$9*L462)+(N462*[3]Values!$D$10)+(O462*[3]Values!$D$11))/[3]Values!$A$2*100</f>
        <v>3.926411445261546E-4</v>
      </c>
    </row>
    <row r="463" spans="1:17" x14ac:dyDescent="0.25">
      <c r="A463" s="83">
        <v>43135</v>
      </c>
      <c r="B463" s="84" t="s">
        <v>196</v>
      </c>
      <c r="C463" s="85" t="s">
        <v>197</v>
      </c>
      <c r="D463" s="84" t="s">
        <v>196</v>
      </c>
      <c r="E463" s="84">
        <v>6.1</v>
      </c>
      <c r="F463" s="85" t="s">
        <v>158</v>
      </c>
      <c r="G463" s="85" t="s">
        <v>22</v>
      </c>
      <c r="H463" s="85">
        <v>16</v>
      </c>
      <c r="I463" s="85" t="s">
        <v>50</v>
      </c>
      <c r="J463" s="60">
        <v>0</v>
      </c>
      <c r="K463" s="61">
        <v>0</v>
      </c>
      <c r="L463" s="61">
        <v>0</v>
      </c>
      <c r="M463" s="86">
        <f>LOG(J463+([3]Values!$D$8*K463)+([3]Values!$D$9*L463)+(N463*[3]Values!D$10)+(O463*[3]Values!$D$11)+1)</f>
        <v>4.0400731096553195E-3</v>
      </c>
      <c r="N463" s="87">
        <v>1</v>
      </c>
      <c r="O463" s="87">
        <v>0</v>
      </c>
      <c r="P463" s="88"/>
      <c r="Q463" s="89">
        <f>(J463+([3]Values!$D$8*K463)+([3]Values!$D$9*L463)+(N463*[3]Values!$D$10)+(O463*[3]Values!$D$11))/[3]Values!$A$2*100</f>
        <v>2.6176076301743638E-5</v>
      </c>
    </row>
    <row r="464" spans="1:17" x14ac:dyDescent="0.25">
      <c r="A464" s="97">
        <v>43137</v>
      </c>
      <c r="B464" s="68" t="s">
        <v>196</v>
      </c>
      <c r="C464" s="68" t="s">
        <v>197</v>
      </c>
      <c r="D464" s="68" t="s">
        <v>196</v>
      </c>
      <c r="E464" s="101">
        <v>6.4</v>
      </c>
      <c r="F464" s="68" t="s">
        <v>158</v>
      </c>
      <c r="G464" s="68" t="s">
        <v>22</v>
      </c>
      <c r="H464" s="68">
        <v>10</v>
      </c>
      <c r="I464" s="68" t="s">
        <v>269</v>
      </c>
      <c r="J464" s="60">
        <v>17</v>
      </c>
      <c r="K464" s="69">
        <v>285</v>
      </c>
      <c r="L464" s="69">
        <v>800</v>
      </c>
      <c r="M464" s="70">
        <f>LOG(J464+([3]Values!$D$8*K464)+([3]Values!$D$9*L464)+(N464*[3]Values!D$10)+(O464*[3]Values!$D$11)+1)</f>
        <v>2.0645097080435528</v>
      </c>
      <c r="N464" s="103">
        <v>1000</v>
      </c>
      <c r="O464" s="98">
        <v>41</v>
      </c>
      <c r="P464" s="99"/>
      <c r="Q464" s="89">
        <f>(J464+([3]Values!$D$8*K464)+([3]Values!$D$9*L464)+(N464*[3]Values!$D$10)+(O464*[3]Values!$D$11))/[3]Values!$A$2*100</f>
        <v>0.32212767747324439</v>
      </c>
    </row>
    <row r="465" spans="1:17" x14ac:dyDescent="0.25">
      <c r="A465" s="83">
        <v>43139</v>
      </c>
      <c r="B465" s="84" t="s">
        <v>47</v>
      </c>
      <c r="C465" s="85" t="s">
        <v>510</v>
      </c>
      <c r="D465" s="84" t="s">
        <v>47</v>
      </c>
      <c r="E465" s="85">
        <v>5.3</v>
      </c>
      <c r="F465" s="85" t="s">
        <v>87</v>
      </c>
      <c r="G465" s="85" t="s">
        <v>22</v>
      </c>
      <c r="H465" s="85"/>
      <c r="I465" s="85"/>
      <c r="J465" s="60">
        <v>0</v>
      </c>
      <c r="K465" s="61">
        <v>2</v>
      </c>
      <c r="L465" s="61">
        <v>10</v>
      </c>
      <c r="M465" s="86">
        <f>LOG(J465+([3]Values!$D$8*K465)+([3]Values!$D$9*L465)+(N465*[3]Values!D$10)+(O465*[3]Values!$D$11)+1)</f>
        <v>0.29944310063357593</v>
      </c>
      <c r="N465" s="87">
        <v>32</v>
      </c>
      <c r="O465" s="87">
        <v>0</v>
      </c>
      <c r="P465" s="88"/>
      <c r="Q465" s="89">
        <f>(J465+([3]Values!$D$8*K465)+([3]Values!$D$9*L465)+(N465*[3]Values!$D$10)+(O465*[3]Values!$D$11))/[3]Values!$A$2*100</f>
        <v>2.7803432962485667E-3</v>
      </c>
    </row>
    <row r="466" spans="1:17" x14ac:dyDescent="0.25">
      <c r="A466" s="83">
        <v>43140</v>
      </c>
      <c r="B466" s="84" t="s">
        <v>64</v>
      </c>
      <c r="C466" s="85" t="s">
        <v>94</v>
      </c>
      <c r="D466" s="84" t="s">
        <v>64</v>
      </c>
      <c r="E466" s="85">
        <v>2.9</v>
      </c>
      <c r="F466" s="85" t="s">
        <v>87</v>
      </c>
      <c r="G466" s="85" t="s">
        <v>68</v>
      </c>
      <c r="H466" s="85">
        <v>0.7</v>
      </c>
      <c r="I466" s="85"/>
      <c r="J466" s="60">
        <v>0</v>
      </c>
      <c r="K466" s="61">
        <v>0</v>
      </c>
      <c r="L466" s="61">
        <v>0</v>
      </c>
      <c r="M466" s="86">
        <f>LOG(J466+([3]Values!$D$8*K466)+([3]Values!$D$9*L466)+(N466*[3]Values!D$10)+(O466*[3]Values!$D$11)+1)</f>
        <v>1.9834704505085086E-2</v>
      </c>
      <c r="N466" s="87">
        <v>5</v>
      </c>
      <c r="O466" s="87">
        <v>0</v>
      </c>
      <c r="P466" s="88"/>
      <c r="Q466" s="89">
        <f>(J466+([3]Values!$D$8*K466)+([3]Values!$D$9*L466)+(N466*[3]Values!$D$10)+(O466*[3]Values!$D$11))/[3]Values!$A$2*100</f>
        <v>1.3088038150871819E-4</v>
      </c>
    </row>
    <row r="467" spans="1:17" x14ac:dyDescent="0.25">
      <c r="A467" s="83">
        <v>43140</v>
      </c>
      <c r="B467" s="84" t="s">
        <v>28</v>
      </c>
      <c r="C467" s="85" t="s">
        <v>511</v>
      </c>
      <c r="D467" s="84" t="s">
        <v>28</v>
      </c>
      <c r="E467" s="84">
        <v>4.3</v>
      </c>
      <c r="F467" s="85" t="s">
        <v>87</v>
      </c>
      <c r="G467" s="85" t="s">
        <v>22</v>
      </c>
      <c r="H467" s="85">
        <v>10</v>
      </c>
      <c r="I467" s="85"/>
      <c r="J467" s="60">
        <v>0</v>
      </c>
      <c r="K467" s="61">
        <v>0</v>
      </c>
      <c r="L467" s="61"/>
      <c r="M467" s="86">
        <f>LOG(J467+([3]Values!$D$8*K467)+([3]Values!$D$9*L467)+(N467*[3]Values!D$10)+(O467*[3]Values!$D$11)+1)</f>
        <v>0.1881037847490595</v>
      </c>
      <c r="N467" s="87">
        <v>58</v>
      </c>
      <c r="O467" s="87">
        <v>0</v>
      </c>
      <c r="P467" s="88"/>
      <c r="Q467" s="89">
        <f>(J467+([3]Values!$D$8*K467)+([3]Values!$D$9*L467)+(N467*[3]Values!$D$10)+(O467*[3]Values!$D$11))/[3]Values!$A$2*100</f>
        <v>1.518212425501131E-3</v>
      </c>
    </row>
    <row r="468" spans="1:17" x14ac:dyDescent="0.25">
      <c r="A468" s="83">
        <v>43140</v>
      </c>
      <c r="B468" s="84" t="s">
        <v>25</v>
      </c>
      <c r="C468" s="85" t="s">
        <v>512</v>
      </c>
      <c r="D468" s="84" t="s">
        <v>25</v>
      </c>
      <c r="E468" s="84">
        <v>5.8</v>
      </c>
      <c r="F468" s="85" t="s">
        <v>87</v>
      </c>
      <c r="G468" s="85" t="s">
        <v>22</v>
      </c>
      <c r="H468" s="85">
        <v>16</v>
      </c>
      <c r="I468" s="85" t="s">
        <v>50</v>
      </c>
      <c r="J468" s="60">
        <v>0</v>
      </c>
      <c r="K468" s="61">
        <v>0</v>
      </c>
      <c r="L468" s="61"/>
      <c r="M468" s="86">
        <f>LOG(J468+([3]Values!$D$8*K468)+([3]Values!$D$9*L468)+(N468*[3]Values!D$10)+(O468*[3]Values!$D$11)+1)</f>
        <v>4.0400731096553195E-3</v>
      </c>
      <c r="N468" s="87">
        <v>1</v>
      </c>
      <c r="O468" s="87"/>
      <c r="P468" s="88"/>
      <c r="Q468" s="89">
        <f>(J468+([3]Values!$D$8*K468)+([3]Values!$D$9*L468)+(N468*[3]Values!$D$10)+(O468*[3]Values!$D$11))/[3]Values!$A$2*100</f>
        <v>2.6176076301743638E-5</v>
      </c>
    </row>
    <row r="469" spans="1:17" x14ac:dyDescent="0.25">
      <c r="A469" s="83">
        <v>43140</v>
      </c>
      <c r="B469" s="84" t="s">
        <v>28</v>
      </c>
      <c r="C469" s="85" t="s">
        <v>60</v>
      </c>
      <c r="D469" s="84" t="s">
        <v>28</v>
      </c>
      <c r="E469" s="85">
        <v>4.9000000000000004</v>
      </c>
      <c r="F469" s="85" t="s">
        <v>87</v>
      </c>
      <c r="G469" s="85" t="s">
        <v>22</v>
      </c>
      <c r="H469" s="85">
        <v>12</v>
      </c>
      <c r="I469" s="85"/>
      <c r="J469" s="60">
        <v>0</v>
      </c>
      <c r="K469" s="61">
        <v>1</v>
      </c>
      <c r="L469" s="61"/>
      <c r="M469" s="86">
        <f>LOG(J469+([3]Values!$D$8*K469)+([3]Values!$D$9*L469)+(N469*[3]Values!D$10)+(O469*[3]Values!$D$11)+1)</f>
        <v>1.0745281474082147</v>
      </c>
      <c r="N469" s="87">
        <f>580+556</f>
        <v>1136</v>
      </c>
      <c r="O469" s="87"/>
      <c r="P469" s="88">
        <f>23370000*0.158</f>
        <v>3692460</v>
      </c>
      <c r="Q469" s="89">
        <f>(J469+([3]Values!$D$8*K469)+([3]Values!$D$9*L469)+(N469*[3]Values!$D$10)+(O469*[3]Values!$D$11))/[3]Values!$A$2*100</f>
        <v>3.0450338686048069E-2</v>
      </c>
    </row>
    <row r="470" spans="1:17" x14ac:dyDescent="0.25">
      <c r="A470" s="104">
        <v>43141</v>
      </c>
      <c r="B470" s="84" t="s">
        <v>513</v>
      </c>
      <c r="C470" s="84" t="s">
        <v>514</v>
      </c>
      <c r="D470" s="84" t="s">
        <v>513</v>
      </c>
      <c r="E470" s="84">
        <v>4.5999999999999996</v>
      </c>
      <c r="F470" s="84" t="s">
        <v>87</v>
      </c>
      <c r="G470" s="84" t="s">
        <v>515</v>
      </c>
      <c r="H470" s="84">
        <v>10</v>
      </c>
      <c r="I470" s="84"/>
      <c r="J470" s="60">
        <v>0</v>
      </c>
      <c r="K470" s="61">
        <v>40</v>
      </c>
      <c r="L470" s="61">
        <v>413</v>
      </c>
      <c r="M470" s="86">
        <f>LOG(J470+([3]Values!$D$8*K470)+([3]Values!$D$9*L470)+(N470*[3]Values!D$10)+(O470*[3]Values!$D$11)+1)</f>
        <v>1.3111997827032487</v>
      </c>
      <c r="N470" s="92">
        <v>181</v>
      </c>
      <c r="O470" s="92">
        <v>0</v>
      </c>
      <c r="P470" s="93"/>
      <c r="Q470" s="94">
        <f>(J470+([3]Values!$D$8*K470)+([3]Values!$D$9*L470)+(N470*[3]Values!$D$10)+(O470*[3]Values!$D$11))/[3]Values!$A$2*100</f>
        <v>5.4541883595710258E-2</v>
      </c>
    </row>
    <row r="471" spans="1:17" x14ac:dyDescent="0.25">
      <c r="A471" s="91">
        <v>43147</v>
      </c>
      <c r="B471" s="84" t="s">
        <v>25</v>
      </c>
      <c r="C471" s="84" t="s">
        <v>89</v>
      </c>
      <c r="D471" s="84" t="s">
        <v>25</v>
      </c>
      <c r="E471" s="84">
        <v>7.2</v>
      </c>
      <c r="F471" s="105" t="str">
        <f>HYPERLINK("https://earthquake-report.com/2018/02/16/massive-earthquake-pinotepa-de-don-luis-mexico-february-16-2018-4/","Earthquake")</f>
        <v>Earthquake</v>
      </c>
      <c r="G471" s="84" t="s">
        <v>22</v>
      </c>
      <c r="H471" s="84">
        <v>30</v>
      </c>
      <c r="I471" s="84" t="s">
        <v>32</v>
      </c>
      <c r="J471" s="60">
        <v>0</v>
      </c>
      <c r="K471" s="61">
        <v>2</v>
      </c>
      <c r="L471" s="61">
        <v>5000</v>
      </c>
      <c r="M471" s="86">
        <f>LOG(J471+([3]Values!$D$8*K471)+([3]Values!$D$9*L471)+(N471*[3]Values!D$10)+(O471*[3]Values!$D$11)+1)</f>
        <v>2.5151126585956591</v>
      </c>
      <c r="N471" s="92">
        <v>15170</v>
      </c>
      <c r="O471" s="92">
        <v>2920</v>
      </c>
      <c r="P471" s="93"/>
      <c r="Q471" s="94">
        <f>(J471+([3]Values!$D$8*K471)+([3]Values!$D$9*L471)+(N471*[3]Values!$D$10)+(O471*[3]Values!$D$11))/[3]Values!$A$2*100</f>
        <v>0.91424431865127709</v>
      </c>
    </row>
    <row r="472" spans="1:17" x14ac:dyDescent="0.25">
      <c r="A472" s="83">
        <v>43148</v>
      </c>
      <c r="B472" s="84" t="s">
        <v>153</v>
      </c>
      <c r="C472" s="85" t="s">
        <v>516</v>
      </c>
      <c r="D472" s="84" t="s">
        <v>153</v>
      </c>
      <c r="E472" s="85">
        <v>4.4000000000000004</v>
      </c>
      <c r="F472" s="105" t="str">
        <f>HYPERLINK("https://earthquake-report.com/2018/02/17/moderate-earthquake-united-kingdom-february-17-2018/","Earthquake")</f>
        <v>Earthquake</v>
      </c>
      <c r="G472" s="85" t="s">
        <v>22</v>
      </c>
      <c r="H472" s="85">
        <v>7</v>
      </c>
      <c r="I472" s="85" t="s">
        <v>23</v>
      </c>
      <c r="J472" s="60">
        <v>0</v>
      </c>
      <c r="K472" s="61">
        <v>0</v>
      </c>
      <c r="L472" s="61">
        <v>0</v>
      </c>
      <c r="M472" s="86">
        <f>LOG(J472+([3]Values!$D$8*K472)+([3]Values!$D$9*L472)+(N472*[3]Values!D$10)+(O472*[3]Values!$D$11)+1)</f>
        <v>2.3695212342431438E-2</v>
      </c>
      <c r="N472" s="87">
        <v>6</v>
      </c>
      <c r="O472" s="87">
        <v>0</v>
      </c>
      <c r="P472" s="88"/>
      <c r="Q472" s="89">
        <f>(J472+([3]Values!$D$8*K472)+([3]Values!$D$9*L472)+(N472*[3]Values!$D$10)+(O472*[3]Values!$D$11))/[3]Values!$A$2*100</f>
        <v>1.5705645781046183E-4</v>
      </c>
    </row>
    <row r="473" spans="1:17" x14ac:dyDescent="0.25">
      <c r="A473" s="83">
        <v>43150</v>
      </c>
      <c r="B473" s="84" t="s">
        <v>25</v>
      </c>
      <c r="C473" s="85" t="s">
        <v>517</v>
      </c>
      <c r="D473" s="84" t="s">
        <v>25</v>
      </c>
      <c r="E473" s="85">
        <v>4</v>
      </c>
      <c r="F473" s="106" t="s">
        <v>87</v>
      </c>
      <c r="G473" s="85" t="s">
        <v>518</v>
      </c>
      <c r="H473" s="85">
        <v>5</v>
      </c>
      <c r="I473" s="85"/>
      <c r="J473" s="60">
        <v>0</v>
      </c>
      <c r="K473" s="61">
        <v>0</v>
      </c>
      <c r="L473" s="61">
        <v>0</v>
      </c>
      <c r="M473" s="86">
        <f>LOG(J473+([3]Values!$D$8*K473)+([3]Values!$D$9*L473)+(N473*[3]Values!D$10)+(O473*[3]Values!$D$11)+1)</f>
        <v>9.1192102996563829E-2</v>
      </c>
      <c r="N473" s="87">
        <v>25</v>
      </c>
      <c r="O473" s="87">
        <v>0</v>
      </c>
      <c r="P473" s="88"/>
      <c r="Q473" s="89">
        <f>(J473+([3]Values!$D$8*K473)+([3]Values!$D$9*L473)+(N473*[3]Values!$D$10)+(O473*[3]Values!$D$11))/[3]Values!$A$2*100</f>
        <v>6.5440190754359083E-4</v>
      </c>
    </row>
    <row r="474" spans="1:17" x14ac:dyDescent="0.25">
      <c r="A474" s="91">
        <v>43151</v>
      </c>
      <c r="B474" s="84" t="s">
        <v>28</v>
      </c>
      <c r="C474" s="84" t="s">
        <v>60</v>
      </c>
      <c r="D474" s="84" t="s">
        <v>28</v>
      </c>
      <c r="E474" s="96">
        <v>4</v>
      </c>
      <c r="F474" s="105" t="str">
        <f>HYPERLINK("https://earthquake-report.com/2018/02/20/moderate-earthquake-yunnan-china-february-20-2018/","Earthquake")</f>
        <v>Earthquake</v>
      </c>
      <c r="G474" s="84" t="s">
        <v>22</v>
      </c>
      <c r="H474" s="84">
        <v>6</v>
      </c>
      <c r="I474" s="84"/>
      <c r="J474" s="60">
        <v>0</v>
      </c>
      <c r="K474" s="61">
        <v>0</v>
      </c>
      <c r="L474" s="61">
        <v>16</v>
      </c>
      <c r="M474" s="86">
        <f>LOG(J474+([3]Values!$D$8*K474)+([3]Values!$D$9*L474)+(N474*[3]Values!D$10)+(O474*[3]Values!$D$11)+1)</f>
        <v>1.4735413908931052</v>
      </c>
      <c r="N474" s="92">
        <v>3035</v>
      </c>
      <c r="O474" s="92">
        <v>3</v>
      </c>
      <c r="P474" s="93">
        <v>5000000</v>
      </c>
      <c r="Q474" s="94">
        <f>(J474+([3]Values!$D$8*K474)+([3]Values!$D$9*L474)+(N474*[3]Values!$D$10)+(O474*[3]Values!$D$11))/[3]Values!$A$2*100</f>
        <v>8.0532688001847569E-2</v>
      </c>
    </row>
    <row r="475" spans="1:17" x14ac:dyDescent="0.25">
      <c r="A475" s="83">
        <v>43152</v>
      </c>
      <c r="B475" s="84" t="s">
        <v>519</v>
      </c>
      <c r="C475" s="85" t="s">
        <v>520</v>
      </c>
      <c r="D475" s="84" t="s">
        <v>519</v>
      </c>
      <c r="E475" s="85">
        <v>4.3</v>
      </c>
      <c r="F475" s="105" t="str">
        <f>HYPERLINK("https://earthquake-report.com/2018/02/21/moderate-earthquake-bulgaria-february-21-2018/","Earthquake")</f>
        <v>Earthquake</v>
      </c>
      <c r="G475" s="85" t="s">
        <v>22</v>
      </c>
      <c r="H475" s="85">
        <v>14</v>
      </c>
      <c r="I475" s="85" t="s">
        <v>267</v>
      </c>
      <c r="J475" s="60">
        <v>0</v>
      </c>
      <c r="K475" s="61">
        <v>0</v>
      </c>
      <c r="L475" s="61">
        <v>0</v>
      </c>
      <c r="M475" s="86">
        <f>LOG(J475+([3]Values!$D$8*K475)+([3]Values!$D$9*L475)+(N475*[3]Values!D$10)+(O475*[3]Values!$D$11)+1)</f>
        <v>4.0400731096553195E-3</v>
      </c>
      <c r="N475" s="87">
        <v>1</v>
      </c>
      <c r="O475" s="87">
        <v>0</v>
      </c>
      <c r="P475" s="88"/>
      <c r="Q475" s="89">
        <f>(J475+([3]Values!$D$8*K475)+([3]Values!$D$9*L475)+(N475*[3]Values!$D$10)+(O475*[3]Values!$D$11))/[3]Values!$A$2*100</f>
        <v>2.6176076301743638E-5</v>
      </c>
    </row>
    <row r="476" spans="1:17" x14ac:dyDescent="0.25">
      <c r="A476" s="97">
        <v>43156</v>
      </c>
      <c r="B476" s="68" t="s">
        <v>204</v>
      </c>
      <c r="C476" s="68" t="s">
        <v>521</v>
      </c>
      <c r="D476" s="68" t="s">
        <v>204</v>
      </c>
      <c r="E476" s="68">
        <v>7.5</v>
      </c>
      <c r="F476" s="105" t="str">
        <f>HYPERLINK("https://earthquake-report.com/2018/02/25/massive-earthquake-new-guinea-papua-new-guinea-february-25-2018/","EQ Sequence")</f>
        <v>EQ Sequence</v>
      </c>
      <c r="G476" s="68" t="s">
        <v>22</v>
      </c>
      <c r="H476" s="68">
        <v>35</v>
      </c>
      <c r="I476" s="68" t="s">
        <v>269</v>
      </c>
      <c r="J476" s="60">
        <v>180</v>
      </c>
      <c r="K476" s="69">
        <v>500</v>
      </c>
      <c r="L476" s="69">
        <v>58300</v>
      </c>
      <c r="M476" s="70">
        <f>LOG(J476+([3]Values!$D$8*K476)+([3]Values!$D$9*L476)+(N476*[3]Values!D$10)+(O476*[3]Values!$D$11)+1)</f>
        <v>3.3272484021002997</v>
      </c>
      <c r="N476" s="103">
        <v>40000</v>
      </c>
      <c r="O476" s="98">
        <v>11761</v>
      </c>
      <c r="P476" s="99"/>
      <c r="Q476" s="89">
        <f>(J476+([3]Values!$D$8*K476)+([3]Values!$D$9*L476)+(N476*[3]Values!$D$10)+(O476*[3]Values!$D$11))/[3]Values!$A$2*100</f>
        <v>5.9473289546135737</v>
      </c>
    </row>
    <row r="477" spans="1:17" x14ac:dyDescent="0.25">
      <c r="A477" s="95"/>
      <c r="B477" s="84"/>
      <c r="C477" s="85"/>
      <c r="D477" s="84" t="s">
        <v>47</v>
      </c>
      <c r="E477" s="68">
        <v>7.5</v>
      </c>
      <c r="F477" s="107"/>
      <c r="G477" s="85"/>
      <c r="H477" s="85"/>
      <c r="I477" s="85"/>
      <c r="J477" s="60">
        <v>0</v>
      </c>
      <c r="K477" s="61">
        <v>0</v>
      </c>
      <c r="L477" s="61">
        <v>0</v>
      </c>
      <c r="M477" s="86">
        <f>LOG(J477+([3]Values!$D$8*K477)+([3]Values!$D$9*L477)+(N477*[3]Values!D$10)+(O477*[3]Values!$D$11)+1)</f>
        <v>4.616422168147357E-2</v>
      </c>
      <c r="N477" s="87">
        <v>12</v>
      </c>
      <c r="O477" s="87">
        <v>0</v>
      </c>
      <c r="P477" s="88"/>
      <c r="Q477" s="89">
        <f>(J477+([3]Values!$D$8*K477)+([3]Values!$D$9*L477)+(N477*[3]Values!$D$10)+(O477*[3]Values!$D$11))/[3]Values!$A$2*100</f>
        <v>3.1411291562092366E-4</v>
      </c>
    </row>
    <row r="478" spans="1:17" x14ac:dyDescent="0.25">
      <c r="A478" s="83">
        <v>43158</v>
      </c>
      <c r="B478" s="84" t="s">
        <v>522</v>
      </c>
      <c r="C478" s="85"/>
      <c r="D478" s="84" t="s">
        <v>522</v>
      </c>
      <c r="E478" s="90">
        <v>4</v>
      </c>
      <c r="F478" s="85" t="s">
        <v>87</v>
      </c>
      <c r="G478" s="85" t="s">
        <v>22</v>
      </c>
      <c r="H478" s="85"/>
      <c r="I478" s="85"/>
      <c r="J478" s="60">
        <v>0</v>
      </c>
      <c r="K478" s="61">
        <v>0</v>
      </c>
      <c r="L478" s="61">
        <v>0</v>
      </c>
      <c r="M478" s="86">
        <f>LOG(J478+([3]Values!$D$8*K478)+([3]Values!$D$9*L478)+(N478*[3]Values!D$10)+(O478*[3]Values!$D$11)+1)</f>
        <v>4.0400731096553195E-3</v>
      </c>
      <c r="N478" s="87">
        <v>1</v>
      </c>
      <c r="O478" s="87">
        <v>0</v>
      </c>
      <c r="P478" s="88"/>
      <c r="Q478" s="89">
        <f>(J478+([3]Values!$D$8*K478)+([3]Values!$D$9*L478)+(N478*[3]Values!$D$10)+(O478*[3]Values!$D$11))/[3]Values!$A$2*100</f>
        <v>2.6176076301743638E-5</v>
      </c>
    </row>
    <row r="479" spans="1:17" x14ac:dyDescent="0.25">
      <c r="A479" s="97">
        <v>43159</v>
      </c>
      <c r="B479" s="68" t="s">
        <v>204</v>
      </c>
      <c r="C479" s="68" t="s">
        <v>521</v>
      </c>
      <c r="D479" s="68" t="s">
        <v>204</v>
      </c>
      <c r="E479" s="68">
        <v>6.1</v>
      </c>
      <c r="F479" s="105" t="str">
        <f>HYPERLINK("https://earthquake-report.com/2018/02/25/massive-earthquake-new-guinea-papua-new-guinea-february-25-2018/","Earthquake")</f>
        <v>Earthquake</v>
      </c>
      <c r="G479" s="68" t="s">
        <v>31</v>
      </c>
      <c r="H479" s="68">
        <v>16</v>
      </c>
      <c r="I479" s="68"/>
      <c r="J479" s="60" t="s">
        <v>523</v>
      </c>
      <c r="K479" s="61"/>
      <c r="L479" s="61"/>
      <c r="M479" s="86">
        <v>0</v>
      </c>
      <c r="N479" s="98"/>
      <c r="O479" s="87"/>
      <c r="P479" s="99"/>
      <c r="Q479" s="89" t="e">
        <f>(J479+([3]Values!$D$8*K479)+([3]Values!$D$9*L479)+(N479*[3]Values!$D$10)+(O479*[3]Values!$D$11))/[3]Values!$A$2*100</f>
        <v>#VALUE!</v>
      </c>
    </row>
    <row r="480" spans="1:17" x14ac:dyDescent="0.25">
      <c r="A480" s="83">
        <v>43162</v>
      </c>
      <c r="B480" s="85" t="s">
        <v>55</v>
      </c>
      <c r="C480" s="85" t="s">
        <v>524</v>
      </c>
      <c r="D480" s="85" t="s">
        <v>55</v>
      </c>
      <c r="E480" s="85">
        <v>2.4</v>
      </c>
      <c r="F480" s="85" t="s">
        <v>87</v>
      </c>
      <c r="G480" s="85" t="s">
        <v>22</v>
      </c>
      <c r="H480" s="85"/>
      <c r="I480" s="85"/>
      <c r="J480" s="60">
        <v>0</v>
      </c>
      <c r="K480" s="61">
        <v>0</v>
      </c>
      <c r="L480" s="61">
        <v>0</v>
      </c>
      <c r="M480" s="86">
        <f>LOG(J480+([3]Values!$D$8*K480)+([3]Values!$D$9*L480)+(N480*[3]Values!D$10)+(O480*[3]Values!$D$11)+1)</f>
        <v>1.2009188198087781E-2</v>
      </c>
      <c r="N480" s="87">
        <v>3</v>
      </c>
      <c r="O480" s="87">
        <v>0</v>
      </c>
      <c r="P480" s="88">
        <v>0</v>
      </c>
      <c r="Q480" s="89">
        <f>(J480+([3]Values!$D$8*K480)+([3]Values!$D$9*L480)+(N480*[3]Values!$D$10)+(O480*[3]Values!$D$11))/[3]Values!$A$2*100</f>
        <v>7.8528228905230915E-5</v>
      </c>
    </row>
    <row r="481" spans="1:17" x14ac:dyDescent="0.25">
      <c r="A481" s="97">
        <v>43163</v>
      </c>
      <c r="B481" s="68" t="s">
        <v>204</v>
      </c>
      <c r="C481" s="68" t="s">
        <v>521</v>
      </c>
      <c r="D481" s="68" t="s">
        <v>204</v>
      </c>
      <c r="E481" s="101">
        <v>6</v>
      </c>
      <c r="F481" s="105" t="str">
        <f>HYPERLINK("https://earthquake-report.com/2018/02/25/massive-earthquake-new-guinea-papua-new-guinea-february-25-2018/","Earthquake")</f>
        <v>Earthquake</v>
      </c>
      <c r="G481" s="68" t="s">
        <v>31</v>
      </c>
      <c r="H481" s="68"/>
      <c r="I481" s="68"/>
      <c r="J481" s="60" t="s">
        <v>525</v>
      </c>
      <c r="K481" s="69"/>
      <c r="L481" s="69"/>
      <c r="M481" s="70">
        <v>1E-10</v>
      </c>
      <c r="N481" s="98"/>
      <c r="O481" s="98"/>
      <c r="P481" s="99"/>
      <c r="Q481" s="89" t="e">
        <f>(J481+([3]Values!$D$8*K481)+([3]Values!$D$9*L481)+(N481*[3]Values!$D$10)+(O481*[3]Values!$D$11))/[3]Values!$A$2*100</f>
        <v>#VALUE!</v>
      </c>
    </row>
    <row r="482" spans="1:17" x14ac:dyDescent="0.25">
      <c r="A482" s="83">
        <v>43163</v>
      </c>
      <c r="B482" s="84" t="s">
        <v>138</v>
      </c>
      <c r="C482" s="85" t="s">
        <v>526</v>
      </c>
      <c r="D482" s="84" t="s">
        <v>138</v>
      </c>
      <c r="E482" s="85">
        <v>4.2</v>
      </c>
      <c r="F482" s="108" t="str">
        <f>HYPERLINK("https://earthquake-report.com/2018/03/04/moderate-earthquake-oklahoma-march-4-2018/","Earthquake")</f>
        <v>Earthquake</v>
      </c>
      <c r="G482" s="85" t="s">
        <v>223</v>
      </c>
      <c r="H482" s="85">
        <v>2</v>
      </c>
      <c r="I482" s="85" t="s">
        <v>23</v>
      </c>
      <c r="J482" s="60">
        <v>0</v>
      </c>
      <c r="K482" s="61">
        <v>0</v>
      </c>
      <c r="L482" s="61">
        <v>0</v>
      </c>
      <c r="M482" s="62">
        <f>LOG(J482+([3]Values!$D$8*K482)+([3]Values!$D$9*L482)+(N482*[3]Values!D$10)+(O482*[3]Values!$D$11)+1)</f>
        <v>4.0400731096553195E-3</v>
      </c>
      <c r="N482" s="87">
        <v>1</v>
      </c>
      <c r="O482" s="87">
        <v>0</v>
      </c>
      <c r="P482" s="88"/>
      <c r="Q482" s="89">
        <f>(J482+([3]Values!$D$8*K482)+([3]Values!$D$9*L482)+(N482*[3]Values!$D$10)+(O482*[3]Values!$D$11))/[3]Values!$A$2*100</f>
        <v>2.6176076301743638E-5</v>
      </c>
    </row>
    <row r="483" spans="1:17" x14ac:dyDescent="0.25">
      <c r="A483" s="97">
        <v>43165</v>
      </c>
      <c r="B483" s="68" t="s">
        <v>204</v>
      </c>
      <c r="C483" s="68" t="s">
        <v>521</v>
      </c>
      <c r="D483" s="68" t="s">
        <v>204</v>
      </c>
      <c r="E483" s="68">
        <v>6.7</v>
      </c>
      <c r="F483" s="105" t="str">
        <f>HYPERLINK("https://earthquake-report.com/2018/03/06/very-strong-earthquake-new-guinea-papua-new-guinea-march-6-2018/","Earthquake")</f>
        <v>Earthquake</v>
      </c>
      <c r="G483" s="68" t="s">
        <v>31</v>
      </c>
      <c r="H483" s="68"/>
      <c r="I483" s="68"/>
      <c r="J483" s="60" t="s">
        <v>527</v>
      </c>
      <c r="K483" s="61"/>
      <c r="L483" s="61"/>
      <c r="M483" s="62">
        <v>1E-10</v>
      </c>
      <c r="N483" s="92"/>
      <c r="O483" s="92"/>
      <c r="P483" s="93"/>
      <c r="Q483" s="89" t="e">
        <f>(J483+([3]Values!$D$8*K483)+([3]Values!$D$9*L483)+(N483*[3]Values!$D$10)+(O483*[3]Values!$D$11))/[3]Values!$A$2*100</f>
        <v>#VALUE!</v>
      </c>
    </row>
    <row r="484" spans="1:17" x14ac:dyDescent="0.25">
      <c r="A484" s="104">
        <v>43166</v>
      </c>
      <c r="B484" s="84" t="s">
        <v>44</v>
      </c>
      <c r="C484" s="84" t="s">
        <v>528</v>
      </c>
      <c r="D484" s="84" t="s">
        <v>44</v>
      </c>
      <c r="E484" s="84">
        <v>5.4</v>
      </c>
      <c r="F484" s="105" t="str">
        <f>HYPERLINK("https://earthquake-report.com/2018/03/07/strong-earthquake-southern-iran-march-7-2018/","Earthquake")</f>
        <v>Earthquake</v>
      </c>
      <c r="G484" s="84" t="s">
        <v>22</v>
      </c>
      <c r="H484" s="84">
        <v>28</v>
      </c>
      <c r="I484" s="84"/>
      <c r="J484" s="60">
        <v>0</v>
      </c>
      <c r="K484" s="61">
        <v>9</v>
      </c>
      <c r="L484" s="61"/>
      <c r="M484" s="62">
        <f>LOG(J484+([3]Values!$D$8*K484)+([3]Values!$D$9*L484)+(N484*[3]Values!D$10)+(O484*[3]Values!$D$11)+1)</f>
        <v>1.7379751694607675</v>
      </c>
      <c r="N484" s="92">
        <v>5500</v>
      </c>
      <c r="O484" s="92"/>
      <c r="P484" s="93">
        <f>9000000</f>
        <v>9000000</v>
      </c>
      <c r="Q484" s="94">
        <f>(J484+([3]Values!$D$8*K484)+([3]Values!$D$9*L484)+(N484*[3]Values!$D$10)+(O484*[3]Values!$D$11))/[3]Values!$A$2*100</f>
        <v>0.15039726372499568</v>
      </c>
    </row>
    <row r="485" spans="1:17" x14ac:dyDescent="0.25">
      <c r="A485" s="109">
        <v>43166</v>
      </c>
      <c r="B485" s="84" t="s">
        <v>529</v>
      </c>
      <c r="C485" s="85" t="s">
        <v>530</v>
      </c>
      <c r="D485" s="84" t="s">
        <v>304</v>
      </c>
      <c r="E485" s="85">
        <v>5.3</v>
      </c>
      <c r="F485" s="108" t="str">
        <f>HYPERLINK("https://earthquake-report.com/2018/03/07/moderate-earthquake-myanmar-march-7-2018/","Earthquake")</f>
        <v>Earthquake</v>
      </c>
      <c r="G485" s="85" t="s">
        <v>22</v>
      </c>
      <c r="H485" s="85">
        <v>10</v>
      </c>
      <c r="I485" s="85"/>
      <c r="J485" s="60">
        <v>0</v>
      </c>
      <c r="K485" s="61">
        <v>0</v>
      </c>
      <c r="L485" s="61"/>
      <c r="M485" s="62">
        <f>LOG(J485+([3]Values!$D$8*K485)+([3]Values!$D$9*L485)+(N485*[3]Values!D$10)+(O485*[3]Values!$D$11)+1)</f>
        <v>0.11363339223286183</v>
      </c>
      <c r="N485" s="87">
        <v>32</v>
      </c>
      <c r="O485" s="87"/>
      <c r="P485" s="88"/>
      <c r="Q485" s="89">
        <f>(J485+([3]Values!$D$8*K485)+([3]Values!$D$9*L485)+(N485*[3]Values!$D$10)+(O485*[3]Values!$D$11))/[3]Values!$A$2*100</f>
        <v>8.3763444165579643E-4</v>
      </c>
    </row>
    <row r="486" spans="1:17" x14ac:dyDescent="0.25">
      <c r="A486" s="109">
        <v>43166</v>
      </c>
      <c r="B486" s="84" t="s">
        <v>414</v>
      </c>
      <c r="C486" s="85" t="s">
        <v>531</v>
      </c>
      <c r="D486" s="84" t="s">
        <v>414</v>
      </c>
      <c r="E486" s="85">
        <v>3.4</v>
      </c>
      <c r="F486" s="107" t="s">
        <v>87</v>
      </c>
      <c r="G486" s="85" t="s">
        <v>119</v>
      </c>
      <c r="H486" s="85">
        <v>8</v>
      </c>
      <c r="I486" s="85"/>
      <c r="J486" s="60">
        <v>0</v>
      </c>
      <c r="K486" s="61">
        <v>0</v>
      </c>
      <c r="L486" s="61">
        <v>0</v>
      </c>
      <c r="M486" s="62">
        <f>LOG(J486+([3]Values!$D$8*K486)+([3]Values!$D$9*L486)+(N486*[3]Values!D$10)+(O486*[3]Values!$D$11)+1)</f>
        <v>0.10733904346300764</v>
      </c>
      <c r="N486" s="87">
        <v>30</v>
      </c>
      <c r="O486" s="87">
        <v>0</v>
      </c>
      <c r="P486" s="88"/>
      <c r="Q486" s="89">
        <f>(J486+([3]Values!$D$8*K486)+([3]Values!$D$9*L486)+(N486*[3]Values!$D$10)+(O486*[3]Values!$D$11))/[3]Values!$A$2*100</f>
        <v>7.8528228905230921E-4</v>
      </c>
    </row>
    <row r="487" spans="1:17" x14ac:dyDescent="0.25">
      <c r="A487" s="109">
        <v>43167</v>
      </c>
      <c r="B487" s="84" t="s">
        <v>189</v>
      </c>
      <c r="C487" s="85" t="s">
        <v>532</v>
      </c>
      <c r="D487" s="84" t="s">
        <v>189</v>
      </c>
      <c r="E487" s="85">
        <v>4.3</v>
      </c>
      <c r="F487" s="85" t="s">
        <v>87</v>
      </c>
      <c r="G487" s="85" t="s">
        <v>22</v>
      </c>
      <c r="H487" s="85"/>
      <c r="I487" s="85"/>
      <c r="J487" s="60">
        <v>0</v>
      </c>
      <c r="K487" s="61">
        <v>0</v>
      </c>
      <c r="L487" s="61">
        <v>10</v>
      </c>
      <c r="M487" s="62">
        <f>LOG(J487+([3]Values!$D$8*K487)+([3]Values!$D$9*L487)+(N487*[3]Values!D$10)+(O487*[3]Values!$D$11)+1)</f>
        <v>0.20112929309569588</v>
      </c>
      <c r="N487" s="110">
        <v>40</v>
      </c>
      <c r="O487" s="87">
        <v>1</v>
      </c>
      <c r="P487" s="88"/>
      <c r="Q487" s="89">
        <f>(J487+([3]Values!$D$8*K487)+([3]Values!$D$9*L487)+(N487*[3]Values!$D$10)+(O487*[3]Values!$D$11))/[3]Values!$A$2*100</f>
        <v>1.6497110527821047E-3</v>
      </c>
    </row>
    <row r="488" spans="1:17" x14ac:dyDescent="0.25">
      <c r="A488" s="109">
        <v>43167</v>
      </c>
      <c r="B488" s="84" t="s">
        <v>533</v>
      </c>
      <c r="C488" s="85" t="s">
        <v>534</v>
      </c>
      <c r="D488" s="84" t="s">
        <v>533</v>
      </c>
      <c r="E488" s="84">
        <v>5.6</v>
      </c>
      <c r="F488" s="108" t="str">
        <f>HYPERLINK("https://earthquake-report.com/2018/03/08/strong-earthquake-malawi-march-8-2018/","Earthquake")</f>
        <v>Earthquake</v>
      </c>
      <c r="G488" s="85" t="s">
        <v>22</v>
      </c>
      <c r="H488" s="85">
        <v>6</v>
      </c>
      <c r="I488" s="85"/>
      <c r="J488" s="60"/>
      <c r="K488" s="61">
        <v>2</v>
      </c>
      <c r="L488" s="61"/>
      <c r="M488" s="62">
        <f>LOG(J488+([3]Values!$D$8*K488)+([3]Values!$D$9*L488)+(N488*[3]Values!D$10)+(O488*[3]Values!$D$11)+1)</f>
        <v>0.18434408027343688</v>
      </c>
      <c r="N488" s="87">
        <v>2</v>
      </c>
      <c r="O488" s="87"/>
      <c r="P488" s="88"/>
      <c r="Q488" s="89">
        <f>(J488+([3]Values!$D$8*K488)+([3]Values!$D$9*L488)+(N488*[3]Values!$D$10)+(O488*[3]Values!$D$11))/[3]Values!$A$2*100</f>
        <v>1.4809841671380769E-3</v>
      </c>
    </row>
    <row r="489" spans="1:17" x14ac:dyDescent="0.25">
      <c r="A489" s="109"/>
      <c r="B489" s="84"/>
      <c r="C489" s="85"/>
      <c r="D489" s="84" t="s">
        <v>178</v>
      </c>
      <c r="E489" s="84">
        <v>5.6</v>
      </c>
      <c r="F489" s="107"/>
      <c r="G489" s="85"/>
      <c r="H489" s="85"/>
      <c r="I489" s="85"/>
      <c r="J489" s="60">
        <v>0</v>
      </c>
      <c r="K489" s="61">
        <v>10</v>
      </c>
      <c r="L489" s="61">
        <v>2</v>
      </c>
      <c r="M489" s="62">
        <f>LOG(J489+([3]Values!$D$8*K489)+([3]Values!$D$9*L489)+(N489*[3]Values!D$10)+(O489*[3]Values!$D$11)+1)</f>
        <v>0.55856030608693408</v>
      </c>
      <c r="N489" s="87"/>
      <c r="O489" s="87">
        <v>1</v>
      </c>
      <c r="P489" s="88"/>
      <c r="Q489" s="89">
        <f>(J489+([3]Values!$D$8*K489)+([3]Values!$D$9*L489)+(N489*[3]Values!$D$10)+(O489*[3]Values!$D$11))/[3]Values!$A$2*100</f>
        <v>7.3345666013387625E-3</v>
      </c>
    </row>
    <row r="490" spans="1:17" x14ac:dyDescent="0.25">
      <c r="A490" s="109">
        <v>43167</v>
      </c>
      <c r="B490" s="84" t="s">
        <v>79</v>
      </c>
      <c r="C490" s="85" t="s">
        <v>535</v>
      </c>
      <c r="D490" s="84" t="s">
        <v>79</v>
      </c>
      <c r="E490" s="85">
        <v>4.4000000000000004</v>
      </c>
      <c r="F490" s="85" t="s">
        <v>87</v>
      </c>
      <c r="G490" s="85" t="s">
        <v>22</v>
      </c>
      <c r="H490" s="85"/>
      <c r="I490" s="85"/>
      <c r="J490" s="60">
        <v>0</v>
      </c>
      <c r="K490" s="61">
        <v>0</v>
      </c>
      <c r="L490" s="61">
        <v>0</v>
      </c>
      <c r="M490" s="62">
        <f>LOG(J490+([3]Values!$D$8*K490)+([3]Values!$D$9*L490)+(N490*[3]Values!D$10)+(O490*[3]Values!$D$11)+1)</f>
        <v>4.0400731096553195E-3</v>
      </c>
      <c r="N490" s="87">
        <v>1</v>
      </c>
      <c r="O490" s="87">
        <v>0</v>
      </c>
      <c r="P490" s="88"/>
      <c r="Q490" s="89">
        <f>(J490+([3]Values!$D$8*K490)+([3]Values!$D$9*L490)+(N490*[3]Values!$D$10)+(O490*[3]Values!$D$11))/[3]Values!$A$2*100</f>
        <v>2.6176076301743638E-5</v>
      </c>
    </row>
    <row r="491" spans="1:17" x14ac:dyDescent="0.25">
      <c r="A491" s="109">
        <v>43167</v>
      </c>
      <c r="B491" s="84" t="s">
        <v>536</v>
      </c>
      <c r="C491" s="85" t="s">
        <v>537</v>
      </c>
      <c r="D491" s="84" t="s">
        <v>536</v>
      </c>
      <c r="E491" s="85">
        <v>5.2</v>
      </c>
      <c r="F491" s="108" t="str">
        <f>HYPERLINK("https://earthquake-report.com/2018/03/08/moderate-earthquake-borneo-march-8-2018/","Earthquake")</f>
        <v>Earthquake</v>
      </c>
      <c r="G491" s="85" t="s">
        <v>22</v>
      </c>
      <c r="H491" s="85"/>
      <c r="I491" s="85"/>
      <c r="J491" s="60">
        <v>0</v>
      </c>
      <c r="K491" s="61">
        <v>0</v>
      </c>
      <c r="L491" s="61">
        <v>0</v>
      </c>
      <c r="M491" s="62">
        <f>LOG(J491+([3]Values!$D$8*K491)+([3]Values!$D$9*L491)+(N491*[3]Values!D$10)+(O491*[3]Values!$D$11)+1)</f>
        <v>1.9834704505085086E-2</v>
      </c>
      <c r="N491" s="87">
        <v>5</v>
      </c>
      <c r="O491" s="87">
        <v>0</v>
      </c>
      <c r="P491" s="88"/>
      <c r="Q491" s="89">
        <f>(J491+([3]Values!$D$8*K491)+([3]Values!$D$9*L491)+(N491*[3]Values!$D$10)+(O491*[3]Values!$D$11))/[3]Values!$A$2*100</f>
        <v>1.3088038150871819E-4</v>
      </c>
    </row>
    <row r="492" spans="1:17" x14ac:dyDescent="0.25">
      <c r="A492" s="109">
        <v>43173</v>
      </c>
      <c r="B492" s="84" t="s">
        <v>28</v>
      </c>
      <c r="C492" s="85" t="s">
        <v>60</v>
      </c>
      <c r="D492" s="84" t="s">
        <v>28</v>
      </c>
      <c r="E492" s="85">
        <v>3.7</v>
      </c>
      <c r="F492" s="108" t="str">
        <f>HYPERLINK("https://earthquake-report.com/2018/03/14/earthquakes-in-the-world-on-march-14-2018-m2-7-or-more/","Earthquake")</f>
        <v>Earthquake</v>
      </c>
      <c r="G492" s="85" t="s">
        <v>22</v>
      </c>
      <c r="H492" s="85"/>
      <c r="I492" s="85"/>
      <c r="J492" s="60">
        <v>0</v>
      </c>
      <c r="K492" s="61">
        <v>0</v>
      </c>
      <c r="L492" s="61">
        <v>0</v>
      </c>
      <c r="M492" s="62">
        <f>LOG(J492+([3]Values!$D$8*K492)+([3]Values!$D$9*L492)+(N492*[3]Values!D$10)+(O492*[3]Values!$D$11)+1)</f>
        <v>4.0400731096553195E-3</v>
      </c>
      <c r="N492" s="87">
        <v>1</v>
      </c>
      <c r="O492" s="87">
        <v>0</v>
      </c>
      <c r="P492" s="88"/>
      <c r="Q492" s="89">
        <f>(J492+([3]Values!$D$8*K492)+([3]Values!$D$9*L492)+(N492*[3]Values!$D$10)+(O492*[3]Values!$D$11))/[3]Values!$A$2*100</f>
        <v>2.6176076301743638E-5</v>
      </c>
    </row>
    <row r="493" spans="1:17" x14ac:dyDescent="0.25">
      <c r="A493" s="109">
        <v>43173</v>
      </c>
      <c r="B493" s="84" t="s">
        <v>259</v>
      </c>
      <c r="C493" s="85" t="s">
        <v>538</v>
      </c>
      <c r="D493" s="84" t="s">
        <v>259</v>
      </c>
      <c r="E493" s="85">
        <v>4.8</v>
      </c>
      <c r="F493" s="108" t="str">
        <f>HYPERLINK("https://earthquake-report.com/2018/03/14/moderate-earthquake-namibia-march-14-2018/","Earthquake")</f>
        <v>Earthquake</v>
      </c>
      <c r="G493" s="85" t="s">
        <v>22</v>
      </c>
      <c r="H493" s="85"/>
      <c r="I493" s="85"/>
      <c r="J493" s="60">
        <v>0</v>
      </c>
      <c r="K493" s="61">
        <v>0</v>
      </c>
      <c r="L493" s="61">
        <v>0</v>
      </c>
      <c r="M493" s="62">
        <f>LOG(J493+([3]Values!$D$8*K493)+([3]Values!$D$9*L493)+(N493*[3]Values!D$10)+(O493*[3]Values!$D$11)+1)</f>
        <v>3.2764188278354228E-2</v>
      </c>
      <c r="N493" s="87">
        <v>5</v>
      </c>
      <c r="O493" s="87">
        <v>1</v>
      </c>
      <c r="P493" s="88"/>
      <c r="Q493" s="89">
        <f>(J493+([3]Values!$D$8*K493)+([3]Values!$D$9*L493)+(N493*[3]Values!$D$10)+(O493*[3]Values!$D$11))/[3]Values!$A$2*100</f>
        <v>2.1947154216289674E-4</v>
      </c>
    </row>
    <row r="494" spans="1:17" x14ac:dyDescent="0.25">
      <c r="A494" s="109">
        <v>43173</v>
      </c>
      <c r="B494" s="84" t="s">
        <v>28</v>
      </c>
      <c r="C494" s="85" t="s">
        <v>353</v>
      </c>
      <c r="D494" s="84" t="s">
        <v>28</v>
      </c>
      <c r="E494" s="85">
        <v>3.2</v>
      </c>
      <c r="F494" s="108" t="str">
        <f>HYPERLINK("https://earthquake-report.com/2018/03/14/earthquakes-in-the-world-on-march-14-2018-m2-7-or-more/","Earthquake")</f>
        <v>Earthquake</v>
      </c>
      <c r="G494" s="85" t="s">
        <v>22</v>
      </c>
      <c r="H494" s="85">
        <v>6</v>
      </c>
      <c r="I494" s="85"/>
      <c r="J494" s="60">
        <v>0</v>
      </c>
      <c r="K494" s="61">
        <v>0</v>
      </c>
      <c r="L494" s="61">
        <v>0</v>
      </c>
      <c r="M494" s="62">
        <f>LOG(J494+([3]Values!$D$8*K494)+([3]Values!$D$9*L494)+(N494*[3]Values!D$10)+(O494*[3]Values!$D$11)+1)</f>
        <v>1.9834704505085086E-2</v>
      </c>
      <c r="N494" s="87">
        <v>5</v>
      </c>
      <c r="O494" s="87">
        <v>0</v>
      </c>
      <c r="P494" s="88"/>
      <c r="Q494" s="89">
        <f>(J494+([3]Values!$D$8*K494)+([3]Values!$D$9*L494)+(N494*[3]Values!$D$10)+(O494*[3]Values!$D$11))/[3]Values!$A$2*100</f>
        <v>1.3088038150871819E-4</v>
      </c>
    </row>
    <row r="495" spans="1:17" x14ac:dyDescent="0.25">
      <c r="A495" s="109">
        <v>43174</v>
      </c>
      <c r="B495" s="84" t="s">
        <v>199</v>
      </c>
      <c r="C495" s="85" t="s">
        <v>407</v>
      </c>
      <c r="D495" s="84" t="s">
        <v>199</v>
      </c>
      <c r="E495" s="90">
        <v>5</v>
      </c>
      <c r="F495" s="108" t="str">
        <f>HYPERLINK("https://earthquake-report.com/2018/03/15/moderate-earthquake-mindanao-philippines-march-15-2018/","Earthquake")</f>
        <v>Earthquake</v>
      </c>
      <c r="G495" s="85" t="s">
        <v>22</v>
      </c>
      <c r="H495" s="85"/>
      <c r="I495" s="85" t="s">
        <v>50</v>
      </c>
      <c r="J495" s="60">
        <v>0</v>
      </c>
      <c r="K495" s="61">
        <v>0</v>
      </c>
      <c r="L495" s="61">
        <v>147</v>
      </c>
      <c r="M495" s="62">
        <f>LOG(J495+([3]Values!$D$8*K495)+([3]Values!$D$9*L495)+(N495*[3]Values!D$10)+(O495*[3]Values!$D$11)+1)</f>
        <v>0.6220532060039603</v>
      </c>
      <c r="N495" s="87">
        <v>22</v>
      </c>
      <c r="O495" s="87">
        <v>9</v>
      </c>
      <c r="P495" s="88"/>
      <c r="Q495" s="89">
        <f>(J495+([3]Values!$D$8*K495)+([3]Values!$D$9*L495)+(N495*[3]Values!$D$10)+(O495*[3]Values!$D$11))/[3]Values!$A$2*100</f>
        <v>8.9301236733812239E-3</v>
      </c>
    </row>
    <row r="496" spans="1:17" x14ac:dyDescent="0.25">
      <c r="A496" s="109">
        <v>43174</v>
      </c>
      <c r="B496" s="84" t="s">
        <v>61</v>
      </c>
      <c r="C496" s="85" t="s">
        <v>539</v>
      </c>
      <c r="D496" s="84" t="s">
        <v>61</v>
      </c>
      <c r="E496" s="90">
        <v>4.7</v>
      </c>
      <c r="F496" s="108" t="str">
        <f>HYPERLINK("https://earthquake-report.com/2018/03/16/moderate-earthquake-kashmir-india-border-region-march-15-2018/","Earthquake")</f>
        <v>Earthquake</v>
      </c>
      <c r="G496" s="85" t="s">
        <v>22</v>
      </c>
      <c r="H496" s="85"/>
      <c r="I496" s="85"/>
      <c r="J496" s="60">
        <v>0</v>
      </c>
      <c r="K496" s="61">
        <v>0</v>
      </c>
      <c r="L496" s="61">
        <v>2</v>
      </c>
      <c r="M496" s="62">
        <f>LOG(J496+([3]Values!$D$8*K496)+([3]Values!$D$9*L496)+(N496*[3]Values!D$10)+(O496*[3]Values!$D$11)+1)</f>
        <v>2.8709728478635805E-2</v>
      </c>
      <c r="N496" s="87"/>
      <c r="O496" s="87">
        <v>1</v>
      </c>
      <c r="P496" s="88"/>
      <c r="Q496" s="89">
        <f>(J496+([3]Values!$D$8*K496)+([3]Values!$D$9*L496)+(N496*[3]Values!$D$10)+(O496*[3]Values!$D$11))/[3]Values!$A$2*100</f>
        <v>1.9140652866581463E-4</v>
      </c>
    </row>
    <row r="497" spans="1:17" x14ac:dyDescent="0.25">
      <c r="A497" s="109">
        <v>43175</v>
      </c>
      <c r="B497" s="84" t="s">
        <v>372</v>
      </c>
      <c r="C497" s="85" t="s">
        <v>540</v>
      </c>
      <c r="D497" s="84" t="s">
        <v>372</v>
      </c>
      <c r="E497" s="85">
        <v>2.5</v>
      </c>
      <c r="F497" s="108" t="str">
        <f t="shared" ref="F497:F498" si="18">HYPERLINK("https://earthquake-report.com/2018/03/16/earthquakes-in-the-world-on-march-16-2018-m2-7-or-more/","Earthquake")</f>
        <v>Earthquake</v>
      </c>
      <c r="G497" s="85" t="s">
        <v>22</v>
      </c>
      <c r="H497" s="85">
        <v>3</v>
      </c>
      <c r="I497" s="85" t="s">
        <v>23</v>
      </c>
      <c r="J497" s="60">
        <v>0</v>
      </c>
      <c r="K497" s="61">
        <v>0</v>
      </c>
      <c r="L497" s="61">
        <v>0</v>
      </c>
      <c r="M497" s="62">
        <f>LOG(J497+([3]Values!$D$8*K497)+([3]Values!$D$9*L497)+(N497*[3]Values!D$10)+(O497*[3]Values!$D$11)+1)</f>
        <v>1.2009188198087781E-2</v>
      </c>
      <c r="N497" s="87">
        <v>3</v>
      </c>
      <c r="O497" s="87">
        <v>0</v>
      </c>
      <c r="P497" s="88"/>
      <c r="Q497" s="89">
        <f>(J497+([3]Values!$D$8*K497)+([3]Values!$D$9*L497)+(N497*[3]Values!$D$10)+(O497*[3]Values!$D$11))/[3]Values!$A$2*100</f>
        <v>7.8528228905230915E-5</v>
      </c>
    </row>
    <row r="498" spans="1:17" x14ac:dyDescent="0.25">
      <c r="A498" s="109">
        <v>43175</v>
      </c>
      <c r="B498" s="84" t="s">
        <v>182</v>
      </c>
      <c r="C498" s="85" t="s">
        <v>541</v>
      </c>
      <c r="D498" s="84" t="s">
        <v>182</v>
      </c>
      <c r="E498" s="85"/>
      <c r="F498" s="108" t="str">
        <f t="shared" si="18"/>
        <v>Earthquake</v>
      </c>
      <c r="G498" s="85" t="s">
        <v>542</v>
      </c>
      <c r="H498" s="85"/>
      <c r="I498" s="85"/>
      <c r="J498" s="60">
        <v>0</v>
      </c>
      <c r="K498" s="61">
        <v>5</v>
      </c>
      <c r="L498" s="61">
        <v>10</v>
      </c>
      <c r="M498" s="62">
        <f>LOG(J498+([3]Values!$D$8*K498)+([3]Values!$D$9*L498)+(N498*[3]Values!D$10)+(O498*[3]Values!$D$11)+1)</f>
        <v>0.47095291643137321</v>
      </c>
      <c r="N498" s="110">
        <v>50</v>
      </c>
      <c r="O498" s="87">
        <v>1</v>
      </c>
      <c r="P498" s="88"/>
      <c r="Q498" s="89">
        <f>(J498+([3]Values!$D$8*K498)+([3]Values!$D$9*L498)+(N498*[3]Values!$D$10)+(O498*[3]Values!$D$11))/[3]Values!$A$2*100</f>
        <v>5.4830518521360137E-3</v>
      </c>
    </row>
    <row r="499" spans="1:17" x14ac:dyDescent="0.25">
      <c r="A499" s="109">
        <v>43178</v>
      </c>
      <c r="B499" s="84" t="s">
        <v>47</v>
      </c>
      <c r="C499" s="85" t="s">
        <v>543</v>
      </c>
      <c r="D499" s="84" t="s">
        <v>47</v>
      </c>
      <c r="E499" s="85">
        <v>5.2</v>
      </c>
      <c r="F499" s="108" t="str">
        <f>HYPERLINK("https://earthquake-report.com/2018/03/19/moderate-earthquake-java-indonesia-march-19-2018/","Earthquake")</f>
        <v>Earthquake</v>
      </c>
      <c r="G499" s="85" t="s">
        <v>22</v>
      </c>
      <c r="H499" s="85">
        <v>49</v>
      </c>
      <c r="I499" s="85"/>
      <c r="J499" s="60">
        <v>0</v>
      </c>
      <c r="K499" s="61">
        <v>0</v>
      </c>
      <c r="L499" s="61">
        <v>7</v>
      </c>
      <c r="M499" s="62">
        <f>LOG(J499+([3]Values!$D$8*K499)+([3]Values!$D$9*L499)+(N499*[3]Values!D$10)+(O499*[3]Values!$D$11)+1)</f>
        <v>5.9629952325691252E-2</v>
      </c>
      <c r="N499" s="87">
        <v>2</v>
      </c>
      <c r="O499" s="87">
        <v>0</v>
      </c>
      <c r="P499" s="88"/>
      <c r="Q499" s="89">
        <f>(J499+([3]Values!$D$8*K499)+([3]Values!$D$9*L499)+(N499*[3]Values!$D$10)+(O499*[3]Values!$D$11))/[3]Values!$A$2*100</f>
        <v>4.1220594064421379E-4</v>
      </c>
    </row>
    <row r="500" spans="1:17" x14ac:dyDescent="0.25">
      <c r="A500" s="109">
        <v>43178</v>
      </c>
      <c r="B500" s="84" t="s">
        <v>44</v>
      </c>
      <c r="C500" s="85" t="s">
        <v>544</v>
      </c>
      <c r="D500" s="84" t="s">
        <v>44</v>
      </c>
      <c r="E500" s="85">
        <v>4.9000000000000004</v>
      </c>
      <c r="F500" s="108" t="str">
        <f>HYPERLINK("https://earthquake-report.com/2018/03/19/earthquakes-in-the-world-on-march-19-2018-m2-7-or-more/","Earthquake")</f>
        <v>Earthquake</v>
      </c>
      <c r="G500" s="85" t="s">
        <v>22</v>
      </c>
      <c r="H500" s="85">
        <v>24</v>
      </c>
      <c r="I500" s="85"/>
      <c r="J500" s="60">
        <v>0</v>
      </c>
      <c r="K500" s="61">
        <v>0</v>
      </c>
      <c r="L500" s="61"/>
      <c r="M500" s="62">
        <f>LOG(J500+([3]Values!$D$8*K500)+([3]Values!$D$9*L500)+(N500*[3]Values!D$10)+(O500*[3]Values!$D$11)+1)</f>
        <v>7.4421564252915698E-2</v>
      </c>
      <c r="N500" s="110">
        <v>20</v>
      </c>
      <c r="O500" s="87"/>
      <c r="P500" s="88"/>
      <c r="Q500" s="89">
        <f>(J500+([3]Values!$D$8*K500)+([3]Values!$D$9*L500)+(N500*[3]Values!$D$10)+(O500*[3]Values!$D$11))/[3]Values!$A$2*100</f>
        <v>5.2352152603487277E-4</v>
      </c>
    </row>
    <row r="501" spans="1:17" x14ac:dyDescent="0.25">
      <c r="A501" s="109">
        <v>43182</v>
      </c>
      <c r="B501" s="84" t="s">
        <v>61</v>
      </c>
      <c r="C501" s="85" t="s">
        <v>545</v>
      </c>
      <c r="D501" s="84" t="s">
        <v>61</v>
      </c>
      <c r="E501" s="85"/>
      <c r="F501" s="108" t="str">
        <f>HYPERLINK("https://earthquake-report.com/2018/03/23/earthquakes-in-the-world-on-march-23-2018-m2-7-or-more/","Earthquake")</f>
        <v>Earthquake</v>
      </c>
      <c r="G501" s="85"/>
      <c r="H501" s="85"/>
      <c r="I501" s="85"/>
      <c r="J501" s="60">
        <v>0</v>
      </c>
      <c r="K501" s="61">
        <v>0</v>
      </c>
      <c r="L501" s="61">
        <v>0</v>
      </c>
      <c r="M501" s="62">
        <f>LOG(J501+([3]Values!$D$8*K501)+([3]Values!$D$9*L501)+(N501*[3]Values!D$10)+(O501*[3]Values!$D$11)+1)</f>
        <v>5.6977318551954377E-2</v>
      </c>
      <c r="N501" s="110">
        <v>15</v>
      </c>
      <c r="O501" s="87">
        <v>0</v>
      </c>
      <c r="P501" s="88"/>
      <c r="Q501" s="89">
        <f>(J501+([3]Values!$D$8*K501)+([3]Values!$D$9*L501)+(N501*[3]Values!$D$10)+(O501*[3]Values!$D$11))/[3]Values!$A$2*100</f>
        <v>3.926411445261546E-4</v>
      </c>
    </row>
    <row r="502" spans="1:17" x14ac:dyDescent="0.25">
      <c r="A502" s="109">
        <v>43188</v>
      </c>
      <c r="B502" s="84" t="s">
        <v>431</v>
      </c>
      <c r="C502" s="85"/>
      <c r="D502" s="84" t="s">
        <v>431</v>
      </c>
      <c r="E502" s="84">
        <v>5.6</v>
      </c>
      <c r="F502" s="107" t="s">
        <v>87</v>
      </c>
      <c r="G502" s="85" t="s">
        <v>22</v>
      </c>
      <c r="H502" s="85">
        <v>4</v>
      </c>
      <c r="I502" s="85"/>
      <c r="J502" s="60">
        <v>0</v>
      </c>
      <c r="K502" s="61">
        <v>0</v>
      </c>
      <c r="L502" s="61">
        <v>100</v>
      </c>
      <c r="M502" s="62">
        <f>LOG(J502+([3]Values!$D$8*K502)+([3]Values!$D$9*L502)+(N502*[3]Values!D$10)+(O502*[3]Values!$D$11)+1)</f>
        <v>0.57709425162512418</v>
      </c>
      <c r="N502" s="87">
        <v>77</v>
      </c>
      <c r="O502" s="87">
        <v>7</v>
      </c>
      <c r="P502" s="88"/>
      <c r="Q502" s="89">
        <f>(J502+([3]Values!$D$8*K502)+([3]Values!$D$9*L502)+(N502*[3]Values!$D$10)+(O502*[3]Values!$D$11))/[3]Values!$A$2*100</f>
        <v>7.7764644003953179E-3</v>
      </c>
    </row>
    <row r="503" spans="1:17" x14ac:dyDescent="0.25">
      <c r="A503" s="104">
        <v>43191</v>
      </c>
      <c r="B503" s="84" t="s">
        <v>44</v>
      </c>
      <c r="C503" s="84" t="s">
        <v>45</v>
      </c>
      <c r="D503" s="84" t="s">
        <v>44</v>
      </c>
      <c r="E503" s="84">
        <v>5.3</v>
      </c>
      <c r="F503" s="105" t="str">
        <f>HYPERLINK("https://earthquake-report.com/2018/04/01/moderate-earthquake-western-iran-april-1-2018/","Earthquake")</f>
        <v>Earthquake</v>
      </c>
      <c r="G503" s="84" t="s">
        <v>31</v>
      </c>
      <c r="H503" s="84">
        <v>8</v>
      </c>
      <c r="I503" s="84"/>
      <c r="J503" s="60">
        <v>0</v>
      </c>
      <c r="K503" s="61">
        <v>53</v>
      </c>
      <c r="L503" s="61"/>
      <c r="M503" s="62">
        <f>LOG(J503+([3]Values!$D$8*K503)+([3]Values!$D$9*L503)+(N503*[3]Values!D$10)+(O503*[3]Values!$D$11)+1)</f>
        <v>1.1756436140937832</v>
      </c>
      <c r="N503" s="111">
        <v>50</v>
      </c>
      <c r="O503" s="92"/>
      <c r="P503" s="93"/>
      <c r="Q503" s="94">
        <f>(J503+([3]Values!$D$8*K503)+([3]Values!$D$9*L503)+(N503*[3]Values!$D$10)+(O503*[3]Values!$D$11))/[3]Values!$A$2*100</f>
        <v>3.9167552200253808E-2</v>
      </c>
    </row>
    <row r="504" spans="1:17" x14ac:dyDescent="0.25">
      <c r="A504" s="109">
        <v>43192</v>
      </c>
      <c r="B504" s="84" t="s">
        <v>546</v>
      </c>
      <c r="C504" s="85" t="s">
        <v>547</v>
      </c>
      <c r="D504" s="84" t="s">
        <v>55</v>
      </c>
      <c r="E504" s="84">
        <v>6.8</v>
      </c>
      <c r="F504" s="108" t="str">
        <f>HYPERLINK("https://earthquake-report.com/2018/04/02/very-strong-earthquake-southern-bolivia-april-2-2018/","Earthquake")</f>
        <v>Earthquake</v>
      </c>
      <c r="G504" s="85" t="s">
        <v>22</v>
      </c>
      <c r="H504" s="85">
        <v>550</v>
      </c>
      <c r="I504" s="85"/>
      <c r="J504" s="60">
        <v>0</v>
      </c>
      <c r="K504" s="61">
        <v>0</v>
      </c>
      <c r="L504" s="61">
        <v>0</v>
      </c>
      <c r="M504" s="62">
        <f>LOG(J504+([3]Values!$D$8*K504)+([3]Values!$D$9*L504)+(N504*[3]Values!D$10)+(O504*[3]Values!$D$11)+1)</f>
        <v>4.0400731096553195E-3</v>
      </c>
      <c r="N504" s="87">
        <v>1</v>
      </c>
      <c r="O504" s="87">
        <v>0</v>
      </c>
      <c r="P504" s="88"/>
      <c r="Q504" s="89">
        <f>(J504+([3]Values!$D$8*K504)+([3]Values!$D$9*L504)+(N504*[3]Values!$D$10)+(O504*[3]Values!$D$11))/[3]Values!$A$2*100</f>
        <v>2.6176076301743638E-5</v>
      </c>
    </row>
    <row r="505" spans="1:17" x14ac:dyDescent="0.25">
      <c r="A505" s="109">
        <v>43192</v>
      </c>
      <c r="B505" s="84" t="s">
        <v>114</v>
      </c>
      <c r="C505" s="85" t="s">
        <v>548</v>
      </c>
      <c r="D505" s="84" t="s">
        <v>114</v>
      </c>
      <c r="E505" s="84">
        <v>5.9</v>
      </c>
      <c r="F505" s="108" t="str">
        <f>HYPERLINK("https://earthquake-report.com/2018/04/02/strong-earthquake-el-salvador-april-2-2018/","Earthquake")</f>
        <v>Earthquake</v>
      </c>
      <c r="G505" s="85" t="s">
        <v>22</v>
      </c>
      <c r="H505" s="85">
        <v>50</v>
      </c>
      <c r="I505" s="85"/>
      <c r="J505" s="60">
        <v>0</v>
      </c>
      <c r="K505" s="61">
        <v>0</v>
      </c>
      <c r="L505" s="61"/>
      <c r="M505" s="62">
        <f>LOG(J505+([3]Values!$D$8*K505)+([3]Values!$D$9*L505)+(N505*[3]Values!D$10)+(O505*[3]Values!$D$11)+1)</f>
        <v>2.3695212342431438E-2</v>
      </c>
      <c r="N505" s="87">
        <v>6</v>
      </c>
      <c r="O505" s="87">
        <v>0</v>
      </c>
      <c r="P505" s="88"/>
      <c r="Q505" s="89">
        <f>(J505+([3]Values!$D$8*K505)+([3]Values!$D$9*L505)+(N505*[3]Values!$D$10)+(O505*[3]Values!$D$11))/[3]Values!$A$2*100</f>
        <v>1.5705645781046183E-4</v>
      </c>
    </row>
    <row r="506" spans="1:17" x14ac:dyDescent="0.25">
      <c r="A506" s="109">
        <v>43193</v>
      </c>
      <c r="B506" s="84" t="s">
        <v>122</v>
      </c>
      <c r="C506" s="85" t="s">
        <v>422</v>
      </c>
      <c r="D506" s="84" t="s">
        <v>122</v>
      </c>
      <c r="E506" s="85">
        <v>4.2</v>
      </c>
      <c r="F506" s="108" t="str">
        <f>HYPERLINK("https://earthquake-report.com/2018/04/03/moderate-earthquake-ecuador-april-3-2018/","Earthquake")</f>
        <v>Earthquake</v>
      </c>
      <c r="G506" s="85" t="s">
        <v>549</v>
      </c>
      <c r="H506" s="85">
        <v>3</v>
      </c>
      <c r="I506" s="85"/>
      <c r="J506" s="60">
        <v>0</v>
      </c>
      <c r="K506" s="61">
        <v>0</v>
      </c>
      <c r="L506" s="61">
        <v>0</v>
      </c>
      <c r="M506" s="62">
        <f>LOG(J506+([3]Values!$D$8*K506)+([3]Values!$D$9*L506)+(N506*[3]Values!D$10)+(O506*[3]Values!$D$11)+1)</f>
        <v>4.0400731096553195E-3</v>
      </c>
      <c r="N506" s="87">
        <v>1</v>
      </c>
      <c r="O506" s="87">
        <v>0</v>
      </c>
      <c r="P506" s="88"/>
      <c r="Q506" s="89">
        <f>(J506+([3]Values!$D$8*K506)+([3]Values!$D$9*L506)+(N506*[3]Values!$D$10)+(O506*[3]Values!$D$11))/[3]Values!$A$2*100</f>
        <v>2.6176076301743638E-5</v>
      </c>
    </row>
    <row r="507" spans="1:17" x14ac:dyDescent="0.25">
      <c r="A507" s="109">
        <v>43193</v>
      </c>
      <c r="B507" s="84" t="s">
        <v>76</v>
      </c>
      <c r="C507" s="85" t="s">
        <v>550</v>
      </c>
      <c r="D507" s="84" t="s">
        <v>76</v>
      </c>
      <c r="E507" s="85">
        <v>4.7</v>
      </c>
      <c r="F507" s="108" t="str">
        <f>HYPERLINK("https://earthquake-report.com/2018/04/03/moderate-earthquake-venezuela-april-3-2018/","Earthquake")</f>
        <v>Earthquake</v>
      </c>
      <c r="G507" s="85" t="s">
        <v>22</v>
      </c>
      <c r="H507" s="85">
        <v>5</v>
      </c>
      <c r="I507" s="85"/>
      <c r="J507" s="60">
        <v>0</v>
      </c>
      <c r="K507" s="61">
        <v>0</v>
      </c>
      <c r="L507" s="61">
        <v>9</v>
      </c>
      <c r="M507" s="62">
        <f>LOG(J507+([3]Values!$D$8*K507)+([3]Values!$D$9*L507)+(N507*[3]Values!D$10)+(O507*[3]Values!$D$11)+1)</f>
        <v>0.16111835229553842</v>
      </c>
      <c r="N507" s="87">
        <v>27</v>
      </c>
      <c r="O507" s="87">
        <v>1</v>
      </c>
      <c r="P507" s="88">
        <v>2400000</v>
      </c>
      <c r="Q507" s="89">
        <f>(J507+([3]Values!$D$8*K507)+([3]Values!$D$9*L507)+(N507*[3]Values!$D$10)+(O507*[3]Values!$D$11))/[3]Values!$A$2*100</f>
        <v>1.2580143768536195E-3</v>
      </c>
    </row>
    <row r="508" spans="1:17" x14ac:dyDescent="0.25">
      <c r="A508" s="109">
        <v>43195</v>
      </c>
      <c r="B508" s="84" t="s">
        <v>84</v>
      </c>
      <c r="C508" s="85" t="s">
        <v>551</v>
      </c>
      <c r="D508" s="84" t="s">
        <v>84</v>
      </c>
      <c r="E508" s="85">
        <v>5.6</v>
      </c>
      <c r="F508" s="107" t="s">
        <v>87</v>
      </c>
      <c r="G508" s="85" t="s">
        <v>22</v>
      </c>
      <c r="H508" s="85">
        <v>35</v>
      </c>
      <c r="I508" s="85"/>
      <c r="J508" s="60">
        <v>0</v>
      </c>
      <c r="K508" s="61">
        <v>0</v>
      </c>
      <c r="L508" s="61">
        <v>0</v>
      </c>
      <c r="M508" s="62">
        <f>LOG(J508+([3]Values!$D$8*K508)+([3]Values!$D$9*L508)+(N508*[3]Values!D$10)+(O508*[3]Values!$D$11)+1)</f>
        <v>4.0400731096553195E-3</v>
      </c>
      <c r="N508" s="87">
        <v>1</v>
      </c>
      <c r="O508" s="87">
        <v>0</v>
      </c>
      <c r="P508" s="88"/>
      <c r="Q508" s="89">
        <f>(J508+([3]Values!$D$8*K508)+([3]Values!$D$9*L508)+(N508*[3]Values!$D$10)+(O508*[3]Values!$D$11))/[3]Values!$A$2*100</f>
        <v>2.6176076301743638E-5</v>
      </c>
    </row>
    <row r="509" spans="1:17" x14ac:dyDescent="0.25">
      <c r="A509" s="109">
        <v>43195</v>
      </c>
      <c r="B509" s="84" t="s">
        <v>138</v>
      </c>
      <c r="C509" s="85" t="s">
        <v>552</v>
      </c>
      <c r="D509" s="84" t="s">
        <v>138</v>
      </c>
      <c r="E509" s="85">
        <v>5.3</v>
      </c>
      <c r="F509" s="108" t="str">
        <f>HYPERLINK("https://earthquake-report.com/2018/04/05/moderate-earthquake-channel-islands-beach-california-april-5-2018/","Earthquake")</f>
        <v>Earthquake</v>
      </c>
      <c r="G509" s="85" t="s">
        <v>22</v>
      </c>
      <c r="H509" s="85">
        <v>11</v>
      </c>
      <c r="I509" s="85" t="s">
        <v>50</v>
      </c>
      <c r="J509" s="60">
        <v>0</v>
      </c>
      <c r="K509" s="61">
        <v>0</v>
      </c>
      <c r="L509" s="61">
        <v>0</v>
      </c>
      <c r="M509" s="62">
        <f>LOG(J509+([3]Values!$D$8*K509)+([3]Values!$D$9*L509)+(N509*[3]Values!D$10)+(O509*[3]Values!$D$11)+1)</f>
        <v>4.0400731096553195E-3</v>
      </c>
      <c r="N509" s="87">
        <v>1</v>
      </c>
      <c r="O509" s="87">
        <v>0</v>
      </c>
      <c r="P509" s="88"/>
      <c r="Q509" s="89">
        <f>(J509+([3]Values!$D$8*K509)+([3]Values!$D$9*L509)+(N509*[3]Values!$D$10)+(O509*[3]Values!$D$11))/[3]Values!$A$2*100</f>
        <v>2.6176076301743638E-5</v>
      </c>
    </row>
    <row r="510" spans="1:17" x14ac:dyDescent="0.25">
      <c r="A510" s="67">
        <v>43197</v>
      </c>
      <c r="B510" s="68" t="s">
        <v>204</v>
      </c>
      <c r="C510" s="68" t="s">
        <v>521</v>
      </c>
      <c r="D510" s="68" t="s">
        <v>204</v>
      </c>
      <c r="E510" s="68">
        <v>6.3</v>
      </c>
      <c r="F510" s="112" t="str">
        <f>HYPERLINK("https://earthquake-report.com/2018/04/07/very-strong-earthquake-new-guinea-papua-new-guinea-april-7-2018/","Earthquake")</f>
        <v>Earthquake</v>
      </c>
      <c r="G510" s="68" t="s">
        <v>31</v>
      </c>
      <c r="H510" s="68"/>
      <c r="I510" s="68"/>
      <c r="J510" s="60">
        <v>4</v>
      </c>
      <c r="K510" s="69">
        <v>50</v>
      </c>
      <c r="L510" s="69"/>
      <c r="M510" s="70">
        <f>LOG(J510+([3]Values!$D$8*K510)+([3]Values!$D$9*L510)+(N510*[3]Values!D$10)+(O510*[3]Values!$D$11)+1)</f>
        <v>1.3204623296645517</v>
      </c>
      <c r="N510" s="98"/>
      <c r="O510" s="98">
        <v>100</v>
      </c>
      <c r="P510" s="99"/>
      <c r="Q510" s="89">
        <f>(J510+([3]Values!$D$8*K510)+([3]Values!$D$9*L510)+(N510*[3]Values!$D$10)+(O510*[3]Values!$D$11))/[3]Values!$A$2*100</f>
        <v>5.5778011560275766E-2</v>
      </c>
    </row>
    <row r="511" spans="1:17" x14ac:dyDescent="0.25">
      <c r="A511" s="104">
        <v>43198</v>
      </c>
      <c r="B511" s="84" t="s">
        <v>34</v>
      </c>
      <c r="C511" s="84" t="s">
        <v>553</v>
      </c>
      <c r="D511" s="84" t="s">
        <v>34</v>
      </c>
      <c r="E511" s="84">
        <v>5.8</v>
      </c>
      <c r="F511" s="105" t="str">
        <f>HYPERLINK("https://earthquake-report.com/2018/04/08/strong-earthquake-western-honshu-japan-april-8-2018/","Earthquake")</f>
        <v>Earthquake</v>
      </c>
      <c r="G511" s="84" t="s">
        <v>22</v>
      </c>
      <c r="H511" s="84">
        <v>13</v>
      </c>
      <c r="I511" s="113" t="s">
        <v>554</v>
      </c>
      <c r="J511" s="60">
        <v>0</v>
      </c>
      <c r="K511" s="61">
        <v>9</v>
      </c>
      <c r="L511" s="61">
        <v>171</v>
      </c>
      <c r="M511" s="62">
        <f>LOG(J511+([3]Values!$D$8*K511)+([3]Values!$D$9*L511)+(N511*[3]Values!D$10)+(O511*[3]Values!$D$11)+1)</f>
        <v>1.1871691374061539</v>
      </c>
      <c r="N511" s="92">
        <v>958</v>
      </c>
      <c r="O511" s="92">
        <v>0</v>
      </c>
      <c r="P511" s="93"/>
      <c r="Q511" s="94">
        <f>(J511+([3]Values!$D$8*K511)+([3]Values!$D$9*L511)+(N511*[3]Values!$D$10)+(O511*[3]Values!$D$11))/[3]Values!$A$2*100</f>
        <v>4.0296239127470948E-2</v>
      </c>
    </row>
    <row r="512" spans="1:17" x14ac:dyDescent="0.25">
      <c r="A512" s="109">
        <v>43199</v>
      </c>
      <c r="B512" s="84" t="s">
        <v>61</v>
      </c>
      <c r="C512" s="85" t="s">
        <v>198</v>
      </c>
      <c r="D512" s="84" t="s">
        <v>61</v>
      </c>
      <c r="E512" s="85"/>
      <c r="F512" s="85" t="s">
        <v>262</v>
      </c>
      <c r="G512" s="85" t="s">
        <v>68</v>
      </c>
      <c r="H512" s="85">
        <v>0</v>
      </c>
      <c r="I512" s="85"/>
      <c r="J512" s="60">
        <v>0</v>
      </c>
      <c r="K512" s="61">
        <v>1</v>
      </c>
      <c r="L512" s="61">
        <v>30</v>
      </c>
      <c r="M512" s="62">
        <f>LOG(J512+([3]Values!$D$8*K512)+([3]Values!$D$9*L512)+(N512*[3]Values!D$10)+(O512*[3]Values!$D$11)+1)</f>
        <v>0.30004576352140411</v>
      </c>
      <c r="N512" s="87"/>
      <c r="O512" s="87">
        <v>6</v>
      </c>
      <c r="P512" s="88"/>
      <c r="Q512" s="89">
        <f>(J512+([3]Values!$D$8*K512)+([3]Values!$D$9*L512)+(N512*[3]Values!$D$10)+(O512*[3]Values!$D$11))/[3]Values!$A$2*100</f>
        <v>2.7880934913669078E-3</v>
      </c>
    </row>
    <row r="513" spans="1:17" x14ac:dyDescent="0.25">
      <c r="A513" s="109">
        <v>43200</v>
      </c>
      <c r="B513" s="84" t="s">
        <v>18</v>
      </c>
      <c r="C513" s="85" t="s">
        <v>555</v>
      </c>
      <c r="D513" s="84" t="s">
        <v>18</v>
      </c>
      <c r="E513" s="85">
        <v>4.5999999999999996</v>
      </c>
      <c r="F513" s="108" t="str">
        <f t="shared" ref="F513:F514" si="19">HYPERLINK("https://earthquake-report.com/2018/04/10/very-strong-earthquake-ovalle-chile-april-10-2018/","Earthquake")</f>
        <v>Earthquake</v>
      </c>
      <c r="G513" s="85" t="s">
        <v>31</v>
      </c>
      <c r="H513" s="85">
        <v>9</v>
      </c>
      <c r="I513" s="85" t="s">
        <v>50</v>
      </c>
      <c r="J513" s="60">
        <v>0</v>
      </c>
      <c r="K513" s="61">
        <v>0</v>
      </c>
      <c r="L513" s="61">
        <v>20</v>
      </c>
      <c r="M513" s="62">
        <f>LOG(J513+([3]Values!$D$8*K513)+([3]Values!$D$9*L513)+(N513*[3]Values!D$10)+(O513*[3]Values!$D$11)+1)</f>
        <v>0.29246008119450223</v>
      </c>
      <c r="N513" s="110">
        <v>50</v>
      </c>
      <c r="O513" s="87">
        <v>4</v>
      </c>
      <c r="P513" s="88"/>
      <c r="Q513" s="89">
        <f>(J513+([3]Values!$D$8*K513)+([3]Values!$D$9*L513)+(N513*[3]Values!$D$10)+(O513*[3]Values!$D$11))/[3]Values!$A$2*100</f>
        <v>2.6913221378202573E-3</v>
      </c>
    </row>
    <row r="514" spans="1:17" x14ac:dyDescent="0.25">
      <c r="A514" s="109">
        <v>43200</v>
      </c>
      <c r="B514" s="84" t="s">
        <v>84</v>
      </c>
      <c r="C514" s="85" t="s">
        <v>85</v>
      </c>
      <c r="D514" s="84" t="s">
        <v>84</v>
      </c>
      <c r="E514" s="84">
        <v>6.2</v>
      </c>
      <c r="F514" s="108" t="str">
        <f t="shared" si="19"/>
        <v>Earthquake</v>
      </c>
      <c r="G514" s="85" t="s">
        <v>22</v>
      </c>
      <c r="H514" s="85">
        <v>76</v>
      </c>
      <c r="I514" s="85" t="s">
        <v>50</v>
      </c>
      <c r="J514" s="60">
        <v>0</v>
      </c>
      <c r="K514" s="61">
        <v>0</v>
      </c>
      <c r="L514" s="61">
        <v>0</v>
      </c>
      <c r="M514" s="62">
        <f>LOG(J514+([3]Values!$D$8*K514)+([3]Values!$D$9*L514)+(N514*[3]Values!D$10)+(O514*[3]Values!$D$11)+1)</f>
        <v>8.0429091224550799E-3</v>
      </c>
      <c r="N514" s="87">
        <v>2</v>
      </c>
      <c r="O514" s="87">
        <v>0</v>
      </c>
      <c r="P514" s="88"/>
      <c r="Q514" s="89">
        <f>(J514+([3]Values!$D$8*K514)+([3]Values!$D$9*L514)+(N514*[3]Values!$D$10)+(O514*[3]Values!$D$11))/[3]Values!$A$2*100</f>
        <v>5.2352152603487277E-5</v>
      </c>
    </row>
    <row r="515" spans="1:17" x14ac:dyDescent="0.25">
      <c r="A515" s="109">
        <v>43200</v>
      </c>
      <c r="B515" s="84" t="s">
        <v>61</v>
      </c>
      <c r="C515" s="85" t="s">
        <v>306</v>
      </c>
      <c r="D515" s="84" t="s">
        <v>61</v>
      </c>
      <c r="E515" s="85">
        <v>4.5999999999999996</v>
      </c>
      <c r="F515" s="108" t="str">
        <f>HYPERLINK("https://earthquake-report.com/2018/04/10/moderate-earthquake-southern-india-april-10-2018/","Earthquake")</f>
        <v>Earthquake</v>
      </c>
      <c r="G515" s="85" t="s">
        <v>68</v>
      </c>
      <c r="H515" s="85"/>
      <c r="I515" s="85" t="s">
        <v>50</v>
      </c>
      <c r="J515" s="60"/>
      <c r="K515" s="61">
        <v>1</v>
      </c>
      <c r="L515" s="61"/>
      <c r="M515" s="62">
        <f>LOG(J515+([3]Values!$D$8*K515)+([3]Values!$D$9*L515)+(N515*[3]Values!D$10)+(O515*[3]Values!$D$11)+1)</f>
        <v>0.23611968804342587</v>
      </c>
      <c r="N515" s="87">
        <v>50</v>
      </c>
      <c r="O515" s="87"/>
      <c r="P515" s="88"/>
      <c r="Q515" s="89">
        <f>(J515+([3]Values!$D$8*K515)+([3]Values!$D$9*L515)+(N515*[3]Values!$D$10)+(O515*[3]Values!$D$11))/[3]Values!$A$2*100</f>
        <v>2.0231198223544765E-3</v>
      </c>
    </row>
    <row r="516" spans="1:17" x14ac:dyDescent="0.25">
      <c r="A516" s="109">
        <v>43203</v>
      </c>
      <c r="B516" s="84" t="s">
        <v>221</v>
      </c>
      <c r="C516" s="85" t="s">
        <v>222</v>
      </c>
      <c r="D516" s="84" t="s">
        <v>221</v>
      </c>
      <c r="E516" s="85">
        <v>2.8</v>
      </c>
      <c r="F516" s="85" t="s">
        <v>87</v>
      </c>
      <c r="G516" s="85" t="s">
        <v>223</v>
      </c>
      <c r="H516" s="85">
        <v>3</v>
      </c>
      <c r="I516" s="85" t="s">
        <v>23</v>
      </c>
      <c r="J516" s="60">
        <v>0</v>
      </c>
      <c r="K516" s="61">
        <v>0</v>
      </c>
      <c r="L516" s="61">
        <v>0</v>
      </c>
      <c r="M516" s="62">
        <f>LOG(J516+([3]Values!$D$8*K516)+([3]Values!$D$9*L516)+(N516*[3]Values!D$10)+(O516*[3]Values!$D$11)+1)</f>
        <v>7.4421564252915698E-2</v>
      </c>
      <c r="N516" s="110">
        <v>20</v>
      </c>
      <c r="O516" s="87">
        <v>0</v>
      </c>
      <c r="P516" s="88"/>
      <c r="Q516" s="89">
        <f>(J516+([3]Values!$D$8*K516)+([3]Values!$D$9*L516)+(N516*[3]Values!$D$10)+(O516*[3]Values!$D$11))/[3]Values!$A$2*100</f>
        <v>5.2352152603487277E-4</v>
      </c>
    </row>
    <row r="517" spans="1:17" x14ac:dyDescent="0.25">
      <c r="A517" s="109">
        <v>43206</v>
      </c>
      <c r="B517" s="84" t="s">
        <v>285</v>
      </c>
      <c r="C517" s="85" t="s">
        <v>556</v>
      </c>
      <c r="D517" s="84" t="s">
        <v>285</v>
      </c>
      <c r="E517" s="85">
        <v>2.9</v>
      </c>
      <c r="F517" s="85" t="s">
        <v>87</v>
      </c>
      <c r="G517" s="85" t="s">
        <v>68</v>
      </c>
      <c r="H517" s="85">
        <v>1</v>
      </c>
      <c r="I517" s="85" t="s">
        <v>267</v>
      </c>
      <c r="J517" s="60">
        <v>0</v>
      </c>
      <c r="K517" s="61">
        <v>0</v>
      </c>
      <c r="L517" s="61">
        <v>0</v>
      </c>
      <c r="M517" s="62">
        <f>LOG(J517+([3]Values!$D$8*K517)+([3]Values!$D$9*L517)+(N517*[3]Values!D$10)+(O517*[3]Values!$D$11)+1)</f>
        <v>4.0400731096553195E-3</v>
      </c>
      <c r="N517" s="87">
        <v>1</v>
      </c>
      <c r="O517" s="87">
        <v>0</v>
      </c>
      <c r="P517" s="88"/>
      <c r="Q517" s="89">
        <f>(J517+([3]Values!$D$8*K517)+([3]Values!$D$9*L517)+(N517*[3]Values!$D$10)+(O517*[3]Values!$D$11))/[3]Values!$A$2*100</f>
        <v>2.6176076301743638E-5</v>
      </c>
    </row>
    <row r="518" spans="1:17" x14ac:dyDescent="0.25">
      <c r="A518" s="67">
        <v>43208</v>
      </c>
      <c r="B518" s="68" t="s">
        <v>47</v>
      </c>
      <c r="C518" s="68" t="s">
        <v>557</v>
      </c>
      <c r="D518" s="68" t="s">
        <v>47</v>
      </c>
      <c r="E518" s="68">
        <v>4.4000000000000004</v>
      </c>
      <c r="F518" s="112" t="str">
        <f>HYPERLINK("https://earthquake-report.com/2018/04/18/moderate-earthquake-java-indonesia-april-18-2018/","Earthquake")</f>
        <v>Earthquake</v>
      </c>
      <c r="G518" s="68" t="s">
        <v>22</v>
      </c>
      <c r="H518" s="68">
        <v>4</v>
      </c>
      <c r="I518" s="68" t="s">
        <v>50</v>
      </c>
      <c r="J518" s="60">
        <v>2</v>
      </c>
      <c r="K518" s="69">
        <v>41</v>
      </c>
      <c r="L518" s="69">
        <v>2115</v>
      </c>
      <c r="M518" s="70">
        <f>LOG(J518+([3]Values!$D$8*K518)+([3]Values!$D$9*L518)+(N518*[3]Values!D$10)+(O518*[3]Values!$D$11)+1)</f>
        <v>1.8067181379933415</v>
      </c>
      <c r="N518" s="98">
        <v>481</v>
      </c>
      <c r="O518" s="98">
        <v>231</v>
      </c>
      <c r="P518" s="99">
        <v>1720000</v>
      </c>
      <c r="Q518" s="89">
        <f>(J518+([3]Values!$D$8*K518)+([3]Values!$D$9*L518)+(N518*[3]Values!$D$10)+(O518*[3]Values!$D$11))/[3]Values!$A$2*100</f>
        <v>0.1766710063482648</v>
      </c>
    </row>
    <row r="519" spans="1:17" x14ac:dyDescent="0.25">
      <c r="A519" s="109">
        <v>43209</v>
      </c>
      <c r="B519" s="84" t="s">
        <v>44</v>
      </c>
      <c r="C519" s="85" t="s">
        <v>435</v>
      </c>
      <c r="D519" s="84" t="s">
        <v>44</v>
      </c>
      <c r="E519" s="85">
        <v>5.8</v>
      </c>
      <c r="F519" s="85" t="s">
        <v>87</v>
      </c>
      <c r="G519" s="85" t="s">
        <v>22</v>
      </c>
      <c r="H519" s="85">
        <v>10</v>
      </c>
      <c r="I519" s="85"/>
      <c r="J519" s="60">
        <v>0</v>
      </c>
      <c r="K519" s="61">
        <v>0</v>
      </c>
      <c r="L519" s="61">
        <v>0</v>
      </c>
      <c r="M519" s="62">
        <f>LOG(J519+([3]Values!$D$8*K519)+([3]Values!$D$9*L519)+(N519*[3]Values!D$10)+(O519*[3]Values!$D$11)+1)</f>
        <v>9.1192102996563829E-2</v>
      </c>
      <c r="N519" s="110">
        <v>25</v>
      </c>
      <c r="O519" s="87">
        <v>0</v>
      </c>
      <c r="P519" s="88"/>
      <c r="Q519" s="89">
        <f>(J519+([3]Values!$D$8*K519)+([3]Values!$D$9*L519)+(N519*[3]Values!$D$10)+(O519*[3]Values!$D$11))/[3]Values!$A$2*100</f>
        <v>6.5440190754359083E-4</v>
      </c>
    </row>
    <row r="520" spans="1:17" x14ac:dyDescent="0.25">
      <c r="A520" s="109">
        <v>43211</v>
      </c>
      <c r="B520" s="84" t="s">
        <v>47</v>
      </c>
      <c r="C520" s="85" t="s">
        <v>557</v>
      </c>
      <c r="D520" s="84" t="s">
        <v>47</v>
      </c>
      <c r="E520" s="85">
        <v>3.4</v>
      </c>
      <c r="F520" s="85" t="s">
        <v>87</v>
      </c>
      <c r="G520" s="85" t="s">
        <v>31</v>
      </c>
      <c r="H520" s="85">
        <v>1</v>
      </c>
      <c r="I520" s="85"/>
      <c r="J520" s="60">
        <v>0</v>
      </c>
      <c r="K520" s="61">
        <v>6</v>
      </c>
      <c r="L520" s="61">
        <v>0</v>
      </c>
      <c r="M520" s="62">
        <f>LOG(J520+([3]Values!$D$8*K520)+([3]Values!$D$9*L520)+(N520*[3]Values!D$10)+(O520*[3]Values!$D$11)+1)</f>
        <v>0.40316416662375359</v>
      </c>
      <c r="N520" s="87">
        <v>0</v>
      </c>
      <c r="O520" s="87">
        <v>0</v>
      </c>
      <c r="P520" s="88"/>
      <c r="Q520" s="89">
        <f>(J520+([3]Values!$D$8*K520)+([3]Values!$D$9*L520)+(N520*[3]Values!$D$10)+(O520*[3]Values!$D$11))/[3]Values!$A$2*100</f>
        <v>4.285896043603769E-3</v>
      </c>
    </row>
    <row r="521" spans="1:17" x14ac:dyDescent="0.25">
      <c r="A521" s="109">
        <v>43213</v>
      </c>
      <c r="B521" s="84" t="s">
        <v>100</v>
      </c>
      <c r="C521" s="85" t="s">
        <v>558</v>
      </c>
      <c r="D521" s="84" t="s">
        <v>100</v>
      </c>
      <c r="E521" s="85">
        <v>5.2</v>
      </c>
      <c r="F521" s="85" t="s">
        <v>87</v>
      </c>
      <c r="G521" s="85" t="s">
        <v>22</v>
      </c>
      <c r="H521" s="85">
        <v>113</v>
      </c>
      <c r="I521" s="85"/>
      <c r="J521" s="60">
        <v>0</v>
      </c>
      <c r="K521" s="61">
        <v>0</v>
      </c>
      <c r="L521" s="61">
        <v>0</v>
      </c>
      <c r="M521" s="62">
        <f>LOG(J521+([3]Values!$D$8*K521)+([3]Values!$D$9*L521)+(N521*[3]Values!D$10)+(O521*[3]Values!$D$11)+1)</f>
        <v>3.8802963825529238E-2</v>
      </c>
      <c r="N521" s="110">
        <v>10</v>
      </c>
      <c r="O521" s="87">
        <v>0</v>
      </c>
      <c r="P521" s="88"/>
      <c r="Q521" s="89">
        <f>(J521+([3]Values!$D$8*K521)+([3]Values!$D$9*L521)+(N521*[3]Values!$D$10)+(O521*[3]Values!$D$11))/[3]Values!$A$2*100</f>
        <v>2.6176076301743638E-4</v>
      </c>
    </row>
    <row r="522" spans="1:17" x14ac:dyDescent="0.25">
      <c r="A522" s="104">
        <v>43214</v>
      </c>
      <c r="B522" s="84" t="s">
        <v>133</v>
      </c>
      <c r="C522" s="84" t="s">
        <v>559</v>
      </c>
      <c r="D522" s="84" t="s">
        <v>133</v>
      </c>
      <c r="E522" s="84">
        <v>5.3</v>
      </c>
      <c r="F522" s="84" t="s">
        <v>87</v>
      </c>
      <c r="G522" s="84" t="s">
        <v>22</v>
      </c>
      <c r="H522" s="84">
        <v>13</v>
      </c>
      <c r="I522" s="84" t="s">
        <v>32</v>
      </c>
      <c r="J522" s="60">
        <v>0</v>
      </c>
      <c r="K522" s="61">
        <v>39</v>
      </c>
      <c r="L522" s="61">
        <v>700</v>
      </c>
      <c r="M522" s="62">
        <f>LOG(J522+([3]Values!$D$8*K522)+([3]Values!$D$9*L522)+(N522*[3]Values!D$10)+(O522*[3]Values!$D$11)+1)</f>
        <v>1.4310143900538295</v>
      </c>
      <c r="N522" s="92">
        <v>80</v>
      </c>
      <c r="O522" s="92">
        <v>77</v>
      </c>
      <c r="P522" s="93"/>
      <c r="Q522" s="94">
        <f>(J522+([3]Values!$D$8*K522)+([3]Values!$D$9*L522)+(N522*[3]Values!$D$10)+(O522*[3]Values!$D$11))/[3]Values!$A$2*100</f>
        <v>7.2759308562008379E-2</v>
      </c>
    </row>
    <row r="523" spans="1:17" x14ac:dyDescent="0.25">
      <c r="A523" s="109">
        <v>43216</v>
      </c>
      <c r="B523" s="84" t="s">
        <v>133</v>
      </c>
      <c r="C523" s="85" t="s">
        <v>560</v>
      </c>
      <c r="D523" s="84" t="s">
        <v>133</v>
      </c>
      <c r="E523" s="85">
        <v>3.7</v>
      </c>
      <c r="F523" s="85" t="s">
        <v>87</v>
      </c>
      <c r="G523" s="85" t="s">
        <v>22</v>
      </c>
      <c r="H523" s="85">
        <v>5</v>
      </c>
      <c r="I523" s="85"/>
      <c r="J523" s="60">
        <v>0</v>
      </c>
      <c r="K523" s="61">
        <v>1</v>
      </c>
      <c r="L523" s="61">
        <v>0</v>
      </c>
      <c r="M523" s="62">
        <f>LOG(J523+([3]Values!$D$8*K523)+([3]Values!$D$9*L523)+(N523*[3]Values!D$10)+(O523*[3]Values!$D$11)+1)</f>
        <v>9.8658390713159613E-2</v>
      </c>
      <c r="N523" s="87">
        <v>0</v>
      </c>
      <c r="O523" s="87">
        <v>0</v>
      </c>
      <c r="P523" s="88"/>
      <c r="Q523" s="89">
        <f>(J523+([3]Values!$D$8*K523)+([3]Values!$D$9*L523)+(N523*[3]Values!$D$10)+(O523*[3]Values!$D$11))/[3]Values!$A$2*100</f>
        <v>7.1431600726729483E-4</v>
      </c>
    </row>
    <row r="524" spans="1:17" x14ac:dyDescent="0.25">
      <c r="A524" s="109">
        <v>43216</v>
      </c>
      <c r="B524" s="84" t="s">
        <v>244</v>
      </c>
      <c r="C524" s="85" t="s">
        <v>561</v>
      </c>
      <c r="D524" s="84" t="s">
        <v>244</v>
      </c>
      <c r="E524" s="85">
        <v>4.5</v>
      </c>
      <c r="F524" s="85" t="s">
        <v>87</v>
      </c>
      <c r="G524" s="85" t="s">
        <v>22</v>
      </c>
      <c r="H524" s="85">
        <v>11</v>
      </c>
      <c r="I524" s="85"/>
      <c r="J524" s="60">
        <v>0</v>
      </c>
      <c r="K524" s="61">
        <v>0</v>
      </c>
      <c r="L524" s="61">
        <v>0</v>
      </c>
      <c r="M524" s="62">
        <f>LOG(J524+([3]Values!$D$8*K524)+([3]Values!$D$9*L524)+(N524*[3]Values!D$10)+(O524*[3]Values!$D$11)+1)</f>
        <v>8.0429091224550799E-3</v>
      </c>
      <c r="N524" s="87">
        <v>2</v>
      </c>
      <c r="O524" s="87">
        <v>0</v>
      </c>
      <c r="P524" s="88"/>
      <c r="Q524" s="89">
        <f>(J524+([3]Values!$D$8*K524)+([3]Values!$D$9*L524)+(N524*[3]Values!$D$10)+(O524*[3]Values!$D$11))/[3]Values!$A$2*100</f>
        <v>5.2352152603487277E-5</v>
      </c>
    </row>
    <row r="525" spans="1:17" x14ac:dyDescent="0.25">
      <c r="A525" s="109">
        <v>43217</v>
      </c>
      <c r="B525" s="84" t="s">
        <v>76</v>
      </c>
      <c r="C525" s="85" t="s">
        <v>562</v>
      </c>
      <c r="D525" s="84" t="s">
        <v>76</v>
      </c>
      <c r="E525" s="85">
        <v>4.7</v>
      </c>
      <c r="F525" s="108" t="str">
        <f>HYPERLINK("https://earthquake-report.com/2018/04/27/moderate-earthquake-near-coast-of-venezuela-april-27-2018/","Earthquake")</f>
        <v>Earthquake</v>
      </c>
      <c r="G525" s="85" t="str">
        <f>HYPERLINK("https://earthquake-report.com/2018/04/27/moderate-earthquake-near-coast-of-venezuela-april-27-2018/","tectonic")</f>
        <v>tectonic</v>
      </c>
      <c r="H525" s="85"/>
      <c r="I525" s="85"/>
      <c r="J525" s="60">
        <v>0</v>
      </c>
      <c r="K525" s="61">
        <v>0</v>
      </c>
      <c r="L525" s="61">
        <v>0</v>
      </c>
      <c r="M525" s="62">
        <f>LOG(J525+([3]Values!$D$8*K525)+([3]Values!$D$9*L525)+(N525*[3]Values!D$10)+(O525*[3]Values!$D$11)+1)</f>
        <v>1.9834704505085086E-2</v>
      </c>
      <c r="N525" s="87">
        <v>5</v>
      </c>
      <c r="O525" s="87">
        <v>0</v>
      </c>
      <c r="P525" s="88"/>
      <c r="Q525" s="89">
        <f>(J525+([3]Values!$D$8*K525)+([3]Values!$D$9*L525)+(N525*[3]Values!$D$10)+(O525*[3]Values!$D$11))/[3]Values!$A$2*100</f>
        <v>1.3088038150871819E-4</v>
      </c>
    </row>
    <row r="526" spans="1:17" x14ac:dyDescent="0.25">
      <c r="A526" s="109">
        <v>43221</v>
      </c>
      <c r="B526" s="84" t="s">
        <v>25</v>
      </c>
      <c r="C526" s="85" t="s">
        <v>563</v>
      </c>
      <c r="D526" s="84" t="s">
        <v>25</v>
      </c>
      <c r="E526" s="85">
        <v>3.6</v>
      </c>
      <c r="F526" s="85" t="s">
        <v>87</v>
      </c>
      <c r="G526" s="85" t="s">
        <v>22</v>
      </c>
      <c r="H526" s="85">
        <v>62</v>
      </c>
      <c r="I526" s="85"/>
      <c r="J526" s="60">
        <v>0</v>
      </c>
      <c r="K526" s="61">
        <v>0</v>
      </c>
      <c r="L526" s="61">
        <v>0</v>
      </c>
      <c r="M526" s="62">
        <f>LOG(J526+([3]Values!$D$8*K526)+([3]Values!$D$9*L526)+(N526*[3]Values!D$10)+(O526*[3]Values!$D$11)+1)</f>
        <v>9.1192102996563829E-2</v>
      </c>
      <c r="N526" s="87">
        <v>25</v>
      </c>
      <c r="O526" s="87">
        <v>0</v>
      </c>
      <c r="P526" s="88"/>
      <c r="Q526" s="89">
        <f>(J526+([3]Values!$D$8*K526)+([3]Values!$D$9*L526)+(N526*[3]Values!$D$10)+(O526*[3]Values!$D$11))/[3]Values!$A$2*100</f>
        <v>6.5440190754359083E-4</v>
      </c>
    </row>
    <row r="527" spans="1:17" x14ac:dyDescent="0.25">
      <c r="A527" s="109">
        <v>43221</v>
      </c>
      <c r="B527" s="84" t="s">
        <v>138</v>
      </c>
      <c r="C527" s="85" t="s">
        <v>564</v>
      </c>
      <c r="D527" s="84" t="s">
        <v>138</v>
      </c>
      <c r="E527" s="85">
        <v>4.2</v>
      </c>
      <c r="F527" s="85" t="s">
        <v>158</v>
      </c>
      <c r="G527" s="85" t="s">
        <v>565</v>
      </c>
      <c r="H527" s="85"/>
      <c r="I527" s="85"/>
      <c r="J527" s="60">
        <v>0</v>
      </c>
      <c r="K527" s="61">
        <v>0</v>
      </c>
      <c r="L527" s="61">
        <v>0</v>
      </c>
      <c r="M527" s="62">
        <f>LOG(J527+([3]Values!$D$8*K527)+([3]Values!$D$9*L527)+(N527*[3]Values!D$10)+(O527*[3]Values!$D$11)+1)</f>
        <v>1.9834704505085086E-2</v>
      </c>
      <c r="N527" s="87">
        <v>5</v>
      </c>
      <c r="O527" s="87">
        <v>0</v>
      </c>
      <c r="P527" s="88"/>
      <c r="Q527" s="89">
        <f>(J527+([3]Values!$D$8*K527)+([3]Values!$D$9*L527)+(N527*[3]Values!$D$10)+(O527*[3]Values!$D$11))/[3]Values!$A$2*100</f>
        <v>1.3088038150871819E-4</v>
      </c>
    </row>
    <row r="528" spans="1:17" x14ac:dyDescent="0.25">
      <c r="A528" s="104">
        <v>43222</v>
      </c>
      <c r="B528" s="84" t="s">
        <v>44</v>
      </c>
      <c r="C528" s="84" t="s">
        <v>544</v>
      </c>
      <c r="D528" s="84" t="s">
        <v>44</v>
      </c>
      <c r="E528" s="84">
        <v>5.2</v>
      </c>
      <c r="F528" s="105" t="str">
        <f>HYPERLINK("https://earthquake-report.com/2018/05/02/moderate-earthquake-northern-and-central-iran-may-2-2018/","Earthquake")</f>
        <v>Earthquake</v>
      </c>
      <c r="G528" s="84" t="s">
        <v>22</v>
      </c>
      <c r="H528" s="84">
        <v>8</v>
      </c>
      <c r="I528" s="84"/>
      <c r="J528" s="60">
        <v>0</v>
      </c>
      <c r="K528" s="61">
        <v>139</v>
      </c>
      <c r="L528" s="61">
        <v>5000</v>
      </c>
      <c r="M528" s="62">
        <f>LOG(J528+([3]Values!$D$8*K528)+([3]Values!$D$9*L528)+(N528*[3]Values!D$10)+(O528*[3]Values!$D$11)+1)</f>
        <v>2.3173696197954472</v>
      </c>
      <c r="N528" s="92">
        <v>3762</v>
      </c>
      <c r="O528" s="92">
        <v>1400</v>
      </c>
      <c r="P528" s="93"/>
      <c r="Q528" s="94">
        <f>(J528+([3]Values!$D$8*K528)+([3]Values!$D$9*L528)+(N528*[3]Values!$D$10)+(O528*[3]Values!$D$11))/[3]Values!$A$2*100</f>
        <v>0.57883036900225382</v>
      </c>
    </row>
    <row r="529" spans="1:17" x14ac:dyDescent="0.25">
      <c r="A529" s="109">
        <v>43224</v>
      </c>
      <c r="B529" s="84" t="s">
        <v>84</v>
      </c>
      <c r="C529" s="85" t="s">
        <v>566</v>
      </c>
      <c r="D529" s="84" t="s">
        <v>84</v>
      </c>
      <c r="E529" s="85">
        <v>4.8</v>
      </c>
      <c r="F529" s="85" t="s">
        <v>87</v>
      </c>
      <c r="G529" s="85" t="s">
        <v>22</v>
      </c>
      <c r="H529" s="85">
        <v>37</v>
      </c>
      <c r="I529" s="85"/>
      <c r="J529" s="60">
        <v>0</v>
      </c>
      <c r="K529" s="61">
        <v>0</v>
      </c>
      <c r="L529" s="61">
        <v>0</v>
      </c>
      <c r="M529" s="62">
        <f>LOG(J529+([3]Values!$D$8*K529)+([3]Values!$D$9*L529)+(N529*[3]Values!D$10)+(O529*[3]Values!$D$11)+1)</f>
        <v>1.2009188198087781E-2</v>
      </c>
      <c r="N529" s="87">
        <v>3</v>
      </c>
      <c r="O529" s="87">
        <v>0</v>
      </c>
      <c r="P529" s="88"/>
      <c r="Q529" s="89">
        <f>(J529+([3]Values!$D$8*K529)+([3]Values!$D$9*L529)+(N529*[3]Values!$D$10)+(O529*[3]Values!$D$11))/[3]Values!$A$2*100</f>
        <v>7.8528228905230915E-5</v>
      </c>
    </row>
    <row r="530" spans="1:17" x14ac:dyDescent="0.25">
      <c r="A530" s="109">
        <v>43224</v>
      </c>
      <c r="B530" s="84" t="s">
        <v>138</v>
      </c>
      <c r="C530" s="85" t="s">
        <v>564</v>
      </c>
      <c r="D530" s="84" t="s">
        <v>138</v>
      </c>
      <c r="E530" s="84">
        <v>6.9</v>
      </c>
      <c r="F530" s="85" t="s">
        <v>87</v>
      </c>
      <c r="G530" s="85" t="s">
        <v>565</v>
      </c>
      <c r="H530" s="85">
        <v>3</v>
      </c>
      <c r="I530" s="85" t="s">
        <v>88</v>
      </c>
      <c r="J530" s="60">
        <v>0</v>
      </c>
      <c r="K530" s="61">
        <v>0</v>
      </c>
      <c r="L530" s="61">
        <v>0</v>
      </c>
      <c r="M530" s="62">
        <f>LOG(J530+([3]Values!$D$8*K530)+([3]Values!$D$9*L530)+(N530*[3]Values!D$10)+(O530*[3]Values!$D$11)+1)</f>
        <v>9.1192102996563829E-2</v>
      </c>
      <c r="N530" s="87">
        <v>25</v>
      </c>
      <c r="O530" s="87">
        <v>0</v>
      </c>
      <c r="P530" s="88"/>
      <c r="Q530" s="89">
        <f>(J530+([3]Values!$D$8*K530)+([3]Values!$D$9*L530)+(N530*[3]Values!$D$10)+(O530*[3]Values!$D$11))/[3]Values!$A$2*100</f>
        <v>6.5440190754359083E-4</v>
      </c>
    </row>
    <row r="531" spans="1:17" x14ac:dyDescent="0.25">
      <c r="A531" s="67">
        <v>43225</v>
      </c>
      <c r="B531" s="68" t="s">
        <v>64</v>
      </c>
      <c r="C531" s="68" t="s">
        <v>94</v>
      </c>
      <c r="D531" s="68" t="s">
        <v>64</v>
      </c>
      <c r="E531" s="101">
        <v>4</v>
      </c>
      <c r="F531" s="112" t="str">
        <f>HYPERLINK("https://earthquake-report.com/2018/05/05/minor-earthquake-poland-may-5-2018/","mine collapse")</f>
        <v>mine collapse</v>
      </c>
      <c r="G531" s="68" t="s">
        <v>68</v>
      </c>
      <c r="H531" s="68">
        <v>1</v>
      </c>
      <c r="I531" s="68"/>
      <c r="J531" s="60">
        <v>5</v>
      </c>
      <c r="K531" s="69">
        <v>2</v>
      </c>
      <c r="L531" s="69">
        <v>0</v>
      </c>
      <c r="M531" s="70">
        <f>LOG(J531+([3]Values!$D$8*K531)+([3]Values!$D$9*L531)+(N531*[3]Values!D$10)+(O531*[3]Values!$D$11)+1)</f>
        <v>0.81358664283410165</v>
      </c>
      <c r="N531" s="98">
        <v>0</v>
      </c>
      <c r="O531" s="98">
        <v>0</v>
      </c>
      <c r="P531" s="99"/>
      <c r="Q531" s="89">
        <f>(J531+([3]Values!$D$8*K531)+([3]Values!$D$9*L531)+(N531*[3]Values!$D$10)+(O531*[3]Values!$D$11))/[3]Values!$A$2*100</f>
        <v>1.5432500928901059E-2</v>
      </c>
    </row>
    <row r="532" spans="1:17" x14ac:dyDescent="0.25">
      <c r="A532" s="104">
        <v>43225</v>
      </c>
      <c r="B532" s="84" t="s">
        <v>199</v>
      </c>
      <c r="C532" s="84" t="s">
        <v>567</v>
      </c>
      <c r="D532" s="84" t="s">
        <v>199</v>
      </c>
      <c r="E532" s="84">
        <v>6</v>
      </c>
      <c r="F532" s="84" t="s">
        <v>87</v>
      </c>
      <c r="G532" s="84" t="s">
        <v>22</v>
      </c>
      <c r="H532" s="84">
        <v>20</v>
      </c>
      <c r="I532" s="84"/>
      <c r="J532" s="60">
        <v>0</v>
      </c>
      <c r="K532" s="61">
        <v>0</v>
      </c>
      <c r="L532" s="61">
        <v>0</v>
      </c>
      <c r="M532" s="62">
        <f>LOG(J532+([3]Values!$D$8*K532)+([3]Values!$D$9*L532)+(N532*[3]Values!D$10)+(O532*[3]Values!$D$11)+1)</f>
        <v>8.0429091224550799E-3</v>
      </c>
      <c r="N532" s="92">
        <v>2</v>
      </c>
      <c r="O532" s="92">
        <v>0</v>
      </c>
      <c r="P532" s="93"/>
      <c r="Q532" s="94">
        <f>(J532+([3]Values!$D$8*K532)+([3]Values!$D$9*L532)+(N532*[3]Values!$D$10)+(O532*[3]Values!$D$11))/[3]Values!$A$2*100</f>
        <v>5.2352152603487277E-5</v>
      </c>
    </row>
    <row r="533" spans="1:17" x14ac:dyDescent="0.25">
      <c r="A533" s="104">
        <v>43225</v>
      </c>
      <c r="B533" s="84" t="s">
        <v>28</v>
      </c>
      <c r="C533" s="84" t="s">
        <v>568</v>
      </c>
      <c r="D533" s="84" t="s">
        <v>28</v>
      </c>
      <c r="E533" s="84">
        <v>4.8</v>
      </c>
      <c r="F533" s="84" t="s">
        <v>87</v>
      </c>
      <c r="G533" s="84" t="s">
        <v>22</v>
      </c>
      <c r="H533" s="84"/>
      <c r="I533" s="84"/>
      <c r="J533" s="60"/>
      <c r="K533" s="61"/>
      <c r="L533" s="61"/>
      <c r="M533" s="62">
        <f>LOG(J533+([3]Values!$D$8*K533)+([3]Values!$D$9*L533)+(N533*[3]Values!D$10)+(O533*[3]Values!$D$11)+1)</f>
        <v>0.58021821864030632</v>
      </c>
      <c r="N533" s="92">
        <v>300</v>
      </c>
      <c r="O533" s="92"/>
      <c r="P533" s="93"/>
      <c r="Q533" s="94"/>
    </row>
    <row r="534" spans="1:17" x14ac:dyDescent="0.25">
      <c r="A534" s="104">
        <v>43226</v>
      </c>
      <c r="B534" s="84" t="s">
        <v>28</v>
      </c>
      <c r="C534" s="84" t="s">
        <v>568</v>
      </c>
      <c r="D534" s="84" t="s">
        <v>28</v>
      </c>
      <c r="E534" s="84">
        <v>5.3</v>
      </c>
      <c r="F534" s="84" t="s">
        <v>87</v>
      </c>
      <c r="G534" s="84" t="s">
        <v>22</v>
      </c>
      <c r="H534" s="84"/>
      <c r="I534" s="84"/>
      <c r="J534" s="60"/>
      <c r="K534" s="61"/>
      <c r="L534" s="61"/>
      <c r="M534" s="62">
        <f>LOG(J534+([3]Values!$D$8*K534)+([3]Values!$D$9*L534)+(N534*[3]Values!D$10)+(O534*[3]Values!$D$11)+1)</f>
        <v>0.75381339210133458</v>
      </c>
      <c r="N534" s="92">
        <v>500</v>
      </c>
      <c r="O534" s="92"/>
      <c r="P534" s="93"/>
      <c r="Q534" s="94"/>
    </row>
    <row r="535" spans="1:17" x14ac:dyDescent="0.25">
      <c r="A535" s="104">
        <v>43226</v>
      </c>
      <c r="B535" s="84" t="s">
        <v>114</v>
      </c>
      <c r="C535" s="84" t="s">
        <v>569</v>
      </c>
      <c r="D535" s="84" t="s">
        <v>114</v>
      </c>
      <c r="E535" s="84">
        <v>5.6</v>
      </c>
      <c r="F535" s="84" t="s">
        <v>158</v>
      </c>
      <c r="G535" s="84" t="s">
        <v>22</v>
      </c>
      <c r="H535" s="84">
        <v>4</v>
      </c>
      <c r="I535" s="84" t="s">
        <v>32</v>
      </c>
      <c r="J535" s="60">
        <v>0</v>
      </c>
      <c r="K535" s="61">
        <v>1</v>
      </c>
      <c r="L535" s="61">
        <v>2073</v>
      </c>
      <c r="M535" s="62">
        <f>LOG(J535+([3]Values!$D$8*K535)+([3]Values!$D$9*L535)+(N535*[3]Values!D$10)+(O535*[3]Values!$D$11)+1)</f>
        <v>1.6277510881304706</v>
      </c>
      <c r="N535" s="92">
        <v>298</v>
      </c>
      <c r="O535" s="92">
        <v>11</v>
      </c>
      <c r="P535" s="93"/>
      <c r="Q535" s="94">
        <f>(J535+([3]Values!$D$8*K535)+([3]Values!$D$9*L535)+(N535*[3]Values!$D$10)+(O535*[3]Values!$D$11))/[3]Values!$A$2*100</f>
        <v>0.11605741845644373</v>
      </c>
    </row>
    <row r="536" spans="1:17" x14ac:dyDescent="0.25">
      <c r="A536" s="109">
        <v>43226</v>
      </c>
      <c r="B536" s="84" t="s">
        <v>133</v>
      </c>
      <c r="C536" s="85" t="s">
        <v>570</v>
      </c>
      <c r="D536" s="84" t="s">
        <v>133</v>
      </c>
      <c r="E536" s="85">
        <v>4.2</v>
      </c>
      <c r="F536" s="85" t="s">
        <v>87</v>
      </c>
      <c r="G536" s="85" t="s">
        <v>22</v>
      </c>
      <c r="H536" s="85">
        <v>17</v>
      </c>
      <c r="I536" s="85"/>
      <c r="J536" s="60">
        <v>0</v>
      </c>
      <c r="K536" s="61">
        <v>0</v>
      </c>
      <c r="L536" s="61">
        <v>0</v>
      </c>
      <c r="M536" s="62">
        <f>LOG(J536+([3]Values!$D$8*K536)+([3]Values!$D$9*L536)+(N536*[3]Values!D$10)+(O536*[3]Values!$D$11)+1)</f>
        <v>4.0400731096553195E-3</v>
      </c>
      <c r="N536" s="87">
        <v>1</v>
      </c>
      <c r="O536" s="87">
        <v>0</v>
      </c>
      <c r="P536" s="88"/>
      <c r="Q536" s="89">
        <f>(J536+([3]Values!$D$8*K536)+([3]Values!$D$9*L536)+(N536*[3]Values!$D$10)+(O536*[3]Values!$D$11))/[3]Values!$A$2*100</f>
        <v>2.6176076301743638E-5</v>
      </c>
    </row>
    <row r="537" spans="1:17" x14ac:dyDescent="0.25">
      <c r="A537" s="104">
        <v>43226</v>
      </c>
      <c r="B537" s="84" t="s">
        <v>44</v>
      </c>
      <c r="C537" s="84" t="s">
        <v>544</v>
      </c>
      <c r="D537" s="84" t="s">
        <v>44</v>
      </c>
      <c r="E537" s="84">
        <v>4.8</v>
      </c>
      <c r="F537" s="84" t="s">
        <v>87</v>
      </c>
      <c r="G537" s="84" t="s">
        <v>22</v>
      </c>
      <c r="H537" s="84">
        <v>5</v>
      </c>
      <c r="I537" s="84"/>
      <c r="J537" s="60">
        <v>0</v>
      </c>
      <c r="K537" s="61">
        <v>130</v>
      </c>
      <c r="L537" s="61"/>
      <c r="M537" s="62">
        <f>LOG(J537+([3]Values!$D$8*K537)+([3]Values!$D$9*L537)+(N537*[3]Values!D$10)+(O537*[3]Values!$D$11)+1)</f>
        <v>1.5334607643930287</v>
      </c>
      <c r="N537" s="92"/>
      <c r="O537" s="92"/>
      <c r="P537" s="93"/>
      <c r="Q537" s="94">
        <f>(J537+([3]Values!$D$8*K537)+([3]Values!$D$9*L537)+(N537*[3]Values!$D$10)+(O537*[3]Values!$D$11))/[3]Values!$A$2*100</f>
        <v>9.286108094474832E-2</v>
      </c>
    </row>
    <row r="538" spans="1:17" x14ac:dyDescent="0.25">
      <c r="A538" s="109">
        <v>43227</v>
      </c>
      <c r="B538" s="84" t="s">
        <v>76</v>
      </c>
      <c r="C538" s="85" t="s">
        <v>571</v>
      </c>
      <c r="D538" s="84" t="s">
        <v>76</v>
      </c>
      <c r="E538" s="85">
        <v>3.4</v>
      </c>
      <c r="F538" s="107" t="s">
        <v>87</v>
      </c>
      <c r="G538" s="85" t="s">
        <v>22</v>
      </c>
      <c r="H538" s="85">
        <v>5</v>
      </c>
      <c r="I538" s="85"/>
      <c r="J538" s="60">
        <v>0</v>
      </c>
      <c r="K538" s="61">
        <v>0</v>
      </c>
      <c r="L538" s="61">
        <v>0</v>
      </c>
      <c r="M538" s="62">
        <f>LOG(J538+([3]Values!$D$8*K538)+([3]Values!$D$9*L538)+(N538*[3]Values!D$10)+(O538*[3]Values!$D$11)+1)</f>
        <v>1.2009188198087781E-2</v>
      </c>
      <c r="N538" s="110">
        <v>3</v>
      </c>
      <c r="O538" s="87">
        <v>0</v>
      </c>
      <c r="P538" s="88"/>
      <c r="Q538" s="89">
        <f>(J538+([3]Values!$D$8*K538)+([3]Values!$D$9*L538)+(N538*[3]Values!$D$10)+(O538*[3]Values!$D$11))/[3]Values!$A$2*100</f>
        <v>7.8528228905230915E-5</v>
      </c>
    </row>
    <row r="539" spans="1:17" x14ac:dyDescent="0.25">
      <c r="A539" s="109">
        <v>43228</v>
      </c>
      <c r="B539" s="84" t="s">
        <v>44</v>
      </c>
      <c r="C539" s="85" t="s">
        <v>45</v>
      </c>
      <c r="D539" s="84" t="s">
        <v>44</v>
      </c>
      <c r="E539" s="85">
        <v>4.5999999999999996</v>
      </c>
      <c r="F539" s="108" t="str">
        <f>HYPERLINK("https://earthquake-report.com/2018/05/08/moderate-earthquake-southern-iran-may-8-2018/","Earthquake")</f>
        <v>Earthquake</v>
      </c>
      <c r="G539" s="85" t="s">
        <v>22</v>
      </c>
      <c r="H539" s="85">
        <v>10</v>
      </c>
      <c r="I539" s="85"/>
      <c r="J539" s="60">
        <v>0</v>
      </c>
      <c r="K539" s="61">
        <v>0</v>
      </c>
      <c r="L539" s="61">
        <v>0</v>
      </c>
      <c r="M539" s="62">
        <f>LOG(J539+([3]Values!$D$8*K539)+([3]Values!$D$9*L539)+(N539*[3]Values!D$10)+(O539*[3]Values!$D$11)+1)</f>
        <v>3.8802963825529238E-2</v>
      </c>
      <c r="N539" s="110">
        <v>10</v>
      </c>
      <c r="O539" s="87">
        <v>0</v>
      </c>
      <c r="P539" s="88"/>
      <c r="Q539" s="89">
        <f>(J539+([3]Values!$D$8*K539)+([3]Values!$D$9*L539)+(N539*[3]Values!$D$10)+(O539*[3]Values!$D$11))/[3]Values!$A$2*100</f>
        <v>2.6176076301743638E-4</v>
      </c>
    </row>
    <row r="540" spans="1:17" x14ac:dyDescent="0.25">
      <c r="A540" s="109">
        <v>43229</v>
      </c>
      <c r="B540" s="84" t="s">
        <v>82</v>
      </c>
      <c r="C540" s="85" t="s">
        <v>572</v>
      </c>
      <c r="D540" s="84" t="s">
        <v>82</v>
      </c>
      <c r="E540" s="85">
        <v>5.4</v>
      </c>
      <c r="F540" s="108" t="str">
        <f>HYPERLINK("https://earthquake-report.com/2018/05/09/strong-earthquake-pakistan-may-9-2018/","Earthquake")</f>
        <v>Earthquake</v>
      </c>
      <c r="G540" s="85" t="s">
        <v>22</v>
      </c>
      <c r="H540" s="85"/>
      <c r="I540" s="85"/>
      <c r="J540" s="60"/>
      <c r="K540" s="61">
        <v>26</v>
      </c>
      <c r="L540" s="61"/>
      <c r="M540" s="62">
        <f>LOG(J540+([3]Values!$D$8*K540)+([3]Values!$D$9*L540)+(N540*[3]Values!D$10)+(O540*[3]Values!$D$11)+1)</f>
        <v>0.88258724950019141</v>
      </c>
      <c r="N540" s="87"/>
      <c r="O540" s="87"/>
      <c r="P540" s="88"/>
      <c r="Q540" s="89">
        <f>(J540+([3]Values!$D$8*K540)+([3]Values!$D$9*L540)+(N540*[3]Values!$D$10)+(O540*[3]Values!$D$11))/[3]Values!$A$2*100</f>
        <v>1.8572216188949667E-2</v>
      </c>
    </row>
    <row r="541" spans="1:17" x14ac:dyDescent="0.25">
      <c r="A541" s="67">
        <v>43229</v>
      </c>
      <c r="B541" s="68" t="s">
        <v>218</v>
      </c>
      <c r="C541" s="68" t="s">
        <v>219</v>
      </c>
      <c r="D541" s="68" t="s">
        <v>218</v>
      </c>
      <c r="E541" s="68">
        <v>6.3</v>
      </c>
      <c r="F541" s="112" t="str">
        <f>HYPERLINK("https://earthquake-report.com/2018/05/09/very-strong-earthquake-afghanistan-tajikistan-border-region-may-9-2018/","Earthquake")</f>
        <v>Earthquake</v>
      </c>
      <c r="G541" s="68" t="s">
        <v>22</v>
      </c>
      <c r="H541" s="68">
        <v>111</v>
      </c>
      <c r="I541" s="68"/>
      <c r="J541" s="60">
        <v>5</v>
      </c>
      <c r="K541" s="69">
        <v>10</v>
      </c>
      <c r="L541" s="69">
        <v>5537</v>
      </c>
      <c r="M541" s="70">
        <f>LOG(J541+([3]Values!$D$8*K541)+([3]Values!$D$9*L541)+(N541*[3]Values!D$10)+(O541*[3]Values!$D$11)+1)</f>
        <v>2.0927730814943093</v>
      </c>
      <c r="N541" s="98">
        <v>501</v>
      </c>
      <c r="O541" s="98">
        <v>283</v>
      </c>
      <c r="P541" s="99"/>
      <c r="Q541" s="114">
        <f>(J541+([3]Values!$D$8*K541)+([3]Values!$D$9*L541)+(N541*[3]Values!$D$10)+(O541*[3]Values!$D$11))/[3]Values!$A$2*100</f>
        <v>0.34397688801956017</v>
      </c>
    </row>
    <row r="542" spans="1:17" x14ac:dyDescent="0.25">
      <c r="A542" s="67"/>
      <c r="B542" s="68"/>
      <c r="C542" s="68"/>
      <c r="D542" s="68" t="s">
        <v>431</v>
      </c>
      <c r="E542" s="68"/>
      <c r="F542" s="68"/>
      <c r="G542" s="68"/>
      <c r="H542" s="68"/>
      <c r="I542" s="68"/>
      <c r="J542" s="60">
        <v>0</v>
      </c>
      <c r="K542" s="69">
        <v>0</v>
      </c>
      <c r="L542" s="69">
        <v>0</v>
      </c>
      <c r="M542" s="70">
        <f>LOG(J542+([3]Values!$D$8*K542)+([3]Values!$D$9*L542)+(N542*[3]Values!D$10)+(O542*[3]Values!$D$11)+1)</f>
        <v>3.8802963825529238E-2</v>
      </c>
      <c r="N542" s="103">
        <v>10</v>
      </c>
      <c r="O542" s="98">
        <v>0</v>
      </c>
      <c r="P542" s="99"/>
      <c r="Q542" s="114">
        <f>(J542+([3]Values!$D$8*K542)+([3]Values!$D$9*L542)+(N542*[3]Values!$D$10)+(O542*[3]Values!$D$11))/[3]Values!$A$2*100</f>
        <v>2.6176076301743638E-4</v>
      </c>
    </row>
    <row r="543" spans="1:17" x14ac:dyDescent="0.25">
      <c r="A543" s="109">
        <v>43230</v>
      </c>
      <c r="B543" s="84" t="s">
        <v>44</v>
      </c>
      <c r="C543" s="85" t="s">
        <v>544</v>
      </c>
      <c r="D543" s="84" t="s">
        <v>44</v>
      </c>
      <c r="E543" s="85">
        <v>4.3</v>
      </c>
      <c r="F543" s="108" t="str">
        <f>HYPERLINK("https://earthquake-report.com/2018/05/10/moderate-earthquake-northern-and-central-iran-may-10-2018/","Earthquake")</f>
        <v>Earthquake</v>
      </c>
      <c r="G543" s="85" t="s">
        <v>22</v>
      </c>
      <c r="H543" s="85"/>
      <c r="I543" s="85"/>
      <c r="J543" s="60">
        <v>0</v>
      </c>
      <c r="K543" s="61">
        <v>12</v>
      </c>
      <c r="L543" s="61">
        <v>0</v>
      </c>
      <c r="M543" s="62">
        <f>LOG(J543+([3]Values!$D$8*K543)+([3]Values!$D$9*L543)+(N543*[3]Values!D$10)+(O543*[3]Values!$D$11)+1)</f>
        <v>0.60858042846226457</v>
      </c>
      <c r="N543" s="87">
        <v>0</v>
      </c>
      <c r="O543" s="87">
        <v>0</v>
      </c>
      <c r="P543" s="88"/>
      <c r="Q543" s="89">
        <f>(J543+([3]Values!$D$8*K543)+([3]Values!$D$9*L543)+(N543*[3]Values!$D$10)+(O543*[3]Values!$D$11))/[3]Values!$A$2*100</f>
        <v>8.571792087207538E-3</v>
      </c>
    </row>
    <row r="544" spans="1:17" x14ac:dyDescent="0.25">
      <c r="A544" s="109">
        <v>43230</v>
      </c>
      <c r="B544" s="84" t="s">
        <v>44</v>
      </c>
      <c r="C544" s="85" t="s">
        <v>573</v>
      </c>
      <c r="D544" s="84" t="s">
        <v>44</v>
      </c>
      <c r="E544" s="90">
        <v>5</v>
      </c>
      <c r="F544" s="85" t="s">
        <v>87</v>
      </c>
      <c r="G544" s="85" t="s">
        <v>22</v>
      </c>
      <c r="H544" s="85"/>
      <c r="I544" s="85"/>
      <c r="J544" s="60">
        <v>0</v>
      </c>
      <c r="K544" s="61">
        <v>0</v>
      </c>
      <c r="L544" s="61"/>
      <c r="M544" s="62">
        <f>LOG(J544+([3]Values!$D$8*K544)+([3]Values!$D$9*L544)+(N544*[3]Values!D$10)+(O544*[3]Values!$D$11)+1)</f>
        <v>0.10733904346300764</v>
      </c>
      <c r="N544" s="110">
        <v>30</v>
      </c>
      <c r="O544" s="87"/>
      <c r="P544" s="88"/>
      <c r="Q544" s="89">
        <f>(J544+([3]Values!$D$8*K544)+([3]Values!$D$9*L544)+(N544*[3]Values!$D$10)+(O544*[3]Values!$D$11))/[3]Values!$A$2*100</f>
        <v>7.8528228905230921E-4</v>
      </c>
    </row>
    <row r="545" spans="1:17" x14ac:dyDescent="0.25">
      <c r="A545" s="109">
        <v>43232</v>
      </c>
      <c r="B545" s="84" t="s">
        <v>34</v>
      </c>
      <c r="C545" s="85" t="s">
        <v>574</v>
      </c>
      <c r="D545" s="84" t="s">
        <v>34</v>
      </c>
      <c r="E545" s="85">
        <v>5.2</v>
      </c>
      <c r="F545" s="85" t="s">
        <v>87</v>
      </c>
      <c r="G545" s="85" t="s">
        <v>22</v>
      </c>
      <c r="H545" s="85">
        <v>11</v>
      </c>
      <c r="I545" s="115" t="s">
        <v>209</v>
      </c>
      <c r="J545" s="60">
        <v>0</v>
      </c>
      <c r="K545" s="61">
        <v>0</v>
      </c>
      <c r="L545" s="61"/>
      <c r="M545" s="62">
        <f>LOG(J545+([3]Values!$D$8*K545)+([3]Values!$D$9*L545)+(N545*[3]Values!D$10)+(O545*[3]Values!$D$11)+1)</f>
        <v>4.0400731096553195E-3</v>
      </c>
      <c r="N545" s="87">
        <v>1</v>
      </c>
      <c r="O545" s="87"/>
      <c r="P545" s="88"/>
      <c r="Q545" s="89">
        <f>(J545+([3]Values!$D$8*K545)+([3]Values!$D$9*L545)+(N545*[3]Values!$D$10)+(O545*[3]Values!$D$11))/[3]Values!$A$2*100</f>
        <v>2.6176076301743638E-5</v>
      </c>
    </row>
    <row r="546" spans="1:17" x14ac:dyDescent="0.25">
      <c r="A546" s="109">
        <v>43232</v>
      </c>
      <c r="B546" s="84" t="s">
        <v>575</v>
      </c>
      <c r="C546" s="85" t="s">
        <v>576</v>
      </c>
      <c r="D546" s="84" t="s">
        <v>575</v>
      </c>
      <c r="E546" s="85">
        <v>3.5</v>
      </c>
      <c r="F546" s="108" t="str">
        <f>HYPERLINK("https://t.co/LobLIo1mkk","EQ Swarm")</f>
        <v>EQ Swarm</v>
      </c>
      <c r="G546" s="85" t="s">
        <v>22</v>
      </c>
      <c r="H546" s="85">
        <v>8</v>
      </c>
      <c r="I546" s="85" t="s">
        <v>23</v>
      </c>
      <c r="J546" s="60">
        <v>0</v>
      </c>
      <c r="K546" s="61">
        <v>0</v>
      </c>
      <c r="L546" s="61">
        <v>0</v>
      </c>
      <c r="M546" s="62">
        <f>LOG(J546+([3]Values!$D$8*K546)+([3]Values!$D$9*L546)+(N546*[3]Values!D$10)+(O546*[3]Values!$D$11)+1)</f>
        <v>1.9834704505085086E-2</v>
      </c>
      <c r="N546" s="87">
        <v>5</v>
      </c>
      <c r="O546" s="87">
        <v>0</v>
      </c>
      <c r="P546" s="88"/>
      <c r="Q546" s="89">
        <f>(J546+([3]Values!$D$8*K546)+([3]Values!$D$9*L546)+(N546*[3]Values!$D$10)+(O546*[3]Values!$D$11))/[3]Values!$A$2*100</f>
        <v>1.3088038150871819E-4</v>
      </c>
    </row>
    <row r="547" spans="1:17" x14ac:dyDescent="0.25">
      <c r="A547" s="109">
        <v>43234</v>
      </c>
      <c r="B547" s="84" t="s">
        <v>575</v>
      </c>
      <c r="C547" s="85" t="s">
        <v>576</v>
      </c>
      <c r="D547" s="84" t="s">
        <v>285</v>
      </c>
      <c r="E547" s="85">
        <v>3.5</v>
      </c>
      <c r="F547" s="108" t="str">
        <f>HYPERLINK("https://t.co/5vwiOOb20r","EQ Swarm")</f>
        <v>EQ Swarm</v>
      </c>
      <c r="G547" s="85" t="s">
        <v>22</v>
      </c>
      <c r="H547" s="85">
        <v>8</v>
      </c>
      <c r="I547" s="85" t="s">
        <v>23</v>
      </c>
      <c r="J547" s="60">
        <v>0</v>
      </c>
      <c r="K547" s="61">
        <v>0</v>
      </c>
      <c r="L547" s="61">
        <v>0</v>
      </c>
      <c r="M547" s="62">
        <f>LOG(J547+([3]Values!$D$8*K547)+([3]Values!$D$9*L547)+(N547*[3]Values!D$10)+(O547*[3]Values!$D$11)+1)</f>
        <v>1.2009188198087781E-2</v>
      </c>
      <c r="N547" s="87">
        <v>3</v>
      </c>
      <c r="O547" s="87">
        <v>0</v>
      </c>
      <c r="P547" s="88"/>
      <c r="Q547" s="89">
        <f>(J547+([3]Values!$D$8*K547)+([3]Values!$D$9*L547)+(N547*[3]Values!$D$10)+(O547*[3]Values!$D$11))/[3]Values!$A$2*100</f>
        <v>7.8528228905230915E-5</v>
      </c>
    </row>
    <row r="548" spans="1:17" x14ac:dyDescent="0.25">
      <c r="A548" s="109">
        <v>43236</v>
      </c>
      <c r="B548" s="84" t="s">
        <v>28</v>
      </c>
      <c r="C548" s="85" t="s">
        <v>29</v>
      </c>
      <c r="D548" s="84" t="s">
        <v>28</v>
      </c>
      <c r="E548" s="85">
        <v>4.3</v>
      </c>
      <c r="F548" s="108" t="str">
        <f>HYPERLINK("https://earthquake-report.com/2018/05/16/moderate-earthquake-western-sichuan-china-may-16-2018/","Earthquake")</f>
        <v>Earthquake</v>
      </c>
      <c r="G548" s="85" t="s">
        <v>22</v>
      </c>
      <c r="H548" s="85">
        <v>11</v>
      </c>
      <c r="I548" s="85"/>
      <c r="J548" s="60">
        <v>0</v>
      </c>
      <c r="K548" s="61">
        <v>0</v>
      </c>
      <c r="L548" s="61"/>
      <c r="M548" s="62">
        <f>LOG(J548+([3]Values!$D$8*K548)+([3]Values!$D$9*L548)+(N548*[3]Values!D$10)+(O548*[3]Values!$D$11)+1)</f>
        <v>1.1388285145974402</v>
      </c>
      <c r="N548" s="87">
        <v>1366</v>
      </c>
      <c r="O548" s="87"/>
      <c r="P548" s="88"/>
      <c r="Q548" s="89">
        <f>(J548+([3]Values!$D$8*K548)+([3]Values!$D$9*L548)+(N548*[3]Values!$D$10)+(O548*[3]Values!$D$11))/[3]Values!$A$2*100</f>
        <v>3.5756520228181807E-2</v>
      </c>
    </row>
    <row r="549" spans="1:17" x14ac:dyDescent="0.25">
      <c r="A549" s="109">
        <v>43236</v>
      </c>
      <c r="B549" s="84" t="s">
        <v>138</v>
      </c>
      <c r="C549" s="85" t="s">
        <v>564</v>
      </c>
      <c r="D549" s="84" t="s">
        <v>138</v>
      </c>
      <c r="E549" s="85">
        <v>4.4000000000000004</v>
      </c>
      <c r="F549" s="108" t="str">
        <f>HYPERLINK("https://earthquake-report.com/2018/05/17/minor-earthquake-leilani-estates-hawaii-may-17-2018/","Earthquake")</f>
        <v>Earthquake</v>
      </c>
      <c r="G549" s="85" t="s">
        <v>565</v>
      </c>
      <c r="H549" s="85">
        <v>0</v>
      </c>
      <c r="I549" s="85"/>
      <c r="J549" s="60">
        <v>0</v>
      </c>
      <c r="K549" s="61">
        <v>0</v>
      </c>
      <c r="L549" s="61"/>
      <c r="M549" s="62">
        <f>LOG(J549+([3]Values!$D$8*K549)+([3]Values!$D$9*L549)+(N549*[3]Values!D$10)+(O549*[3]Values!$D$11)+1)</f>
        <v>1.9834704505085086E-2</v>
      </c>
      <c r="N549" s="87">
        <v>5</v>
      </c>
      <c r="O549" s="87">
        <v>0</v>
      </c>
      <c r="P549" s="88"/>
      <c r="Q549" s="89">
        <f>(J549+([3]Values!$D$8*K549)+([3]Values!$D$9*L549)+(N549*[3]Values!$D$10)+(O549*[3]Values!$D$11))/[3]Values!$A$2*100</f>
        <v>1.3088038150871819E-4</v>
      </c>
    </row>
    <row r="550" spans="1:17" x14ac:dyDescent="0.25">
      <c r="A550" s="109">
        <v>43238</v>
      </c>
      <c r="B550" s="84" t="s">
        <v>138</v>
      </c>
      <c r="C550" s="85" t="s">
        <v>577</v>
      </c>
      <c r="D550" s="84" t="s">
        <v>138</v>
      </c>
      <c r="E550" s="85">
        <v>3.5</v>
      </c>
      <c r="F550" s="107" t="s">
        <v>87</v>
      </c>
      <c r="G550" s="85" t="s">
        <v>223</v>
      </c>
      <c r="H550" s="85">
        <v>5</v>
      </c>
      <c r="I550" s="85"/>
      <c r="J550" s="60">
        <v>0</v>
      </c>
      <c r="K550" s="61">
        <v>0</v>
      </c>
      <c r="L550" s="61">
        <v>0</v>
      </c>
      <c r="M550" s="62">
        <f>LOG(J550+([3]Values!$D$8*K550)+([3]Values!$D$9*L550)+(N550*[3]Values!D$10)+(O550*[3]Values!$D$11)+1)</f>
        <v>1.2009188198087781E-2</v>
      </c>
      <c r="N550" s="110">
        <v>3</v>
      </c>
      <c r="O550" s="87">
        <v>0</v>
      </c>
      <c r="P550" s="88"/>
      <c r="Q550" s="89">
        <f>(J550+([3]Values!$D$8*K550)+([3]Values!$D$9*L550)+(N550*[3]Values!$D$10)+(O550*[3]Values!$D$11))/[3]Values!$A$2*100</f>
        <v>7.8528228905230915E-5</v>
      </c>
    </row>
    <row r="551" spans="1:17" x14ac:dyDescent="0.25">
      <c r="A551" s="109">
        <v>43239</v>
      </c>
      <c r="B551" s="84" t="s">
        <v>38</v>
      </c>
      <c r="C551" s="85" t="s">
        <v>578</v>
      </c>
      <c r="D551" s="84" t="s">
        <v>38</v>
      </c>
      <c r="E551" s="85">
        <v>4.5</v>
      </c>
      <c r="F551" s="107" t="s">
        <v>158</v>
      </c>
      <c r="G551" s="85" t="s">
        <v>22</v>
      </c>
      <c r="H551" s="85"/>
      <c r="I551" s="85"/>
      <c r="J551" s="60">
        <v>0</v>
      </c>
      <c r="K551" s="61">
        <v>0</v>
      </c>
      <c r="L551" s="61">
        <v>6</v>
      </c>
      <c r="M551" s="62">
        <f>LOG(J551+([3]Values!$D$8*K551)+([3]Values!$D$9*L551)+(N551*[3]Values!D$10)+(O551*[3]Values!$D$11)+1)</f>
        <v>0.10272552677877365</v>
      </c>
      <c r="N551" s="87">
        <v>10</v>
      </c>
      <c r="O551" s="87">
        <v>2</v>
      </c>
      <c r="P551" s="88"/>
      <c r="Q551" s="89">
        <f>(J551+([3]Values!$D$8*K551)+([3]Values!$D$9*L551)+(N551*[3]Values!$D$10)+(O551*[3]Values!$D$11))/[3]Values!$A$2*100</f>
        <v>7.4738918836070192E-4</v>
      </c>
    </row>
    <row r="552" spans="1:17" x14ac:dyDescent="0.25">
      <c r="A552" s="109">
        <v>43241</v>
      </c>
      <c r="B552" s="84" t="s">
        <v>575</v>
      </c>
      <c r="C552" s="85" t="s">
        <v>576</v>
      </c>
      <c r="D552" s="84" t="s">
        <v>575</v>
      </c>
      <c r="E552" s="85">
        <v>3.8</v>
      </c>
      <c r="F552" s="108" t="str">
        <f>HYPERLINK("https://earthquake-report.com/2018/05/21/minor-earthquake-germany-may-21-2018-2/","EQ Swarm")</f>
        <v>EQ Swarm</v>
      </c>
      <c r="G552" s="85" t="s">
        <v>22</v>
      </c>
      <c r="H552" s="85">
        <v>8</v>
      </c>
      <c r="I552" s="85" t="s">
        <v>50</v>
      </c>
      <c r="J552" s="60">
        <v>0</v>
      </c>
      <c r="K552" s="61">
        <v>0</v>
      </c>
      <c r="L552" s="61">
        <v>0</v>
      </c>
      <c r="M552" s="62">
        <f>LOG(J552+([3]Values!$D$8*K552)+([3]Values!$D$9*L552)+(N552*[3]Values!D$10)+(O552*[3]Values!$D$11)+1)</f>
        <v>1.5939572029432809E-2</v>
      </c>
      <c r="N552" s="87">
        <v>4</v>
      </c>
      <c r="O552" s="87"/>
      <c r="P552" s="88"/>
      <c r="Q552" s="89">
        <f>(J552+([3]Values!$D$8*K552)+([3]Values!$D$9*L552)+(N552*[3]Values!$D$10)+(O552*[3]Values!$D$11))/[3]Values!$A$2*100</f>
        <v>1.0470430520697455E-4</v>
      </c>
    </row>
    <row r="553" spans="1:17" x14ac:dyDescent="0.25">
      <c r="A553" s="109"/>
      <c r="B553" s="84"/>
      <c r="C553" s="85"/>
      <c r="D553" s="84" t="s">
        <v>285</v>
      </c>
      <c r="E553" s="85">
        <v>3.8</v>
      </c>
      <c r="F553" s="107"/>
      <c r="G553" s="85"/>
      <c r="H553" s="85"/>
      <c r="I553" s="85" t="s">
        <v>23</v>
      </c>
      <c r="J553" s="60">
        <v>0</v>
      </c>
      <c r="K553" s="61">
        <v>0</v>
      </c>
      <c r="L553" s="61">
        <v>0</v>
      </c>
      <c r="M553" s="62">
        <f>LOG(J553+([3]Values!$D$8*K553)+([3]Values!$D$9*L553)+(N553*[3]Values!D$10)+(O553*[3]Values!$D$11)+1)</f>
        <v>1.2009188198087781E-2</v>
      </c>
      <c r="N553" s="87">
        <v>3</v>
      </c>
      <c r="O553" s="87"/>
      <c r="P553" s="88"/>
      <c r="Q553" s="89">
        <f>(J553+([3]Values!$D$8*K553)+([3]Values!$D$9*L553)+(N553*[3]Values!$D$10)+(O553*[3]Values!$D$11))/[3]Values!$A$2*100</f>
        <v>7.8528228905230915E-5</v>
      </c>
    </row>
    <row r="554" spans="1:17" x14ac:dyDescent="0.25">
      <c r="A554" s="109">
        <v>43242</v>
      </c>
      <c r="B554" s="84" t="s">
        <v>122</v>
      </c>
      <c r="C554" s="85" t="s">
        <v>579</v>
      </c>
      <c r="D554" s="84" t="s">
        <v>122</v>
      </c>
      <c r="E554" s="85">
        <v>5.4</v>
      </c>
      <c r="F554" s="108" t="str">
        <f>HYPERLINK("https://earthquake-report.com/2018/05/22/moderate-earthquake-colombia-ecuador-border-region-may-22-2018/","Earthquake")</f>
        <v>Earthquake</v>
      </c>
      <c r="G554" s="85" t="s">
        <v>22</v>
      </c>
      <c r="H554" s="85">
        <v>3</v>
      </c>
      <c r="I554" s="85" t="s">
        <v>50</v>
      </c>
      <c r="J554" s="60">
        <v>0</v>
      </c>
      <c r="K554" s="61">
        <v>2</v>
      </c>
      <c r="L554" s="61">
        <v>17</v>
      </c>
      <c r="M554" s="62">
        <f>LOG(J554+([3]Values!$D$8*K554)+([3]Values!$D$9*L554)+(N554*[3]Values!D$10)+(O554*[3]Values!$D$11)+1)</f>
        <v>0.27157367514390945</v>
      </c>
      <c r="N554" s="87">
        <v>5</v>
      </c>
      <c r="O554" s="87"/>
      <c r="P554" s="88"/>
      <c r="Q554" s="89">
        <f>(J554+([3]Values!$D$8*K554)+([3]Values!$D$9*L554)+(N554*[3]Values!$D$10)+(O554*[3]Values!$D$11))/[3]Values!$A$2*100</f>
        <v>2.4334430241422151E-3</v>
      </c>
    </row>
    <row r="555" spans="1:17" x14ac:dyDescent="0.25">
      <c r="A555" s="109">
        <v>43243</v>
      </c>
      <c r="B555" s="84" t="s">
        <v>76</v>
      </c>
      <c r="C555" s="85" t="s">
        <v>571</v>
      </c>
      <c r="D555" s="84" t="s">
        <v>76</v>
      </c>
      <c r="E555" s="85">
        <v>4.2</v>
      </c>
      <c r="F555" s="107" t="s">
        <v>87</v>
      </c>
      <c r="G555" s="85" t="s">
        <v>22</v>
      </c>
      <c r="H555" s="85"/>
      <c r="I555" s="85"/>
      <c r="J555" s="60">
        <v>0</v>
      </c>
      <c r="K555" s="61">
        <v>3</v>
      </c>
      <c r="L555" s="61">
        <v>0</v>
      </c>
      <c r="M555" s="62">
        <f>LOG(J555+([3]Values!$D$8*K555)+([3]Values!$D$9*L555)+(N555*[3]Values!D$10)+(O555*[3]Values!$D$11)+1)</f>
        <v>0.27783177229285128</v>
      </c>
      <c r="N555" s="110">
        <v>14</v>
      </c>
      <c r="O555" s="87">
        <v>0</v>
      </c>
      <c r="P555" s="88"/>
      <c r="Q555" s="89">
        <f>(J555+([3]Values!$D$8*K555)+([3]Values!$D$9*L555)+(N555*[3]Values!$D$10)+(O555*[3]Values!$D$11))/[3]Values!$A$2*100</f>
        <v>2.5094130900262953E-3</v>
      </c>
    </row>
    <row r="556" spans="1:17" x14ac:dyDescent="0.25">
      <c r="A556" s="109">
        <v>43245</v>
      </c>
      <c r="B556" s="84" t="s">
        <v>259</v>
      </c>
      <c r="C556" s="85" t="s">
        <v>538</v>
      </c>
      <c r="D556" s="84" t="s">
        <v>259</v>
      </c>
      <c r="E556" s="85">
        <v>4.9000000000000004</v>
      </c>
      <c r="F556" s="107" t="s">
        <v>87</v>
      </c>
      <c r="G556" s="85" t="s">
        <v>22</v>
      </c>
      <c r="H556" s="85"/>
      <c r="I556" s="85"/>
      <c r="J556" s="60">
        <v>0</v>
      </c>
      <c r="K556" s="61">
        <v>0</v>
      </c>
      <c r="L556" s="61"/>
      <c r="M556" s="62">
        <f>LOG(J556+([3]Values!$D$8*K556)+([3]Values!$D$9*L556)+(N556*[3]Values!D$10)+(O556*[3]Values!$D$11)+1)</f>
        <v>3.8802963825529238E-2</v>
      </c>
      <c r="N556" s="110">
        <v>10</v>
      </c>
      <c r="O556" s="87">
        <v>0</v>
      </c>
      <c r="P556" s="88"/>
      <c r="Q556" s="89">
        <f>(J556+([3]Values!$D$8*K556)+([3]Values!$D$9*L556)+(N556*[3]Values!$D$10)+(O556*[3]Values!$D$11))/[3]Values!$A$2*100</f>
        <v>2.6176076301743638E-4</v>
      </c>
    </row>
    <row r="557" spans="1:17" x14ac:dyDescent="0.25">
      <c r="A557" s="109">
        <v>43245</v>
      </c>
      <c r="B557" s="84" t="s">
        <v>34</v>
      </c>
      <c r="C557" s="85" t="s">
        <v>574</v>
      </c>
      <c r="D557" s="84" t="s">
        <v>34</v>
      </c>
      <c r="E557" s="85">
        <v>5.4</v>
      </c>
      <c r="F557" s="108" t="str">
        <f>HYPERLINK("https://earthquake-report.com/2018/05/25/moderate-earthquake-eastern-honshu-japan-may-25-2018/","Earthquake")</f>
        <v>Earthquake</v>
      </c>
      <c r="G557" s="85" t="s">
        <v>22</v>
      </c>
      <c r="H557" s="85">
        <v>10</v>
      </c>
      <c r="I557" s="85" t="s">
        <v>50</v>
      </c>
      <c r="J557" s="60">
        <v>0</v>
      </c>
      <c r="K557" s="61">
        <v>0</v>
      </c>
      <c r="L557" s="61">
        <v>0</v>
      </c>
      <c r="M557" s="62">
        <f>LOG(J557+([3]Values!$D$8*K557)+([3]Values!$D$9*L557)+(N557*[3]Values!D$10)+(O557*[3]Values!$D$11)+1)</f>
        <v>1.9834704505085086E-2</v>
      </c>
      <c r="N557" s="110">
        <v>5</v>
      </c>
      <c r="O557" s="87"/>
      <c r="P557" s="88"/>
      <c r="Q557" s="89">
        <f>(J557+([3]Values!$D$8*K557)+([3]Values!$D$9*L557)+(N557*[3]Values!$D$10)+(O557*[3]Values!$D$11))/[3]Values!$A$2*100</f>
        <v>1.3088038150871819E-4</v>
      </c>
    </row>
    <row r="558" spans="1:17" x14ac:dyDescent="0.25">
      <c r="A558" s="104">
        <v>43247</v>
      </c>
      <c r="B558" s="84" t="s">
        <v>28</v>
      </c>
      <c r="C558" s="84" t="s">
        <v>217</v>
      </c>
      <c r="D558" s="84" t="s">
        <v>28</v>
      </c>
      <c r="E558" s="84">
        <v>5.0999999999999996</v>
      </c>
      <c r="F558" s="84" t="s">
        <v>87</v>
      </c>
      <c r="G558" s="84" t="s">
        <v>22</v>
      </c>
      <c r="H558" s="84"/>
      <c r="I558" s="84"/>
      <c r="J558" s="60">
        <v>0</v>
      </c>
      <c r="K558" s="61">
        <v>0</v>
      </c>
      <c r="L558" s="61">
        <v>200</v>
      </c>
      <c r="M558" s="62">
        <f>LOG(J558+([3]Values!$D$8*K558)+([3]Values!$D$9*L558)+(N558*[3]Values!D$10)+(O558*[3]Values!$D$11)+1)</f>
        <v>2.0134557492322589</v>
      </c>
      <c r="N558" s="92">
        <v>4333</v>
      </c>
      <c r="O558" s="92">
        <v>1833</v>
      </c>
      <c r="P558" s="93">
        <f>45000000*0.16</f>
        <v>7200000</v>
      </c>
      <c r="Q558" s="94">
        <f>(J558+([3]Values!$D$8*K558)+([3]Values!$D$9*L558)+(N558*[3]Values!$D$10)+(O558*[3]Values!$D$11))/[3]Values!$A$2*100</f>
        <v>0.28609007289572802</v>
      </c>
    </row>
    <row r="559" spans="1:17" x14ac:dyDescent="0.25">
      <c r="A559" s="109">
        <v>43250</v>
      </c>
      <c r="B559" s="84" t="s">
        <v>44</v>
      </c>
      <c r="C559" s="85" t="s">
        <v>477</v>
      </c>
      <c r="D559" s="84" t="s">
        <v>44</v>
      </c>
      <c r="E559" s="85">
        <v>4.3</v>
      </c>
      <c r="F559" s="85" t="s">
        <v>87</v>
      </c>
      <c r="G559" s="85" t="s">
        <v>22</v>
      </c>
      <c r="H559" s="85">
        <v>9</v>
      </c>
      <c r="I559" s="85"/>
      <c r="J559" s="60">
        <v>0</v>
      </c>
      <c r="K559" s="61">
        <v>0</v>
      </c>
      <c r="L559" s="61">
        <v>0</v>
      </c>
      <c r="M559" s="62">
        <f>LOG(J559+([3]Values!$D$8*K559)+([3]Values!$D$9*L559)+(N559*[3]Values!D$10)+(O559*[3]Values!$D$11)+1)</f>
        <v>6.3229024513538595E-2</v>
      </c>
      <c r="N559" s="110">
        <v>10</v>
      </c>
      <c r="O559" s="87">
        <v>2</v>
      </c>
      <c r="P559" s="88"/>
      <c r="Q559" s="89">
        <f>(J559+([3]Values!$D$8*K559)+([3]Values!$D$9*L559)+(N559*[3]Values!$D$10)+(O559*[3]Values!$D$11))/[3]Values!$A$2*100</f>
        <v>4.3894308432579349E-4</v>
      </c>
    </row>
    <row r="560" spans="1:17" x14ac:dyDescent="0.25">
      <c r="A560" s="84" t="s">
        <v>580</v>
      </c>
      <c r="B560" s="84" t="s">
        <v>173</v>
      </c>
      <c r="C560" s="84" t="s">
        <v>581</v>
      </c>
      <c r="D560" s="84" t="s">
        <v>173</v>
      </c>
      <c r="E560" s="84">
        <v>5.9</v>
      </c>
      <c r="F560" s="105" t="str">
        <f>HYPERLINK("https://earthquake-report.com/2018/05/15/strong-earthquake-northwest-of-madagascar-may-15-2018/","EQ Swarm")</f>
        <v>EQ Swarm</v>
      </c>
      <c r="G560" s="84" t="s">
        <v>22</v>
      </c>
      <c r="H560" s="84"/>
      <c r="I560" s="84"/>
      <c r="J560" s="60">
        <v>0</v>
      </c>
      <c r="K560" s="61">
        <v>20</v>
      </c>
      <c r="L560" s="61">
        <v>45</v>
      </c>
      <c r="M560" s="62">
        <f>LOG(J560+([3]Values!$D$8*K560)+([3]Values!$D$9*L560)+(N560*[3]Values!D$10)+(O560*[3]Values!$D$11)+1)</f>
        <v>0.90925981090451158</v>
      </c>
      <c r="N560" s="111">
        <v>100</v>
      </c>
      <c r="O560" s="92">
        <v>8</v>
      </c>
      <c r="P560" s="93"/>
      <c r="Q560" s="89">
        <f>(J560+([3]Values!$D$8*K560)+([3]Values!$D$9*L560)+(N560*[3]Values!$D$10)+(O560*[3]Values!$D$11))/[3]Values!$A$2*100</f>
        <v>1.9926002841015499E-2</v>
      </c>
    </row>
    <row r="561" spans="1:17" x14ac:dyDescent="0.25">
      <c r="A561" s="109">
        <v>43254</v>
      </c>
      <c r="B561" s="84" t="s">
        <v>582</v>
      </c>
      <c r="C561" s="85" t="s">
        <v>583</v>
      </c>
      <c r="D561" s="84" t="s">
        <v>582</v>
      </c>
      <c r="E561" s="84"/>
      <c r="F561" s="85" t="s">
        <v>87</v>
      </c>
      <c r="G561" s="85" t="s">
        <v>22</v>
      </c>
      <c r="H561" s="84"/>
      <c r="I561" s="84"/>
      <c r="J561" s="60">
        <v>0</v>
      </c>
      <c r="K561" s="61">
        <v>0</v>
      </c>
      <c r="L561" s="61">
        <v>0</v>
      </c>
      <c r="M561" s="62">
        <f>LOG(J561+([3]Values!$D$8*K561)+([3]Values!$D$9*L561)+(N561*[3]Values!D$10)+(O561*[3]Values!$D$11)+1)</f>
        <v>3.8802963825529238E-2</v>
      </c>
      <c r="N561" s="110">
        <v>10</v>
      </c>
      <c r="O561" s="92">
        <v>0</v>
      </c>
      <c r="P561" s="93"/>
      <c r="Q561" s="89"/>
    </row>
    <row r="562" spans="1:17" x14ac:dyDescent="0.25">
      <c r="A562" s="67">
        <v>43256</v>
      </c>
      <c r="B562" s="68" t="s">
        <v>126</v>
      </c>
      <c r="C562" s="68" t="s">
        <v>298</v>
      </c>
      <c r="D562" s="68" t="s">
        <v>126</v>
      </c>
      <c r="E562" s="68">
        <v>5.2</v>
      </c>
      <c r="F562" s="68" t="s">
        <v>87</v>
      </c>
      <c r="G562" s="68" t="s">
        <v>22</v>
      </c>
      <c r="H562" s="68"/>
      <c r="I562" s="68"/>
      <c r="J562" s="60">
        <v>1</v>
      </c>
      <c r="K562" s="69">
        <v>31</v>
      </c>
      <c r="L562" s="69"/>
      <c r="M562" s="70">
        <f>LOG(J562+([3]Values!$D$8*K562)+([3]Values!$D$9*L562)+(N562*[3]Values!D$10)+(O562*[3]Values!$D$11)+1)</f>
        <v>1.0159301060933905</v>
      </c>
      <c r="N562" s="103">
        <v>50</v>
      </c>
      <c r="O562" s="98"/>
      <c r="P562" s="99"/>
      <c r="Q562" s="89">
        <f>(J562+([3]Values!$D$8*K562)+([3]Values!$D$9*L562)+(N562*[3]Values!$D$10)+(O562*[3]Values!$D$11))/[3]Values!$A$2*100</f>
        <v>2.625337382324661E-2</v>
      </c>
    </row>
    <row r="563" spans="1:17" x14ac:dyDescent="0.25">
      <c r="A563" s="104">
        <v>43257</v>
      </c>
      <c r="B563" s="84" t="s">
        <v>323</v>
      </c>
      <c r="C563" s="84" t="s">
        <v>324</v>
      </c>
      <c r="D563" s="84" t="s">
        <v>323</v>
      </c>
      <c r="E563" s="84">
        <v>4.3</v>
      </c>
      <c r="F563" s="84" t="s">
        <v>87</v>
      </c>
      <c r="G563" s="84" t="s">
        <v>22</v>
      </c>
      <c r="H563" s="84"/>
      <c r="I563" s="84" t="s">
        <v>50</v>
      </c>
      <c r="J563" s="60">
        <v>0</v>
      </c>
      <c r="K563" s="61">
        <v>84</v>
      </c>
      <c r="L563" s="61"/>
      <c r="M563" s="62">
        <f>LOG(J563+([3]Values!$D$8*K563)+([3]Values!$D$9*L563)+(N563*[3]Values!D$10)+(O563*[3]Values!$D$11)+1)</f>
        <v>1.3508855328796519</v>
      </c>
      <c r="N563" s="92">
        <v>1</v>
      </c>
      <c r="O563" s="92"/>
      <c r="P563" s="93"/>
      <c r="Q563" s="94">
        <f>(J563+([3]Values!$D$8*K563)+([3]Values!$D$9*L563)+(N563*[3]Values!$D$10)+(O563*[3]Values!$D$11))/[3]Values!$A$2*100</f>
        <v>6.0028720686754501E-2</v>
      </c>
    </row>
    <row r="564" spans="1:17" x14ac:dyDescent="0.25">
      <c r="A564" s="109">
        <v>43262</v>
      </c>
      <c r="B564" s="84" t="s">
        <v>61</v>
      </c>
      <c r="C564" s="85" t="s">
        <v>584</v>
      </c>
      <c r="D564" s="84" t="s">
        <v>61</v>
      </c>
      <c r="E564" s="85">
        <v>4.9000000000000004</v>
      </c>
      <c r="F564" s="85" t="s">
        <v>87</v>
      </c>
      <c r="G564" s="85" t="s">
        <v>22</v>
      </c>
      <c r="H564" s="85"/>
      <c r="I564" s="85"/>
      <c r="J564" s="60">
        <v>0</v>
      </c>
      <c r="K564" s="61">
        <v>2</v>
      </c>
      <c r="L564" s="61"/>
      <c r="M564" s="62">
        <f>LOG(J564+([3]Values!$D$8*K564)+([3]Values!$D$9*L564)+(N564*[3]Values!D$10)+(O564*[3]Values!$D$11)+1)</f>
        <v>0.18168091789411395</v>
      </c>
      <c r="N564" s="87">
        <v>1</v>
      </c>
      <c r="O564" s="87"/>
      <c r="P564" s="88"/>
      <c r="Q564" s="89">
        <f>(J564+([3]Values!$D$8*K564)+([3]Values!$D$9*L564)+(N564*[3]Values!$D$10)+(O564*[3]Values!$D$11))/[3]Values!$A$2*100</f>
        <v>1.4548080908363332E-3</v>
      </c>
    </row>
    <row r="565" spans="1:17" x14ac:dyDescent="0.25">
      <c r="A565" s="109">
        <v>43263</v>
      </c>
      <c r="B565" s="84" t="s">
        <v>25</v>
      </c>
      <c r="C565" s="85" t="s">
        <v>585</v>
      </c>
      <c r="D565" s="84" t="s">
        <v>25</v>
      </c>
      <c r="E565" s="85">
        <v>3.4</v>
      </c>
      <c r="F565" s="85" t="s">
        <v>87</v>
      </c>
      <c r="G565" s="85" t="s">
        <v>565</v>
      </c>
      <c r="H565" s="85">
        <v>2</v>
      </c>
      <c r="I565" s="85"/>
      <c r="J565" s="60">
        <v>0</v>
      </c>
      <c r="K565" s="61">
        <v>0</v>
      </c>
      <c r="L565" s="61">
        <v>0</v>
      </c>
      <c r="M565" s="62">
        <f>LOG(J565+([3]Values!$D$8*K565)+([3]Values!$D$9*L565)+(N565*[3]Values!D$10)+(O565*[3]Values!$D$11)+1)</f>
        <v>8.0429091224550799E-3</v>
      </c>
      <c r="N565" s="87">
        <v>2</v>
      </c>
      <c r="O565" s="87">
        <v>0</v>
      </c>
      <c r="P565" s="88"/>
      <c r="Q565" s="89">
        <f>(J565+([3]Values!$D$8*K565)+([3]Values!$D$9*L565)+(N565*[3]Values!$D$10)+(O565*[3]Values!$D$11))/[3]Values!$A$2*100</f>
        <v>5.2352152603487277E-5</v>
      </c>
    </row>
    <row r="566" spans="1:17" x14ac:dyDescent="0.25">
      <c r="A566" s="67">
        <v>43263</v>
      </c>
      <c r="B566" s="68" t="s">
        <v>100</v>
      </c>
      <c r="C566" s="68" t="s">
        <v>586</v>
      </c>
      <c r="D566" s="68" t="s">
        <v>100</v>
      </c>
      <c r="E566" s="68">
        <v>4.5</v>
      </c>
      <c r="F566" s="68" t="s">
        <v>87</v>
      </c>
      <c r="G566" s="68" t="s">
        <v>565</v>
      </c>
      <c r="H566" s="68"/>
      <c r="I566" s="68"/>
      <c r="J566" s="60">
        <v>2</v>
      </c>
      <c r="K566" s="69">
        <v>7</v>
      </c>
      <c r="L566" s="69">
        <v>3000</v>
      </c>
      <c r="M566" s="70">
        <f>LOG(J566+([3]Values!$D$8*K566)+([3]Values!$D$9*L566)+(N566*[3]Values!D$10)+(O566*[3]Values!$D$11)+1)</f>
        <v>1.8064574172707704</v>
      </c>
      <c r="N566" s="98">
        <v>110</v>
      </c>
      <c r="O566" s="98">
        <v>100</v>
      </c>
      <c r="P566" s="99"/>
      <c r="Q566" s="89">
        <f>(J566+([3]Values!$D$8*K566)+([3]Values!$D$9*L566)+(N566*[3]Values!$D$10)+(O566*[3]Values!$D$11))/[3]Values!$A$2*100</f>
        <v>0.17656329609268151</v>
      </c>
    </row>
    <row r="567" spans="1:17" x14ac:dyDescent="0.25">
      <c r="A567" s="109">
        <v>43264</v>
      </c>
      <c r="B567" s="84" t="s">
        <v>210</v>
      </c>
      <c r="C567" s="85" t="s">
        <v>368</v>
      </c>
      <c r="D567" s="84" t="s">
        <v>210</v>
      </c>
      <c r="E567" s="85">
        <v>5.3</v>
      </c>
      <c r="F567" s="85" t="s">
        <v>87</v>
      </c>
      <c r="G567" s="85" t="s">
        <v>22</v>
      </c>
      <c r="H567" s="85"/>
      <c r="I567" s="85"/>
      <c r="J567" s="60">
        <v>0</v>
      </c>
      <c r="K567" s="61">
        <v>0</v>
      </c>
      <c r="L567" s="61">
        <v>0</v>
      </c>
      <c r="M567" s="62">
        <f>LOG(J567+([3]Values!$D$8*K567)+([3]Values!$D$9*L567)+(N567*[3]Values!D$10)+(O567*[3]Values!$D$11)+1)</f>
        <v>4.0400731096553195E-3</v>
      </c>
      <c r="N567" s="87">
        <v>1</v>
      </c>
      <c r="O567" s="87">
        <v>0</v>
      </c>
      <c r="P567" s="99"/>
      <c r="Q567" s="89">
        <f>(J567+([3]Values!$D$8*K567)+([3]Values!$D$9*L567)+(N567*[3]Values!$D$10)+(O567*[3]Values!$D$11))/[3]Values!$A$2*100</f>
        <v>2.6176076301743638E-5</v>
      </c>
    </row>
    <row r="568" spans="1:17" x14ac:dyDescent="0.25">
      <c r="A568" s="109">
        <v>43264</v>
      </c>
      <c r="B568" s="84" t="s">
        <v>47</v>
      </c>
      <c r="C568" s="85" t="s">
        <v>278</v>
      </c>
      <c r="D568" s="84" t="s">
        <v>47</v>
      </c>
      <c r="E568" s="85">
        <v>4.8</v>
      </c>
      <c r="F568" s="85" t="s">
        <v>87</v>
      </c>
      <c r="G568" s="85" t="s">
        <v>22</v>
      </c>
      <c r="H568" s="85">
        <v>12</v>
      </c>
      <c r="I568" s="85"/>
      <c r="J568" s="60">
        <v>0</v>
      </c>
      <c r="K568" s="61">
        <v>6</v>
      </c>
      <c r="L568" s="61"/>
      <c r="M568" s="62">
        <f>LOG(J568+([3]Values!$D$8*K568)+([3]Values!$D$9*L568)+(N568*[3]Values!D$10)+(O568*[3]Values!$D$11)+1)</f>
        <v>0.59335319812928755</v>
      </c>
      <c r="N568" s="87">
        <v>54</v>
      </c>
      <c r="O568" s="87">
        <v>28</v>
      </c>
      <c r="P568" s="99"/>
      <c r="Q568" s="89">
        <f>(J568+([3]Values!$D$8*K568)+([3]Values!$D$9*L568)+(N568*[3]Values!$D$10)+(O568*[3]Values!$D$11))/[3]Values!$A$2*100</f>
        <v>8.1799566622149239E-3</v>
      </c>
    </row>
    <row r="569" spans="1:17" x14ac:dyDescent="0.25">
      <c r="A569" s="116" t="s">
        <v>587</v>
      </c>
      <c r="B569" s="117" t="s">
        <v>588</v>
      </c>
      <c r="C569" s="116" t="s">
        <v>589</v>
      </c>
      <c r="D569" s="117" t="s">
        <v>588</v>
      </c>
      <c r="E569" s="116" t="s">
        <v>590</v>
      </c>
      <c r="F569" s="116" t="s">
        <v>87</v>
      </c>
      <c r="G569" s="116" t="s">
        <v>22</v>
      </c>
      <c r="H569" s="116" t="s">
        <v>591</v>
      </c>
      <c r="I569" s="116"/>
      <c r="J569" s="118" t="s">
        <v>592</v>
      </c>
      <c r="K569" s="119" t="s">
        <v>593</v>
      </c>
      <c r="L569" s="119" t="s">
        <v>594</v>
      </c>
      <c r="M569" s="120" t="e">
        <f>LOG(J569+([3]Values!$D$8*K569)+([3]Values!$D$9*L569)+(N569*[3]Values!D$10)+(O569*[3]Values!$D$11)+1)</f>
        <v>#VALUE!</v>
      </c>
      <c r="N569" s="121" t="s">
        <v>595</v>
      </c>
      <c r="O569" s="121" t="s">
        <v>596</v>
      </c>
      <c r="P569" s="122"/>
      <c r="Q569" s="89" t="e">
        <f>(J569+([3]Values!$D$8*K569)+([3]Values!$D$9*L569)+(N569*[3]Values!$D$10)+(O569*[3]Values!$D$11))/[3]Values!$A$2*100</f>
        <v>#VALUE!</v>
      </c>
    </row>
    <row r="570" spans="1:17" x14ac:dyDescent="0.25">
      <c r="A570" s="109">
        <v>43268</v>
      </c>
      <c r="B570" s="84" t="s">
        <v>82</v>
      </c>
      <c r="C570" s="85" t="s">
        <v>597</v>
      </c>
      <c r="D570" s="84" t="s">
        <v>82</v>
      </c>
      <c r="E570" s="85">
        <v>5.2</v>
      </c>
      <c r="F570" s="85" t="s">
        <v>87</v>
      </c>
      <c r="G570" s="85" t="s">
        <v>22</v>
      </c>
      <c r="H570" s="85"/>
      <c r="I570" s="85"/>
      <c r="J570" s="60">
        <v>0</v>
      </c>
      <c r="K570" s="61"/>
      <c r="L570" s="61"/>
      <c r="M570" s="62">
        <f>LOG(J570+([3]Values!$D$8*K570)+([3]Values!$D$9*L570)+(N570*[3]Values!D$10)+(O570*[3]Values!$D$11)+1)</f>
        <v>0.1686342867703596</v>
      </c>
      <c r="N570" s="87"/>
      <c r="O570" s="87">
        <v>15</v>
      </c>
      <c r="P570" s="88"/>
      <c r="Q570" s="89">
        <f>(J570+([3]Values!$D$8*K570)+([3]Values!$D$9*L570)+(N570*[3]Values!$D$10)+(O570*[3]Values!$D$11))/[3]Values!$A$2*100</f>
        <v>1.328867409812678E-3</v>
      </c>
    </row>
    <row r="571" spans="1:17" x14ac:dyDescent="0.25">
      <c r="A571" s="109">
        <v>43268</v>
      </c>
      <c r="B571" s="84" t="s">
        <v>34</v>
      </c>
      <c r="C571" s="85" t="s">
        <v>598</v>
      </c>
      <c r="D571" s="84" t="s">
        <v>34</v>
      </c>
      <c r="E571" s="85">
        <v>4.7</v>
      </c>
      <c r="F571" s="85" t="s">
        <v>87</v>
      </c>
      <c r="G571" s="85" t="s">
        <v>22</v>
      </c>
      <c r="H571" s="85">
        <v>15</v>
      </c>
      <c r="I571" s="115" t="s">
        <v>209</v>
      </c>
      <c r="J571" s="60">
        <v>0</v>
      </c>
      <c r="K571" s="61">
        <v>0</v>
      </c>
      <c r="L571" s="61">
        <v>0</v>
      </c>
      <c r="M571" s="62">
        <f>LOG(J571+([3]Values!$D$8*K571)+([3]Values!$D$9*L571)+(N571*[3]Values!D$10)+(O571*[3]Values!$D$11)+1)</f>
        <v>1.5939572029432809E-2</v>
      </c>
      <c r="N571" s="87">
        <v>4</v>
      </c>
      <c r="O571" s="87">
        <v>0</v>
      </c>
      <c r="P571" s="88"/>
      <c r="Q571" s="89">
        <f>(J571+([3]Values!$D$8*K571)+([3]Values!$D$9*L571)+(N571*[3]Values!$D$10)+(O571*[3]Values!$D$11))/[3]Values!$A$2*100</f>
        <v>1.0470430520697455E-4</v>
      </c>
    </row>
    <row r="572" spans="1:17" x14ac:dyDescent="0.25">
      <c r="A572" s="67">
        <v>43268</v>
      </c>
      <c r="B572" s="68" t="s">
        <v>34</v>
      </c>
      <c r="C572" s="68" t="s">
        <v>599</v>
      </c>
      <c r="D572" s="68" t="s">
        <v>34</v>
      </c>
      <c r="E572" s="68">
        <v>5.5</v>
      </c>
      <c r="F572" s="68" t="s">
        <v>87</v>
      </c>
      <c r="G572" s="68" t="s">
        <v>22</v>
      </c>
      <c r="H572" s="68">
        <v>12</v>
      </c>
      <c r="I572" s="82" t="s">
        <v>37</v>
      </c>
      <c r="J572" s="60">
        <v>5</v>
      </c>
      <c r="K572" s="69">
        <v>462</v>
      </c>
      <c r="L572" s="69">
        <v>182</v>
      </c>
      <c r="M572" s="70">
        <f>LOG(J572+([3]Values!$D$8*K572)+([3]Values!$D$9*L572)+(N572*[3]Values!D$10)+(O572*[3]Values!$D$11)+1)</f>
        <v>2.8330172575023518</v>
      </c>
      <c r="N572" s="87">
        <v>57629</v>
      </c>
      <c r="O572" s="98">
        <v>475</v>
      </c>
      <c r="P572" s="99">
        <v>1620000000</v>
      </c>
      <c r="Q572" s="89">
        <f>(J572+([3]Values!$D$8*K572)+([3]Values!$D$9*L572)+(N572*[3]Values!$D$10)+(O572*[3]Values!$D$11))/[3]Values!$A$2*100</f>
        <v>1.9039559652648343</v>
      </c>
    </row>
    <row r="573" spans="1:17" x14ac:dyDescent="0.25">
      <c r="A573" s="109">
        <v>43277</v>
      </c>
      <c r="B573" s="84" t="s">
        <v>44</v>
      </c>
      <c r="C573" s="85" t="s">
        <v>490</v>
      </c>
      <c r="D573" s="84" t="s">
        <v>44</v>
      </c>
      <c r="E573" s="85">
        <v>4.8</v>
      </c>
      <c r="F573" s="85" t="s">
        <v>87</v>
      </c>
      <c r="G573" s="85" t="s">
        <v>22</v>
      </c>
      <c r="H573" s="85"/>
      <c r="I573" s="85"/>
      <c r="J573" s="60">
        <v>0</v>
      </c>
      <c r="K573" s="61">
        <v>19</v>
      </c>
      <c r="L573" s="61"/>
      <c r="M573" s="62">
        <f>LOG(J573+([3]Values!$D$8*K573)+([3]Values!$D$9*L573)+(N573*[3]Values!D$10)+(O573*[3]Values!$D$11)+1)</f>
        <v>0.81026342945499352</v>
      </c>
      <c r="N573" s="110">
        <v>15</v>
      </c>
      <c r="O573" s="87">
        <v>15</v>
      </c>
      <c r="P573" s="88"/>
      <c r="Q573" s="89">
        <f>(J573+([3]Values!$D$8*K573)+([3]Values!$D$9*L573)+(N573*[3]Values!$D$10)+(O573*[3]Values!$D$11))/[3]Values!$A$2*100</f>
        <v>1.5293512692417431E-2</v>
      </c>
    </row>
    <row r="574" spans="1:17" x14ac:dyDescent="0.25">
      <c r="A574" s="109">
        <v>43277</v>
      </c>
      <c r="B574" s="84" t="s">
        <v>55</v>
      </c>
      <c r="C574" s="85" t="s">
        <v>507</v>
      </c>
      <c r="D574" s="84" t="s">
        <v>55</v>
      </c>
      <c r="E574" s="85">
        <v>3.1</v>
      </c>
      <c r="F574" s="85" t="s">
        <v>87</v>
      </c>
      <c r="G574" s="85" t="s">
        <v>22</v>
      </c>
      <c r="H574" s="85"/>
      <c r="I574" s="85"/>
      <c r="J574" s="60">
        <v>0</v>
      </c>
      <c r="K574" s="61">
        <v>0</v>
      </c>
      <c r="L574" s="61">
        <v>0</v>
      </c>
      <c r="M574" s="62">
        <f>LOG(J574+([3]Values!$D$8*K574)+([3]Values!$D$9*L574)+(N574*[3]Values!D$10)+(O574*[3]Values!$D$11)+1)</f>
        <v>1.5939572029432809E-2</v>
      </c>
      <c r="N574" s="87">
        <v>4</v>
      </c>
      <c r="O574" s="87">
        <v>0</v>
      </c>
      <c r="P574" s="88"/>
      <c r="Q574" s="89">
        <f>(J574+([3]Values!$D$8*K574)+([3]Values!$D$9*L574)+(N574*[3]Values!$D$10)+(O574*[3]Values!$D$11))/[3]Values!$A$2*100</f>
        <v>1.0470430520697455E-4</v>
      </c>
    </row>
    <row r="575" spans="1:17" x14ac:dyDescent="0.25">
      <c r="A575" s="109">
        <v>43283</v>
      </c>
      <c r="B575" s="84" t="s">
        <v>28</v>
      </c>
      <c r="C575" s="85" t="s">
        <v>600</v>
      </c>
      <c r="D575" s="84" t="s">
        <v>28</v>
      </c>
      <c r="E575" s="85">
        <v>3.6</v>
      </c>
      <c r="F575" s="85" t="s">
        <v>87</v>
      </c>
      <c r="G575" s="85" t="s">
        <v>22</v>
      </c>
      <c r="H575" s="85">
        <v>5</v>
      </c>
      <c r="I575" s="85"/>
      <c r="J575" s="60">
        <v>0</v>
      </c>
      <c r="K575" s="61">
        <v>0</v>
      </c>
      <c r="L575" s="61">
        <v>0</v>
      </c>
      <c r="M575" s="62">
        <f>LOG(J575+([3]Values!$D$8*K575)+([3]Values!$D$9*L575)+(N575*[3]Values!D$10)+(O575*[3]Values!$D$11)+1)</f>
        <v>2.3695212342431438E-2</v>
      </c>
      <c r="N575" s="87">
        <v>6</v>
      </c>
      <c r="O575" s="87">
        <v>0</v>
      </c>
      <c r="P575" s="93"/>
      <c r="Q575" s="89">
        <f>(J575+([3]Values!$D$8*K575)+([3]Values!$D$9*L575)+(N575*[3]Values!$D$10)+(O575*[3]Values!$D$11))/[3]Values!$A$2*100</f>
        <v>1.5705645781046183E-4</v>
      </c>
    </row>
    <row r="576" spans="1:17" x14ac:dyDescent="0.25">
      <c r="A576" s="109">
        <v>43283</v>
      </c>
      <c r="B576" s="84" t="s">
        <v>196</v>
      </c>
      <c r="C576" s="85" t="s">
        <v>601</v>
      </c>
      <c r="D576" s="84" t="s">
        <v>196</v>
      </c>
      <c r="E576" s="85">
        <v>4.5999999999999996</v>
      </c>
      <c r="F576" s="85" t="s">
        <v>87</v>
      </c>
      <c r="G576" s="85" t="s">
        <v>22</v>
      </c>
      <c r="H576" s="85">
        <v>20</v>
      </c>
      <c r="I576" s="85"/>
      <c r="J576" s="60">
        <v>0</v>
      </c>
      <c r="K576" s="61">
        <v>0</v>
      </c>
      <c r="L576" s="61">
        <v>0</v>
      </c>
      <c r="M576" s="62">
        <f>LOG(J576+([3]Values!$D$8*K576)+([3]Values!$D$9*L576)+(N576*[3]Values!D$10)+(O576*[3]Values!$D$11)+1)</f>
        <v>1.3524366729655577E-2</v>
      </c>
      <c r="N576" s="87">
        <v>0</v>
      </c>
      <c r="O576" s="87">
        <v>1</v>
      </c>
      <c r="P576" s="93"/>
      <c r="Q576" s="89">
        <f>(J576+([3]Values!$D$8*K576)+([3]Values!$D$9*L576)+(N576*[3]Values!$D$10)+(O576*[3]Values!$D$11))/[3]Values!$A$2*100</f>
        <v>8.8591160654178524E-5</v>
      </c>
    </row>
    <row r="577" spans="1:17" x14ac:dyDescent="0.25">
      <c r="A577" s="109">
        <v>43284</v>
      </c>
      <c r="B577" s="84" t="s">
        <v>64</v>
      </c>
      <c r="C577" s="85" t="s">
        <v>65</v>
      </c>
      <c r="D577" s="84" t="s">
        <v>64</v>
      </c>
      <c r="E577" s="85">
        <v>4.0999999999999996</v>
      </c>
      <c r="F577" s="85" t="s">
        <v>602</v>
      </c>
      <c r="G577" s="85" t="s">
        <v>68</v>
      </c>
      <c r="H577" s="85">
        <v>1</v>
      </c>
      <c r="I577" s="85"/>
      <c r="J577" s="60">
        <v>0</v>
      </c>
      <c r="K577" s="61">
        <v>12</v>
      </c>
      <c r="L577" s="61">
        <v>0</v>
      </c>
      <c r="M577" s="62">
        <f>LOG(J577+([3]Values!$D$8*K577)+([3]Values!$D$9*L577)+(N577*[3]Values!D$10)+(O577*[3]Values!$D$11)+1)</f>
        <v>0.60858042846226457</v>
      </c>
      <c r="N577" s="87">
        <v>0</v>
      </c>
      <c r="O577" s="87">
        <v>0</v>
      </c>
      <c r="P577" s="88"/>
      <c r="Q577" s="89">
        <f>(J577+([3]Values!$D$8*K577)+([3]Values!$D$9*L577)+(N577*[3]Values!$D$10)+(O577*[3]Values!$D$11))/[3]Values!$A$2*100</f>
        <v>8.571792087207538E-3</v>
      </c>
    </row>
    <row r="578" spans="1:17" x14ac:dyDescent="0.25">
      <c r="A578" s="109">
        <v>43285</v>
      </c>
      <c r="B578" s="84" t="s">
        <v>214</v>
      </c>
      <c r="C578" s="85" t="s">
        <v>603</v>
      </c>
      <c r="D578" s="84" t="s">
        <v>214</v>
      </c>
      <c r="E578" s="85">
        <v>4.4000000000000004</v>
      </c>
      <c r="F578" s="85" t="s">
        <v>158</v>
      </c>
      <c r="G578" s="85" t="s">
        <v>22</v>
      </c>
      <c r="H578" s="85"/>
      <c r="I578" s="85"/>
      <c r="J578" s="60">
        <v>0</v>
      </c>
      <c r="K578" s="61">
        <v>0</v>
      </c>
      <c r="L578" s="61">
        <v>15</v>
      </c>
      <c r="M578" s="62">
        <f>LOG(J578+([3]Values!$D$8*K578)+([3]Values!$D$9*L578)+(N578*[3]Values!D$10)+(O578*[3]Values!$D$11)+1)</f>
        <v>0.17431382290736072</v>
      </c>
      <c r="N578" s="110">
        <v>20</v>
      </c>
      <c r="O578" s="87">
        <v>1</v>
      </c>
      <c r="P578" s="88"/>
      <c r="Q578" s="89">
        <f>(J578+([3]Values!$D$8*K578)+([3]Values!$D$9*L578)+(N578*[3]Values!$D$10)+(O578*[3]Values!$D$11))/[3]Values!$A$2*100</f>
        <v>1.3832279467763222E-3</v>
      </c>
    </row>
    <row r="579" spans="1:17" x14ac:dyDescent="0.25">
      <c r="A579" s="109">
        <v>43285</v>
      </c>
      <c r="B579" s="84" t="s">
        <v>38</v>
      </c>
      <c r="C579" s="85" t="s">
        <v>335</v>
      </c>
      <c r="D579" s="84" t="s">
        <v>38</v>
      </c>
      <c r="E579" s="85">
        <v>5.0999999999999996</v>
      </c>
      <c r="F579" s="85" t="s">
        <v>87</v>
      </c>
      <c r="G579" s="85" t="s">
        <v>22</v>
      </c>
      <c r="H579" s="85">
        <v>18</v>
      </c>
      <c r="I579" s="85" t="s">
        <v>50</v>
      </c>
      <c r="J579" s="60">
        <v>0</v>
      </c>
      <c r="K579" s="61">
        <v>0</v>
      </c>
      <c r="L579" s="61">
        <v>0</v>
      </c>
      <c r="M579" s="62">
        <f>LOG(J579+([3]Values!$D$8*K579)+([3]Values!$D$9*L579)+(N579*[3]Values!D$10)+(O579*[3]Values!$D$11)+1)</f>
        <v>5.6977318551954377E-2</v>
      </c>
      <c r="N579" s="110">
        <v>15</v>
      </c>
      <c r="O579" s="87">
        <v>0</v>
      </c>
      <c r="P579" s="88"/>
      <c r="Q579" s="89">
        <f>(J579+([3]Values!$D$8*K579)+([3]Values!$D$9*L579)+(N579*[3]Values!$D$10)+(O579*[3]Values!$D$11))/[3]Values!$A$2*100</f>
        <v>3.926411445261546E-4</v>
      </c>
    </row>
    <row r="580" spans="1:17" x14ac:dyDescent="0.25">
      <c r="A580" s="109">
        <v>43287</v>
      </c>
      <c r="B580" s="84" t="s">
        <v>225</v>
      </c>
      <c r="C580" s="85" t="s">
        <v>604</v>
      </c>
      <c r="D580" s="84" t="s">
        <v>225</v>
      </c>
      <c r="E580" s="85">
        <v>5.4</v>
      </c>
      <c r="F580" s="85" t="s">
        <v>87</v>
      </c>
      <c r="G580" s="85" t="s">
        <v>22</v>
      </c>
      <c r="H580" s="85">
        <v>36</v>
      </c>
      <c r="I580" s="85"/>
      <c r="J580" s="60">
        <v>0</v>
      </c>
      <c r="K580" s="61">
        <v>0</v>
      </c>
      <c r="L580" s="61">
        <v>0</v>
      </c>
      <c r="M580" s="62">
        <f>LOG(J580+([3]Values!$D$8*K580)+([3]Values!$D$9*L580)+(N580*[3]Values!D$10)+(O580*[3]Values!$D$11)+1)</f>
        <v>8.0429091224550799E-3</v>
      </c>
      <c r="N580" s="87">
        <v>2</v>
      </c>
      <c r="O580" s="87">
        <v>0</v>
      </c>
      <c r="P580" s="88"/>
      <c r="Q580" s="89">
        <f>(J580+([3]Values!$D$8*K580)+([3]Values!$D$9*L580)+(N580*[3]Values!$D$10)+(O580*[3]Values!$D$11))/[3]Values!$A$2*100</f>
        <v>5.2352152603487277E-5</v>
      </c>
    </row>
    <row r="581" spans="1:17" x14ac:dyDescent="0.25">
      <c r="A581" s="109">
        <v>43288</v>
      </c>
      <c r="B581" s="84" t="s">
        <v>47</v>
      </c>
      <c r="C581" s="85" t="s">
        <v>284</v>
      </c>
      <c r="D581" s="84" t="s">
        <v>47</v>
      </c>
      <c r="E581" s="85">
        <v>4.5999999999999996</v>
      </c>
      <c r="F581" s="85" t="s">
        <v>158</v>
      </c>
      <c r="G581" s="85" t="s">
        <v>22</v>
      </c>
      <c r="H581" s="85">
        <v>5</v>
      </c>
      <c r="I581" s="85"/>
      <c r="J581" s="60">
        <v>0</v>
      </c>
      <c r="K581" s="61">
        <v>0</v>
      </c>
      <c r="L581" s="61">
        <v>220</v>
      </c>
      <c r="M581" s="62">
        <f>LOG(J581+([3]Values!$D$8*K581)+([3]Values!$D$9*L581)+(N581*[3]Values!D$10)+(O581*[3]Values!$D$11)+1)</f>
        <v>0.81298142823957409</v>
      </c>
      <c r="N581" s="87">
        <v>55</v>
      </c>
      <c r="O581" s="87">
        <v>30</v>
      </c>
      <c r="P581" s="88"/>
      <c r="Q581" s="89">
        <f>(J581+([3]Values!$D$8*K581)+([3]Values!$D$9*L581)+(N581*[3]Values!$D$10)+(O581*[3]Values!$D$11))/[3]Values!$A$2*100</f>
        <v>1.5407109497501235E-2</v>
      </c>
    </row>
    <row r="582" spans="1:17" x14ac:dyDescent="0.25">
      <c r="A582" s="109">
        <v>43289</v>
      </c>
      <c r="B582" s="84" t="s">
        <v>61</v>
      </c>
      <c r="C582" s="85" t="s">
        <v>605</v>
      </c>
      <c r="D582" s="84" t="s">
        <v>61</v>
      </c>
      <c r="E582" s="85">
        <v>4.3</v>
      </c>
      <c r="F582" s="85" t="s">
        <v>87</v>
      </c>
      <c r="G582" s="85" t="s">
        <v>22</v>
      </c>
      <c r="H582" s="85"/>
      <c r="I582" s="85"/>
      <c r="J582" s="60">
        <v>0</v>
      </c>
      <c r="K582" s="61">
        <v>0</v>
      </c>
      <c r="L582" s="61">
        <v>0</v>
      </c>
      <c r="M582" s="62">
        <f>LOG(J582+([3]Values!$D$8*K582)+([3]Values!$D$9*L582)+(N582*[3]Values!D$10)+(O582*[3]Values!$D$11)+1)</f>
        <v>3.8802963825529238E-2</v>
      </c>
      <c r="N582" s="110">
        <v>10</v>
      </c>
      <c r="O582" s="87">
        <v>0</v>
      </c>
      <c r="P582" s="88"/>
      <c r="Q582" s="89">
        <f>(J582+([3]Values!$D$8*K582)+([3]Values!$D$9*L582)+(N582*[3]Values!$D$10)+(O582*[3]Values!$D$11))/[3]Values!$A$2*100</f>
        <v>2.6176076301743638E-4</v>
      </c>
    </row>
    <row r="583" spans="1:17" x14ac:dyDescent="0.25">
      <c r="A583" s="109">
        <v>43291</v>
      </c>
      <c r="B583" s="84" t="s">
        <v>25</v>
      </c>
      <c r="C583" s="85" t="s">
        <v>606</v>
      </c>
      <c r="D583" s="84" t="s">
        <v>25</v>
      </c>
      <c r="E583" s="85">
        <v>4</v>
      </c>
      <c r="F583" s="85" t="s">
        <v>87</v>
      </c>
      <c r="G583" s="85" t="s">
        <v>22</v>
      </c>
      <c r="H583" s="85"/>
      <c r="I583" s="85"/>
      <c r="J583" s="60">
        <v>0</v>
      </c>
      <c r="K583" s="61">
        <v>0</v>
      </c>
      <c r="L583" s="61">
        <v>0</v>
      </c>
      <c r="M583" s="62">
        <f>LOG(J583+([3]Values!$D$8*K583)+([3]Values!$D$9*L583)+(N583*[3]Values!D$10)+(O583*[3]Values!$D$11)+1)</f>
        <v>1.9834704505085086E-2</v>
      </c>
      <c r="N583" s="110">
        <v>5</v>
      </c>
      <c r="O583" s="87">
        <v>0</v>
      </c>
      <c r="P583" s="88"/>
      <c r="Q583" s="89">
        <f>(J583+([3]Values!$D$8*K583)+([3]Values!$D$9*L583)+(N583*[3]Values!$D$10)+(O583*[3]Values!$D$11))/[3]Values!$A$2*100</f>
        <v>1.3088038150871819E-4</v>
      </c>
    </row>
    <row r="584" spans="1:17" x14ac:dyDescent="0.25">
      <c r="A584" s="109">
        <v>43291</v>
      </c>
      <c r="B584" s="84" t="s">
        <v>199</v>
      </c>
      <c r="C584" s="85" t="s">
        <v>607</v>
      </c>
      <c r="D584" s="84" t="s">
        <v>199</v>
      </c>
      <c r="E584" s="85">
        <v>5.0999999999999996</v>
      </c>
      <c r="F584" s="85" t="s">
        <v>87</v>
      </c>
      <c r="G584" s="85" t="s">
        <v>31</v>
      </c>
      <c r="H584" s="85">
        <v>15</v>
      </c>
      <c r="I584" s="85"/>
      <c r="J584" s="60">
        <v>0</v>
      </c>
      <c r="K584" s="61">
        <v>0</v>
      </c>
      <c r="L584" s="61">
        <v>0</v>
      </c>
      <c r="M584" s="62">
        <f>LOG(J584+([3]Values!$D$8*K584)+([3]Values!$D$9*L584)+(N584*[3]Values!D$10)+(O584*[3]Values!$D$11)+1)</f>
        <v>8.0428829462874538E-2</v>
      </c>
      <c r="N584" s="110">
        <v>15</v>
      </c>
      <c r="O584" s="87">
        <v>2</v>
      </c>
      <c r="P584" s="88"/>
      <c r="Q584" s="89">
        <f>(J584+([3]Values!$D$8*K584)+([3]Values!$D$9*L584)+(N584*[3]Values!$D$10)+(O584*[3]Values!$D$11))/[3]Values!$A$2*100</f>
        <v>5.698234658345116E-4</v>
      </c>
    </row>
    <row r="585" spans="1:17" x14ac:dyDescent="0.25">
      <c r="A585" s="109">
        <v>43292</v>
      </c>
      <c r="B585" s="84" t="s">
        <v>196</v>
      </c>
      <c r="C585" s="85" t="s">
        <v>608</v>
      </c>
      <c r="D585" s="84" t="s">
        <v>196</v>
      </c>
      <c r="E585" s="85">
        <v>4.3</v>
      </c>
      <c r="F585" s="85" t="s">
        <v>87</v>
      </c>
      <c r="G585" s="85" t="s">
        <v>22</v>
      </c>
      <c r="H585" s="85">
        <v>5</v>
      </c>
      <c r="I585" s="85">
        <v>5</v>
      </c>
      <c r="J585" s="60">
        <v>0</v>
      </c>
      <c r="K585" s="61">
        <v>0</v>
      </c>
      <c r="L585" s="61">
        <v>0</v>
      </c>
      <c r="M585" s="62">
        <f>LOG(J585+([3]Values!$D$8*K585)+([3]Values!$D$9*L585)+(N585*[3]Values!D$10)+(O585*[3]Values!$D$11)+1)</f>
        <v>8.0429091224550799E-3</v>
      </c>
      <c r="N585" s="87">
        <v>2</v>
      </c>
      <c r="O585" s="87">
        <v>0</v>
      </c>
      <c r="P585" s="88"/>
      <c r="Q585" s="89">
        <f>(J585+([3]Values!$D$8*K585)+([3]Values!$D$9*L585)+(N585*[3]Values!$D$10)+(O585*[3]Values!$D$11))/[3]Values!$A$2*100</f>
        <v>5.2352152603487277E-5</v>
      </c>
    </row>
    <row r="586" spans="1:17" x14ac:dyDescent="0.25">
      <c r="A586" s="109">
        <v>43293</v>
      </c>
      <c r="B586" s="84" t="s">
        <v>47</v>
      </c>
      <c r="C586" s="85" t="s">
        <v>609</v>
      </c>
      <c r="D586" s="84" t="s">
        <v>47</v>
      </c>
      <c r="E586" s="85">
        <v>4.4000000000000004</v>
      </c>
      <c r="F586" s="85" t="s">
        <v>87</v>
      </c>
      <c r="G586" s="85" t="s">
        <v>22</v>
      </c>
      <c r="H586" s="85">
        <v>5</v>
      </c>
      <c r="I586" s="85"/>
      <c r="J586" s="60">
        <v>0</v>
      </c>
      <c r="K586" s="61">
        <v>0</v>
      </c>
      <c r="L586" s="61">
        <v>0</v>
      </c>
      <c r="M586" s="62">
        <f>LOG(J586+([3]Values!$D$8*K586)+([3]Values!$D$9*L586)+(N586*[3]Values!D$10)+(O586*[3]Values!$D$11)+1)</f>
        <v>1.9834704505085086E-2</v>
      </c>
      <c r="N586" s="110">
        <v>5</v>
      </c>
      <c r="O586" s="87">
        <v>0</v>
      </c>
      <c r="P586" s="88"/>
      <c r="Q586" s="89">
        <f>(J586+([3]Values!$D$8*K586)+([3]Values!$D$9*L586)+(N586*[3]Values!$D$10)+(O586*[3]Values!$D$11))/[3]Values!$A$2*100</f>
        <v>1.3088038150871819E-4</v>
      </c>
    </row>
    <row r="587" spans="1:17" x14ac:dyDescent="0.25">
      <c r="A587" s="109">
        <v>43293</v>
      </c>
      <c r="B587" s="84" t="s">
        <v>431</v>
      </c>
      <c r="C587" s="85"/>
      <c r="D587" s="84" t="s">
        <v>431</v>
      </c>
      <c r="E587" s="85">
        <v>5.0999999999999996</v>
      </c>
      <c r="F587" s="85" t="s">
        <v>87</v>
      </c>
      <c r="G587" s="85" t="s">
        <v>22</v>
      </c>
      <c r="H587" s="85">
        <v>124</v>
      </c>
      <c r="I587" s="85"/>
      <c r="J587" s="60">
        <v>0</v>
      </c>
      <c r="K587" s="61">
        <v>0</v>
      </c>
      <c r="L587" s="61">
        <v>0</v>
      </c>
      <c r="M587" s="62">
        <f>LOG(J587+([3]Values!$D$8*K587)+([3]Values!$D$9*L587)+(N587*[3]Values!D$10)+(O587*[3]Values!$D$11)+1)</f>
        <v>0.19333639162242891</v>
      </c>
      <c r="N587" s="87">
        <v>60</v>
      </c>
      <c r="O587" s="87">
        <v>0</v>
      </c>
      <c r="P587" s="88"/>
      <c r="Q587" s="89">
        <f>(J587+([3]Values!$D$8*K587)+([3]Values!$D$9*L587)+(N587*[3]Values!$D$10)+(O587*[3]Values!$D$11))/[3]Values!$A$2*100</f>
        <v>1.5705645781046184E-3</v>
      </c>
    </row>
    <row r="588" spans="1:17" x14ac:dyDescent="0.25">
      <c r="A588" s="109">
        <v>43296</v>
      </c>
      <c r="B588" s="84" t="s">
        <v>44</v>
      </c>
      <c r="C588" s="85" t="s">
        <v>490</v>
      </c>
      <c r="D588" s="84" t="s">
        <v>44</v>
      </c>
      <c r="E588" s="85">
        <v>4.5999999999999996</v>
      </c>
      <c r="F588" s="85" t="s">
        <v>87</v>
      </c>
      <c r="G588" s="85" t="s">
        <v>31</v>
      </c>
      <c r="H588" s="85">
        <v>8</v>
      </c>
      <c r="I588" s="85"/>
      <c r="J588" s="60">
        <v>0</v>
      </c>
      <c r="K588" s="61">
        <v>5</v>
      </c>
      <c r="L588" s="61"/>
      <c r="M588" s="62">
        <f>LOG(J588+([3]Values!$D$8*K588)+([3]Values!$D$9*L588)+(N588*[3]Values!D$10)+(O588*[3]Values!$D$11)+1)</f>
        <v>0.382989445131654</v>
      </c>
      <c r="N588" s="110">
        <v>15</v>
      </c>
      <c r="O588" s="87"/>
      <c r="P588" s="88"/>
      <c r="Q588" s="89">
        <f>(J588+([3]Values!$D$8*K588)+([3]Values!$D$9*L588)+(N588*[3]Values!$D$10)+(O588*[3]Values!$D$11))/[3]Values!$A$2*100</f>
        <v>3.9642211808626282E-3</v>
      </c>
    </row>
    <row r="589" spans="1:17" x14ac:dyDescent="0.25">
      <c r="A589" s="109">
        <v>43296</v>
      </c>
      <c r="B589" s="84" t="s">
        <v>47</v>
      </c>
      <c r="C589" s="85" t="s">
        <v>284</v>
      </c>
      <c r="D589" s="84" t="s">
        <v>47</v>
      </c>
      <c r="E589" s="85">
        <v>4.8</v>
      </c>
      <c r="F589" s="85" t="s">
        <v>158</v>
      </c>
      <c r="G589" s="85" t="s">
        <v>22</v>
      </c>
      <c r="H589" s="85"/>
      <c r="I589" s="85"/>
      <c r="J589" s="60">
        <v>0</v>
      </c>
      <c r="K589" s="61">
        <v>0</v>
      </c>
      <c r="L589" s="61">
        <v>0</v>
      </c>
      <c r="M589" s="62">
        <f>LOG(J589+([3]Values!$D$8*K589)+([3]Values!$D$9*L589)+(N589*[3]Values!D$10)+(O589*[3]Values!$D$11)+1)</f>
        <v>3.8802963825529238E-2</v>
      </c>
      <c r="N589" s="87">
        <v>10</v>
      </c>
      <c r="O589" s="87">
        <v>0</v>
      </c>
      <c r="P589" s="88"/>
      <c r="Q589" s="89">
        <f>(J589+([3]Values!$D$8*K589)+([3]Values!$D$9*L589)+(N589*[3]Values!$D$10)+(O589*[3]Values!$D$11))/[3]Values!$A$2*100</f>
        <v>2.6176076301743638E-4</v>
      </c>
    </row>
    <row r="590" spans="1:17" x14ac:dyDescent="0.25">
      <c r="A590" s="109">
        <v>43296</v>
      </c>
      <c r="B590" s="84" t="s">
        <v>44</v>
      </c>
      <c r="C590" s="85" t="s">
        <v>610</v>
      </c>
      <c r="D590" s="84" t="s">
        <v>44</v>
      </c>
      <c r="E590" s="85">
        <v>4.7</v>
      </c>
      <c r="F590" s="85" t="s">
        <v>87</v>
      </c>
      <c r="G590" s="85" t="s">
        <v>22</v>
      </c>
      <c r="H590" s="85">
        <v>10</v>
      </c>
      <c r="I590" s="85"/>
      <c r="J590" s="60">
        <v>0</v>
      </c>
      <c r="K590" s="61">
        <v>0</v>
      </c>
      <c r="L590" s="61"/>
      <c r="M590" s="62">
        <f>LOG(J590+([3]Values!$D$8*K590)+([3]Values!$D$9*L590)+(N590*[3]Values!D$10)+(O590*[3]Values!$D$11)+1)</f>
        <v>0.87749868541991061</v>
      </c>
      <c r="N590" s="110">
        <v>700</v>
      </c>
      <c r="O590" s="87"/>
      <c r="P590" s="88"/>
      <c r="Q590" s="89">
        <f>(J590+([3]Values!$D$8*K590)+([3]Values!$D$9*L590)+(N590*[3]Values!$D$10)+(O590*[3]Values!$D$11))/[3]Values!$A$2*100</f>
        <v>1.8323253411220548E-2</v>
      </c>
    </row>
    <row r="591" spans="1:17" x14ac:dyDescent="0.25">
      <c r="A591" s="109">
        <v>43298</v>
      </c>
      <c r="B591" s="84" t="s">
        <v>44</v>
      </c>
      <c r="C591" s="85" t="s">
        <v>611</v>
      </c>
      <c r="D591" s="84" t="s">
        <v>44</v>
      </c>
      <c r="E591" s="85">
        <v>4.9000000000000004</v>
      </c>
      <c r="F591" s="85" t="s">
        <v>87</v>
      </c>
      <c r="G591" s="85" t="s">
        <v>22</v>
      </c>
      <c r="H591" s="85">
        <v>9</v>
      </c>
      <c r="I591" s="85"/>
      <c r="J591" s="60">
        <v>0</v>
      </c>
      <c r="K591" s="61">
        <v>2</v>
      </c>
      <c r="L591" s="61">
        <v>150</v>
      </c>
      <c r="M591" s="62">
        <f>LOG(J591+([3]Values!$D$8*K591)+([3]Values!$D$9*L591)+(N591*[3]Values!D$10)+(O591*[3]Values!$D$11)+1)</f>
        <v>0.89130725194455662</v>
      </c>
      <c r="N591" s="87">
        <v>52</v>
      </c>
      <c r="O591" s="87">
        <v>96</v>
      </c>
      <c r="P591" s="88">
        <v>500000</v>
      </c>
      <c r="Q591" s="89">
        <f>(J591+([3]Values!$D$8*K591)+([3]Values!$D$9*L591)+(N591*[3]Values!$D$10)+(O591*[3]Values!$D$11))/[3]Values!$A$2*100</f>
        <v>1.9005692005899105E-2</v>
      </c>
    </row>
    <row r="592" spans="1:17" x14ac:dyDescent="0.25">
      <c r="A592" s="109">
        <v>43300</v>
      </c>
      <c r="B592" s="84" t="s">
        <v>100</v>
      </c>
      <c r="C592" s="85" t="s">
        <v>612</v>
      </c>
      <c r="D592" s="84" t="s">
        <v>100</v>
      </c>
      <c r="E592" s="85">
        <v>5.2</v>
      </c>
      <c r="F592" s="108" t="str">
        <f>HYPERLINK("https://earthquake-report.com/2018/07/19/moderate-earthquake-colombia-july-19-2018/","Earthquake")</f>
        <v>Earthquake</v>
      </c>
      <c r="G592" s="85" t="s">
        <v>22</v>
      </c>
      <c r="H592" s="85"/>
      <c r="I592" s="85"/>
      <c r="J592" s="60">
        <v>0</v>
      </c>
      <c r="K592" s="61">
        <v>0</v>
      </c>
      <c r="L592" s="61">
        <v>28</v>
      </c>
      <c r="M592" s="62">
        <f>LOG(J592+([3]Values!$D$8*K592)+([3]Values!$D$9*L592)+(N592*[3]Values!D$10)+(O592*[3]Values!$D$11)+1)</f>
        <v>0.25389875806798312</v>
      </c>
      <c r="N592" s="110">
        <v>30</v>
      </c>
      <c r="O592" s="87">
        <v>0</v>
      </c>
      <c r="P592" s="88"/>
      <c r="Q592" s="89">
        <f>(J592+([3]Values!$D$8*K592)+([3]Values!$D$9*L592)+(N592*[3]Values!$D$10)+(O592*[3]Values!$D$11))/[3]Values!$A$2*100</f>
        <v>2.2246974412152157E-3</v>
      </c>
    </row>
    <row r="593" spans="1:17" x14ac:dyDescent="0.25">
      <c r="A593" s="109">
        <v>43300</v>
      </c>
      <c r="B593" s="84" t="s">
        <v>25</v>
      </c>
      <c r="C593" s="85" t="s">
        <v>89</v>
      </c>
      <c r="D593" s="84" t="s">
        <v>25</v>
      </c>
      <c r="E593" s="84">
        <v>5.7</v>
      </c>
      <c r="F593" s="108" t="str">
        <f>HYPERLINK("https://earthquake-report.com/2018/07/19/strong-earthquake-central-mexico-july-19-2018/","Earthquake")</f>
        <v>Earthquake</v>
      </c>
      <c r="G593" s="85" t="s">
        <v>22</v>
      </c>
      <c r="H593" s="85">
        <v>55</v>
      </c>
      <c r="I593" s="85" t="s">
        <v>50</v>
      </c>
      <c r="J593" s="60">
        <v>0</v>
      </c>
      <c r="K593" s="61"/>
      <c r="L593" s="61"/>
      <c r="M593" s="62">
        <f>LOG(J593+([3]Values!$D$8*K593)+([3]Values!$D$9*L593)+(N593*[3]Values!D$10)+(O593*[3]Values!$D$11)+1)</f>
        <v>3.8802963825529238E-2</v>
      </c>
      <c r="N593" s="110">
        <v>10</v>
      </c>
      <c r="O593" s="87"/>
      <c r="P593" s="88"/>
      <c r="Q593" s="89">
        <f>(J593+([3]Values!$D$8*K593)+([3]Values!$D$9*L593)+(N593*[3]Values!$D$10)+(O593*[3]Values!$D$11))/[3]Values!$A$2*100</f>
        <v>2.6176076301743638E-4</v>
      </c>
    </row>
    <row r="594" spans="1:17" x14ac:dyDescent="0.25">
      <c r="A594" s="109">
        <v>43301</v>
      </c>
      <c r="B594" s="84" t="s">
        <v>47</v>
      </c>
      <c r="C594" s="85" t="s">
        <v>157</v>
      </c>
      <c r="D594" s="84" t="s">
        <v>47</v>
      </c>
      <c r="E594" s="84">
        <v>5.2</v>
      </c>
      <c r="F594" s="107" t="s">
        <v>87</v>
      </c>
      <c r="G594" s="85" t="s">
        <v>22</v>
      </c>
      <c r="H594" s="85">
        <v>40</v>
      </c>
      <c r="I594" s="85"/>
      <c r="J594" s="60">
        <v>0</v>
      </c>
      <c r="K594" s="61">
        <v>0</v>
      </c>
      <c r="L594" s="61">
        <v>0</v>
      </c>
      <c r="M594" s="62">
        <f>LOG(J594+([3]Values!$D$8*K594)+([3]Values!$D$9*L594)+(N594*[3]Values!D$10)+(O594*[3]Values!$D$11)+1)</f>
        <v>4.616422168147357E-2</v>
      </c>
      <c r="N594" s="110">
        <v>12</v>
      </c>
      <c r="O594" s="87">
        <v>0</v>
      </c>
      <c r="P594" s="88"/>
      <c r="Q594" s="89">
        <f>(J594+([3]Values!$D$8*K594)+([3]Values!$D$9*L594)+(N594*[3]Values!$D$10)+(O594*[3]Values!$D$11))/[3]Values!$A$2*100</f>
        <v>3.1411291562092366E-4</v>
      </c>
    </row>
    <row r="595" spans="1:17" x14ac:dyDescent="0.25">
      <c r="A595" s="67">
        <v>43302</v>
      </c>
      <c r="B595" s="68" t="s">
        <v>47</v>
      </c>
      <c r="C595" s="68" t="s">
        <v>157</v>
      </c>
      <c r="D595" s="68" t="s">
        <v>47</v>
      </c>
      <c r="E595" s="68">
        <v>5.5</v>
      </c>
      <c r="F595" s="105" t="str">
        <f>HYPERLINK("https://earthquake-report.com/2018/07/21/moderate-earthquake-southern-sumatra-indonesia-july-21-2018/","Earthquake")</f>
        <v>Earthquake</v>
      </c>
      <c r="G595" s="68" t="s">
        <v>22</v>
      </c>
      <c r="H595" s="68">
        <v>10</v>
      </c>
      <c r="I595" s="68"/>
      <c r="J595" s="60">
        <v>1</v>
      </c>
      <c r="K595" s="69">
        <v>3</v>
      </c>
      <c r="L595" s="74">
        <v>100</v>
      </c>
      <c r="M595" s="70">
        <f>LOG(J595+([3]Values!$D$8*K595)+([3]Values!$D$9*L595)+(N595*[3]Values!D$10)+(O595*[3]Values!$D$11)+1)</f>
        <v>0.76313953671752033</v>
      </c>
      <c r="N595" s="98">
        <v>67</v>
      </c>
      <c r="O595" s="98">
        <v>18</v>
      </c>
      <c r="P595" s="99"/>
      <c r="Q595" s="89">
        <f>(J595+([3]Values!$D$8*K595)+([3]Values!$D$9*L595)+(N595*[3]Values!$D$10)+(O595*[3]Values!$D$11))/[3]Values!$A$2*100</f>
        <v>1.3432928209249021E-2</v>
      </c>
    </row>
    <row r="596" spans="1:17" x14ac:dyDescent="0.25">
      <c r="A596" s="109">
        <v>43303</v>
      </c>
      <c r="B596" s="84" t="s">
        <v>44</v>
      </c>
      <c r="C596" s="85" t="s">
        <v>131</v>
      </c>
      <c r="D596" s="84" t="s">
        <v>44</v>
      </c>
      <c r="E596" s="84">
        <v>5.7</v>
      </c>
      <c r="F596" s="85" t="s">
        <v>87</v>
      </c>
      <c r="G596" s="85" t="s">
        <v>22</v>
      </c>
      <c r="H596" s="85">
        <v>8</v>
      </c>
      <c r="I596" s="85"/>
      <c r="J596" s="60">
        <v>0</v>
      </c>
      <c r="K596" s="61">
        <v>0</v>
      </c>
      <c r="L596" s="61"/>
      <c r="M596" s="62">
        <f>LOG(J596+([3]Values!$D$8*K596)+([3]Values!$D$9*L596)+(N596*[3]Values!D$10)+(O596*[3]Values!$D$11)+1)</f>
        <v>0.28659154033067025</v>
      </c>
      <c r="N596" s="110">
        <v>100</v>
      </c>
      <c r="O596" s="87"/>
      <c r="P596" s="88"/>
      <c r="Q596" s="89">
        <f>(J596+([3]Values!$D$8*K596)+([3]Values!$D$9*L596)+(N596*[3]Values!$D$10)+(O596*[3]Values!$D$11))/[3]Values!$A$2*100</f>
        <v>2.6176076301743633E-3</v>
      </c>
    </row>
    <row r="597" spans="1:17" x14ac:dyDescent="0.25">
      <c r="A597" s="104">
        <v>43303</v>
      </c>
      <c r="B597" s="84" t="s">
        <v>44</v>
      </c>
      <c r="C597" s="84" t="s">
        <v>45</v>
      </c>
      <c r="D597" s="84" t="s">
        <v>44</v>
      </c>
      <c r="E597" s="84">
        <v>5.9</v>
      </c>
      <c r="F597" s="105" t="str">
        <f>HYPERLINK("https://earthquake-report.com/2018/07/22/very-strong-earthquake-western-iran-july-22-2018/","Earthquake")</f>
        <v>Earthquake</v>
      </c>
      <c r="G597" s="84" t="s">
        <v>31</v>
      </c>
      <c r="H597" s="84">
        <v>8</v>
      </c>
      <c r="I597" s="84"/>
      <c r="J597" s="60">
        <v>0</v>
      </c>
      <c r="K597" s="61">
        <v>290</v>
      </c>
      <c r="L597" s="65">
        <v>500</v>
      </c>
      <c r="M597" s="62">
        <f>LOG(J597+([3]Values!$D$8*K597)+([3]Values!$D$9*L597)+(N597*[3]Values!D$10)+(O597*[3]Values!$D$11)+1)</f>
        <v>1.9817258772003981</v>
      </c>
      <c r="N597" s="92">
        <v>850</v>
      </c>
      <c r="O597" s="92">
        <v>120</v>
      </c>
      <c r="P597" s="93"/>
      <c r="Q597" s="94">
        <f>(J597+([3]Values!$D$8*K597)+([3]Values!$D$9*L597)+(N597*[3]Values!$D$10)+(O597*[3]Values!$D$11))/[3]Values!$A$2*100</f>
        <v>0.26573608824540806</v>
      </c>
    </row>
    <row r="598" spans="1:17" x14ac:dyDescent="0.25">
      <c r="A598" s="104"/>
      <c r="B598" s="84"/>
      <c r="C598" s="84"/>
      <c r="D598" s="84" t="s">
        <v>613</v>
      </c>
      <c r="E598" s="84">
        <v>5.9</v>
      </c>
      <c r="F598" s="84"/>
      <c r="G598" s="84"/>
      <c r="H598" s="84"/>
      <c r="I598" s="84"/>
      <c r="J598" s="60">
        <v>0</v>
      </c>
      <c r="K598" s="61">
        <v>0</v>
      </c>
      <c r="L598" s="61"/>
      <c r="M598" s="62">
        <f>LOG(J598+([3]Values!$D$8*K598)+([3]Values!$D$9*L598)+(N598*[3]Values!D$10)+(O598*[3]Values!$D$11)+1)</f>
        <v>3.8802963825529238E-2</v>
      </c>
      <c r="N598" s="111">
        <v>10</v>
      </c>
      <c r="O598" s="92"/>
      <c r="P598" s="93"/>
      <c r="Q598" s="94">
        <f>(J598+([3]Values!$D$8*K598)+([3]Values!$D$9*L598)+(N598*[3]Values!$D$10)+(O598*[3]Values!$D$11))/[3]Values!$A$2*100</f>
        <v>2.6176076301743638E-4</v>
      </c>
    </row>
    <row r="599" spans="1:17" x14ac:dyDescent="0.25">
      <c r="A599" s="104">
        <v>43303</v>
      </c>
      <c r="B599" s="84" t="s">
        <v>44</v>
      </c>
      <c r="C599" s="84" t="s">
        <v>528</v>
      </c>
      <c r="D599" s="84" t="s">
        <v>44</v>
      </c>
      <c r="E599" s="84">
        <v>5.8</v>
      </c>
      <c r="F599" s="105" t="str">
        <f>HYPERLINK("https://earthquake-report.com/2018/07/22/earthquakes-in-the-world-on-july-22-2018-m2-7-or-more/","Earthquake")</f>
        <v>Earthquake</v>
      </c>
      <c r="G599" s="84" t="s">
        <v>22</v>
      </c>
      <c r="H599" s="84">
        <v>10</v>
      </c>
      <c r="I599" s="84"/>
      <c r="J599" s="60">
        <v>0</v>
      </c>
      <c r="K599" s="61">
        <v>95</v>
      </c>
      <c r="L599" s="61"/>
      <c r="M599" s="62">
        <f>LOG(J599+([3]Values!$D$8*K599)+([3]Values!$D$9*L599)+(N599*[3]Values!D$10)+(O599*[3]Values!$D$11)+1)</f>
        <v>1.4404791935701731</v>
      </c>
      <c r="N599" s="111">
        <v>200</v>
      </c>
      <c r="O599" s="92">
        <v>15</v>
      </c>
      <c r="P599" s="93"/>
      <c r="Q599" s="94">
        <f>(J599+([3]Values!$D$8*K599)+([3]Values!$D$9*L599)+(N599*[3]Values!$D$10)+(O599*[3]Values!$D$11))/[3]Values!$A$2*100</f>
        <v>7.4424103360554411E-2</v>
      </c>
    </row>
    <row r="600" spans="1:17" x14ac:dyDescent="0.25">
      <c r="A600" s="109">
        <v>43303</v>
      </c>
      <c r="B600" s="84" t="s">
        <v>28</v>
      </c>
      <c r="C600" s="85" t="s">
        <v>29</v>
      </c>
      <c r="D600" s="84" t="s">
        <v>28</v>
      </c>
      <c r="E600" s="85">
        <v>4.2</v>
      </c>
      <c r="F600" s="85" t="s">
        <v>87</v>
      </c>
      <c r="G600" s="85" t="s">
        <v>22</v>
      </c>
      <c r="H600" s="85"/>
      <c r="I600" s="85"/>
      <c r="J600" s="60">
        <v>0</v>
      </c>
      <c r="K600" s="61">
        <v>2</v>
      </c>
      <c r="L600" s="61">
        <v>0</v>
      </c>
      <c r="M600" s="62">
        <f>LOG(J600+([3]Values!$D$8*K600)+([3]Values!$D$9*L600)+(N600*[3]Values!D$10)+(O600*[3]Values!$D$11)+1)</f>
        <v>0.21755631941270856</v>
      </c>
      <c r="N600" s="110">
        <v>15</v>
      </c>
      <c r="O600" s="87">
        <v>0</v>
      </c>
      <c r="P600" s="88"/>
      <c r="Q600" s="89">
        <f>(J600+([3]Values!$D$8*K600)+([3]Values!$D$9*L600)+(N600*[3]Values!$D$10)+(O600*[3]Values!$D$11))/[3]Values!$A$2*100</f>
        <v>1.8212731590607442E-3</v>
      </c>
    </row>
    <row r="601" spans="1:17" x14ac:dyDescent="0.25">
      <c r="A601" s="109">
        <v>43306</v>
      </c>
      <c r="B601" s="84" t="s">
        <v>244</v>
      </c>
      <c r="C601" s="85" t="s">
        <v>614</v>
      </c>
      <c r="D601" s="84" t="s">
        <v>244</v>
      </c>
      <c r="E601" s="85">
        <v>3.1</v>
      </c>
      <c r="F601" s="85" t="s">
        <v>87</v>
      </c>
      <c r="G601" s="85" t="s">
        <v>22</v>
      </c>
      <c r="H601" s="85">
        <v>12</v>
      </c>
      <c r="I601" s="85" t="s">
        <v>267</v>
      </c>
      <c r="J601" s="60">
        <v>0</v>
      </c>
      <c r="K601" s="61">
        <v>0</v>
      </c>
      <c r="L601" s="61">
        <v>0</v>
      </c>
      <c r="M601" s="62">
        <f>LOG(J601+([3]Values!$D$8*K601)+([3]Values!$D$9*L601)+(N601*[3]Values!D$10)+(O601*[3]Values!$D$11)+1)</f>
        <v>1.2009188198087781E-2</v>
      </c>
      <c r="N601" s="110">
        <v>3</v>
      </c>
      <c r="O601" s="87">
        <v>0</v>
      </c>
      <c r="P601" s="88"/>
      <c r="Q601" s="89">
        <f>(J601+([3]Values!$D$8*K601)+([3]Values!$D$9*L601)+(N601*[3]Values!$D$10)+(O601*[3]Values!$D$11))/[3]Values!$A$2*100</f>
        <v>7.8528228905230915E-5</v>
      </c>
    </row>
    <row r="602" spans="1:17" x14ac:dyDescent="0.25">
      <c r="A602" s="109">
        <v>43309</v>
      </c>
      <c r="B602" s="84" t="s">
        <v>44</v>
      </c>
      <c r="C602" s="85" t="s">
        <v>615</v>
      </c>
      <c r="D602" s="84" t="s">
        <v>44</v>
      </c>
      <c r="E602" s="85">
        <v>4.0999999999999996</v>
      </c>
      <c r="F602" s="85" t="s">
        <v>87</v>
      </c>
      <c r="G602" s="85" t="s">
        <v>22</v>
      </c>
      <c r="H602" s="85">
        <v>10</v>
      </c>
      <c r="I602" s="85"/>
      <c r="J602" s="60">
        <v>0</v>
      </c>
      <c r="K602" s="61">
        <v>20</v>
      </c>
      <c r="L602" s="61">
        <v>0</v>
      </c>
      <c r="M602" s="62">
        <f>LOG(J602+([3]Values!$D$8*K602)+([3]Values!$D$9*L602)+(N602*[3]Values!D$10)+(O602*[3]Values!$D$11)+1)</f>
        <v>0.8143420568789046</v>
      </c>
      <c r="N602" s="110">
        <v>45</v>
      </c>
      <c r="O602" s="87">
        <v>0</v>
      </c>
      <c r="P602" s="88"/>
      <c r="Q602" s="89">
        <f>(J602+([3]Values!$D$8*K602)+([3]Values!$D$9*L602)+(N602*[3]Values!$D$10)+(O602*[3]Values!$D$11))/[3]Values!$A$2*100</f>
        <v>1.5464243578924359E-2</v>
      </c>
    </row>
    <row r="603" spans="1:17" x14ac:dyDescent="0.25">
      <c r="A603" s="67">
        <v>43309</v>
      </c>
      <c r="B603" s="68" t="s">
        <v>47</v>
      </c>
      <c r="C603" s="68" t="s">
        <v>273</v>
      </c>
      <c r="D603" s="68" t="s">
        <v>47</v>
      </c>
      <c r="E603" s="68">
        <v>6.5</v>
      </c>
      <c r="F603" s="105" t="str">
        <f>HYPERLINK("https://earthquake-report.com/2018/07/28/very-strong-earthquake-sumbawa-region-indonesia-july-28-2018/","Earthquake")</f>
        <v>Earthquake</v>
      </c>
      <c r="G603" s="68" t="s">
        <v>22</v>
      </c>
      <c r="H603" s="68">
        <v>24</v>
      </c>
      <c r="I603" s="68" t="s">
        <v>88</v>
      </c>
      <c r="J603" s="60" t="s">
        <v>616</v>
      </c>
      <c r="K603" s="69" t="s">
        <v>617</v>
      </c>
      <c r="L603" s="69" t="s">
        <v>618</v>
      </c>
      <c r="M603" s="62" t="e">
        <f>LOG(J603+([3]Values!$D$8*K603)+([3]Values!$D$9*L603)+(N603*[3]Values!D$10)+(O603*[3]Values!$D$11)+1)</f>
        <v>#VALUE!</v>
      </c>
      <c r="N603" s="103" t="s">
        <v>619</v>
      </c>
      <c r="O603" s="98" t="s">
        <v>620</v>
      </c>
      <c r="P603" s="99">
        <v>45000000</v>
      </c>
      <c r="Q603" s="89" t="e">
        <f>(J603+([3]Values!$D$8*K603)+([3]Values!$D$9*L603)+(N603*[3]Values!$D$10)+(O603*[3]Values!$D$11))/[3]Values!$A$2*100</f>
        <v>#VALUE!</v>
      </c>
    </row>
    <row r="604" spans="1:17" x14ac:dyDescent="0.25">
      <c r="A604" s="109">
        <v>43313</v>
      </c>
      <c r="B604" s="84" t="s">
        <v>285</v>
      </c>
      <c r="C604" s="85" t="s">
        <v>621</v>
      </c>
      <c r="D604" s="84" t="s">
        <v>285</v>
      </c>
      <c r="E604" s="85">
        <v>2.6</v>
      </c>
      <c r="F604" s="85" t="s">
        <v>87</v>
      </c>
      <c r="G604" s="85" t="s">
        <v>68</v>
      </c>
      <c r="H604" s="85">
        <v>1</v>
      </c>
      <c r="I604" s="85" t="s">
        <v>267</v>
      </c>
      <c r="J604" s="60">
        <v>0</v>
      </c>
      <c r="K604" s="61">
        <v>0</v>
      </c>
      <c r="L604" s="61">
        <v>0</v>
      </c>
      <c r="M604" s="62">
        <f>LOG(J604+([3]Values!$D$8*K604)+([3]Values!$D$9*L604)+(N604*[3]Values!D$10)+(O604*[3]Values!$D$11)+1)</f>
        <v>8.0429091224550799E-3</v>
      </c>
      <c r="N604" s="110">
        <v>2</v>
      </c>
      <c r="O604" s="87">
        <v>0</v>
      </c>
      <c r="P604" s="88"/>
      <c r="Q604" s="89">
        <f>(J604+([3]Values!$D$8*K604)+([3]Values!$D$9*L604)+(N604*[3]Values!$D$10)+(O604*[3]Values!$D$11))/[3]Values!$A$2*100</f>
        <v>5.2352152603487277E-5</v>
      </c>
    </row>
    <row r="605" spans="1:17" x14ac:dyDescent="0.25">
      <c r="A605" s="109">
        <v>43317</v>
      </c>
      <c r="B605" s="84" t="s">
        <v>285</v>
      </c>
      <c r="C605" s="85" t="s">
        <v>621</v>
      </c>
      <c r="D605" s="84" t="s">
        <v>285</v>
      </c>
      <c r="E605" s="90">
        <v>3</v>
      </c>
      <c r="F605" s="85" t="s">
        <v>87</v>
      </c>
      <c r="G605" s="85" t="s">
        <v>68</v>
      </c>
      <c r="H605" s="85">
        <v>1</v>
      </c>
      <c r="I605" s="85" t="s">
        <v>23</v>
      </c>
      <c r="J605" s="60">
        <v>0</v>
      </c>
      <c r="K605" s="61">
        <v>0</v>
      </c>
      <c r="L605" s="61">
        <v>0</v>
      </c>
      <c r="M605" s="62">
        <f>LOG(J605+([3]Values!$D$8*K605)+([3]Values!$D$9*L605)+(N605*[3]Values!D$10)+(O605*[3]Values!$D$11)+1)</f>
        <v>4.0400731096553195E-3</v>
      </c>
      <c r="N605" s="110">
        <v>1</v>
      </c>
      <c r="O605" s="87">
        <v>0</v>
      </c>
      <c r="P605" s="88"/>
      <c r="Q605" s="89">
        <f>(J605+([3]Values!$D$8*K605)+([3]Values!$D$9*L605)+(N605*[3]Values!$D$10)+(O605*[3]Values!$D$11))/[3]Values!$A$2*100</f>
        <v>2.6176076301743638E-5</v>
      </c>
    </row>
    <row r="606" spans="1:17" x14ac:dyDescent="0.25">
      <c r="A606" s="67">
        <v>43317</v>
      </c>
      <c r="B606" s="68" t="s">
        <v>47</v>
      </c>
      <c r="C606" s="68" t="s">
        <v>273</v>
      </c>
      <c r="D606" s="68" t="s">
        <v>47</v>
      </c>
      <c r="E606" s="68">
        <v>6.8</v>
      </c>
      <c r="F606" s="105" t="str">
        <f>HYPERLINK("https://earthquake-report.com/2018/08/05/very-strong-earthquake-sumbawa-region-indonesia-august-5-2018/","Earthquake")</f>
        <v>Earthquake</v>
      </c>
      <c r="G606" s="68" t="s">
        <v>22</v>
      </c>
      <c r="H606" s="68">
        <v>13</v>
      </c>
      <c r="I606" s="68" t="s">
        <v>88</v>
      </c>
      <c r="J606" s="60" t="s">
        <v>622</v>
      </c>
      <c r="K606" s="69" t="s">
        <v>623</v>
      </c>
      <c r="L606" s="69" t="s">
        <v>624</v>
      </c>
      <c r="M606" s="70" t="e">
        <f>LOG(J606+([3]Values!$D$8*K606)+([3]Values!$D$9*L606)+(N606*[3]Values!D$10)+(O606*[3]Values!$D$11)+1)</f>
        <v>#VALUE!</v>
      </c>
      <c r="N606" s="103" t="s">
        <v>625</v>
      </c>
      <c r="O606" s="98" t="s">
        <v>626</v>
      </c>
      <c r="P606" s="99">
        <v>410000000</v>
      </c>
      <c r="Q606" s="89" t="e">
        <f>(J606+([3]Values!$D$8*K606)+([3]Values!$D$9*L606)+(N606*[3]Values!$D$10)+(O606*[3]Values!$D$11))/[3]Values!$A$2*100</f>
        <v>#VALUE!</v>
      </c>
    </row>
    <row r="607" spans="1:17" x14ac:dyDescent="0.25">
      <c r="A607" s="109">
        <v>43319</v>
      </c>
      <c r="B607" s="84" t="s">
        <v>61</v>
      </c>
      <c r="C607" s="85" t="s">
        <v>306</v>
      </c>
      <c r="D607" s="84" t="s">
        <v>61</v>
      </c>
      <c r="E607" s="84"/>
      <c r="F607" s="107" t="s">
        <v>87</v>
      </c>
      <c r="G607" s="85" t="s">
        <v>68</v>
      </c>
      <c r="H607" s="85"/>
      <c r="I607" s="85"/>
      <c r="J607" s="60">
        <v>0</v>
      </c>
      <c r="K607" s="61">
        <v>0</v>
      </c>
      <c r="L607" s="61">
        <v>0</v>
      </c>
      <c r="M607" s="62">
        <f>LOG(J607+([3]Values!$D$8*K607)+([3]Values!$D$9*L607)+(N607*[3]Values!D$10)+(O607*[3]Values!$D$11)+1)</f>
        <v>3.8802963825529238E-2</v>
      </c>
      <c r="N607" s="111">
        <v>10</v>
      </c>
      <c r="O607" s="92">
        <v>0</v>
      </c>
      <c r="P607" s="93"/>
      <c r="Q607" s="89">
        <f>(J607+([3]Values!$D$8*K607)+([3]Values!$D$9*L607)+(N607*[3]Values!$D$10)+(O607*[3]Values!$D$11))/[3]Values!$A$2*100</f>
        <v>2.6176076301743638E-4</v>
      </c>
    </row>
    <row r="608" spans="1:17" x14ac:dyDescent="0.25">
      <c r="A608" s="109">
        <v>43319</v>
      </c>
      <c r="B608" s="84" t="s">
        <v>100</v>
      </c>
      <c r="C608" s="85" t="s">
        <v>627</v>
      </c>
      <c r="D608" s="84" t="s">
        <v>100</v>
      </c>
      <c r="E608" s="84">
        <v>5.8</v>
      </c>
      <c r="F608" s="108" t="str">
        <f>HYPERLINK("https://earthquake-report.com/2018/08/07/strong-earthquake-northern-colombia-august-7-2018/","Earthquake")</f>
        <v>Earthquake</v>
      </c>
      <c r="G608" s="85" t="s">
        <v>22</v>
      </c>
      <c r="H608" s="85">
        <v>143</v>
      </c>
      <c r="I608" s="85"/>
      <c r="J608" s="60">
        <v>0</v>
      </c>
      <c r="K608" s="61">
        <v>0</v>
      </c>
      <c r="L608" s="61">
        <v>0</v>
      </c>
      <c r="M608" s="62">
        <f>LOG(J608+([3]Values!$D$8*K608)+([3]Values!$D$9*L608)+(N608*[3]Values!D$10)+(O608*[3]Values!$D$11)+1)</f>
        <v>1.2009188198087781E-2</v>
      </c>
      <c r="N608" s="92">
        <v>3</v>
      </c>
      <c r="O608" s="92">
        <v>0</v>
      </c>
      <c r="P608" s="93"/>
      <c r="Q608" s="89">
        <f>(J608+([3]Values!$D$8*K608)+([3]Values!$D$9*L608)+(N608*[3]Values!$D$10)+(O608*[3]Values!$D$11))/[3]Values!$A$2*100</f>
        <v>7.8528228905230915E-5</v>
      </c>
    </row>
    <row r="609" spans="1:17" x14ac:dyDescent="0.25">
      <c r="A609" s="67">
        <v>43321</v>
      </c>
      <c r="B609" s="68" t="s">
        <v>47</v>
      </c>
      <c r="C609" s="68" t="s">
        <v>273</v>
      </c>
      <c r="D609" s="68" t="s">
        <v>47</v>
      </c>
      <c r="E609" s="68">
        <v>5.9</v>
      </c>
      <c r="F609" s="105" t="str">
        <f>HYPERLINK("https://earthquake-report.com/2018/08/09/very-strong-earthquake-sumbawa-region-indonesia-august-9-2018/","Earthquake")</f>
        <v>Earthquake</v>
      </c>
      <c r="G609" s="68" t="s">
        <v>31</v>
      </c>
      <c r="H609" s="68"/>
      <c r="I609" s="68" t="s">
        <v>32</v>
      </c>
      <c r="J609" s="60" t="s">
        <v>628</v>
      </c>
      <c r="K609" s="69" t="s">
        <v>629</v>
      </c>
      <c r="L609" s="69"/>
      <c r="M609" s="70" t="e">
        <f>LOG(J609+([3]Values!$D$8*K609)+([3]Values!$D$9*L609)+(N609*[3]Values!D$10)+(O609*[3]Values!$D$11)+1)</f>
        <v>#VALUE!</v>
      </c>
      <c r="N609" s="103"/>
      <c r="O609" s="98"/>
      <c r="P609" s="99">
        <v>55000000</v>
      </c>
      <c r="Q609" s="89" t="e">
        <f>(J609+([3]Values!$D$8*K609)+([3]Values!$D$9*L609)+(N609*[3]Values!$D$10)+(O609*[3]Values!$D$11))/[3]Values!$A$2*100</f>
        <v>#VALUE!</v>
      </c>
    </row>
    <row r="610" spans="1:17" x14ac:dyDescent="0.25">
      <c r="A610" s="109">
        <v>43323</v>
      </c>
      <c r="B610" s="84" t="s">
        <v>64</v>
      </c>
      <c r="C610" s="85" t="s">
        <v>94</v>
      </c>
      <c r="D610" s="84" t="s">
        <v>64</v>
      </c>
      <c r="E610" s="85">
        <v>3.5</v>
      </c>
      <c r="F610" s="108" t="str">
        <f>HYPERLINK("https://earthquake-report.com/2018/08/11/minor-earthquake-poland-august-11-2018/","Earthquake")</f>
        <v>Earthquake</v>
      </c>
      <c r="G610" s="85" t="s">
        <v>68</v>
      </c>
      <c r="H610" s="85">
        <v>1</v>
      </c>
      <c r="I610" s="85"/>
      <c r="J610" s="60">
        <v>0</v>
      </c>
      <c r="K610" s="61">
        <v>0</v>
      </c>
      <c r="L610" s="61">
        <v>0</v>
      </c>
      <c r="M610" s="62">
        <f>LOG(J610+([3]Values!$D$8*K610)+([3]Values!$D$9*L610)+(N610*[3]Values!D$10)+(O610*[3]Values!$D$11)+1)</f>
        <v>9.4469875492669095E-2</v>
      </c>
      <c r="N610" s="87">
        <v>26</v>
      </c>
      <c r="O610" s="87">
        <v>0</v>
      </c>
      <c r="P610" s="88"/>
      <c r="Q610" s="89">
        <f>(J610+([3]Values!$D$8*K610)+([3]Values!$D$9*L610)+(N610*[3]Values!$D$10)+(O610*[3]Values!$D$11))/[3]Values!$A$2*100</f>
        <v>6.8057798384533455E-4</v>
      </c>
    </row>
    <row r="611" spans="1:17" x14ac:dyDescent="0.25">
      <c r="A611" s="109">
        <v>43323</v>
      </c>
      <c r="B611" s="84" t="s">
        <v>38</v>
      </c>
      <c r="C611" s="85" t="s">
        <v>630</v>
      </c>
      <c r="D611" s="84" t="s">
        <v>38</v>
      </c>
      <c r="E611" s="85">
        <v>5.0999999999999996</v>
      </c>
      <c r="F611" s="108" t="str">
        <f>HYPERLINK("https://earthquake-report.com/2018/08/11/strong-earthquake-albania-august-11-2018/","Earthquake")</f>
        <v>Earthquake</v>
      </c>
      <c r="G611" s="85" t="s">
        <v>22</v>
      </c>
      <c r="H611" s="85">
        <v>24</v>
      </c>
      <c r="I611" s="85"/>
      <c r="J611" s="60">
        <v>0</v>
      </c>
      <c r="K611" s="61">
        <v>4</v>
      </c>
      <c r="L611" s="65">
        <v>105</v>
      </c>
      <c r="M611" s="62">
        <f>LOG(J611+([3]Values!$D$8*K611)+([3]Values!$D$9*L611)+(N611*[3]Values!D$10)+(O611*[3]Values!$D$11)+1)</f>
        <v>0.74904149899069683</v>
      </c>
      <c r="N611" s="87">
        <v>178</v>
      </c>
      <c r="O611" s="87">
        <v>0</v>
      </c>
      <c r="P611" s="88"/>
      <c r="Q611" s="89">
        <f>(J611+([3]Values!$D$8*K611)+([3]Values!$D$9*L611)+(N611*[3]Values!$D$10)+(O611*[3]Values!$D$11))/[3]Values!$A$2*100</f>
        <v>1.2914412431390444E-2</v>
      </c>
    </row>
    <row r="612" spans="1:17" x14ac:dyDescent="0.25">
      <c r="A612" s="104">
        <v>43324</v>
      </c>
      <c r="B612" s="84" t="s">
        <v>28</v>
      </c>
      <c r="C612" s="84" t="s">
        <v>60</v>
      </c>
      <c r="D612" s="84" t="s">
        <v>28</v>
      </c>
      <c r="E612" s="96">
        <v>5</v>
      </c>
      <c r="F612" s="105" t="str">
        <f>HYPERLINK("https://earthquake-report.com/2018/08/12/moderate-earthquake-yunnan-china-august-12-2018/","doublet EQ")</f>
        <v>doublet EQ</v>
      </c>
      <c r="G612" s="84" t="s">
        <v>22</v>
      </c>
      <c r="H612" s="84">
        <v>7</v>
      </c>
      <c r="I612" s="84"/>
      <c r="J612" s="60">
        <v>0</v>
      </c>
      <c r="K612" s="61">
        <v>24</v>
      </c>
      <c r="L612" s="65">
        <v>46000</v>
      </c>
      <c r="M612" s="62">
        <f>LOG(J612+([3]Values!$D$8*K612)+([3]Values!$D$9*L612)+(N612*[3]Values!D$10)+(O612*[3]Values!$D$11)+1)</f>
        <v>2.9868831811528116</v>
      </c>
      <c r="N612" s="92">
        <v>9666</v>
      </c>
      <c r="O612" s="92">
        <v>900</v>
      </c>
      <c r="P612" s="93">
        <v>71500000</v>
      </c>
      <c r="Q612" s="94">
        <f>(J612+([3]Values!$D$8*K612)+([3]Values!$D$9*L612)+(N612*[3]Values!$D$10)+(O612*[3]Values!$D$11))/[3]Values!$A$2*100</f>
        <v>2.7146470465634609</v>
      </c>
    </row>
    <row r="613" spans="1:17" x14ac:dyDescent="0.25">
      <c r="A613" s="109">
        <v>43325</v>
      </c>
      <c r="B613" s="84" t="s">
        <v>244</v>
      </c>
      <c r="C613" s="85" t="s">
        <v>614</v>
      </c>
      <c r="D613" s="84" t="s">
        <v>244</v>
      </c>
      <c r="E613" s="85">
        <v>4.3</v>
      </c>
      <c r="F613" s="85" t="s">
        <v>87</v>
      </c>
      <c r="G613" s="85" t="s">
        <v>22</v>
      </c>
      <c r="H613" s="85">
        <v>11</v>
      </c>
      <c r="I613" s="85" t="s">
        <v>23</v>
      </c>
      <c r="J613" s="60">
        <v>0</v>
      </c>
      <c r="K613" s="61">
        <v>0</v>
      </c>
      <c r="L613" s="61">
        <v>0</v>
      </c>
      <c r="M613" s="62">
        <f>LOG(J613+([3]Values!$D$8*K613)+([3]Values!$D$9*L613)+(N613*[3]Values!D$10)+(O613*[3]Values!$D$11)+1)</f>
        <v>1.2009188198087781E-2</v>
      </c>
      <c r="N613" s="110">
        <v>3</v>
      </c>
      <c r="O613" s="87">
        <v>0</v>
      </c>
      <c r="P613" s="88"/>
      <c r="Q613" s="89">
        <f>(J613+([3]Values!$D$8*K613)+([3]Values!$D$9*L613)+(N613*[3]Values!$D$10)+(O613*[3]Values!$D$11))/[3]Values!$A$2*100</f>
        <v>7.8528228905230915E-5</v>
      </c>
    </row>
    <row r="614" spans="1:17" x14ac:dyDescent="0.25">
      <c r="A614" s="109">
        <v>43326</v>
      </c>
      <c r="B614" s="84" t="s">
        <v>18</v>
      </c>
      <c r="C614" s="85" t="s">
        <v>631</v>
      </c>
      <c r="D614" s="84" t="s">
        <v>18</v>
      </c>
      <c r="E614" s="85">
        <v>4.7</v>
      </c>
      <c r="F614" s="85" t="s">
        <v>87</v>
      </c>
      <c r="G614" s="85" t="s">
        <v>22</v>
      </c>
      <c r="H614" s="85"/>
      <c r="I614" s="85"/>
      <c r="J614" s="60">
        <v>0</v>
      </c>
      <c r="K614" s="61">
        <v>0</v>
      </c>
      <c r="L614" s="61">
        <v>0</v>
      </c>
      <c r="M614" s="62">
        <f>LOG(J614+([3]Values!$D$8*K614)+([3]Values!$D$9*L614)+(N614*[3]Values!D$10)+(O614*[3]Values!$D$11)+1)</f>
        <v>9.6973323641446132E-2</v>
      </c>
      <c r="N614" s="110">
        <v>20</v>
      </c>
      <c r="O614" s="87">
        <v>2</v>
      </c>
      <c r="P614" s="88"/>
      <c r="Q614" s="89">
        <f>(J614+([3]Values!$D$8*K614)+([3]Values!$D$9*L614)+(N614*[3]Values!$D$10)+(O614*[3]Values!$D$11))/[3]Values!$A$2*100</f>
        <v>7.0070384734322987E-4</v>
      </c>
    </row>
    <row r="615" spans="1:17" x14ac:dyDescent="0.25">
      <c r="A615" s="109">
        <v>43327</v>
      </c>
      <c r="B615" s="84" t="s">
        <v>28</v>
      </c>
      <c r="C615" s="85" t="s">
        <v>353</v>
      </c>
      <c r="D615" s="84" t="s">
        <v>28</v>
      </c>
      <c r="E615" s="85">
        <v>4.4000000000000004</v>
      </c>
      <c r="F615" s="85" t="s">
        <v>87</v>
      </c>
      <c r="G615" s="85" t="s">
        <v>22</v>
      </c>
      <c r="H615" s="85">
        <v>10</v>
      </c>
      <c r="I615" s="85"/>
      <c r="J615" s="60">
        <v>0</v>
      </c>
      <c r="K615" s="61">
        <v>0</v>
      </c>
      <c r="L615" s="61">
        <v>382</v>
      </c>
      <c r="M615" s="62">
        <f>LOG(J615+([3]Values!$D$8*K615)+([3]Values!$D$9*L615)+(N615*[3]Values!D$10)+(O615*[3]Values!$D$11)+1)</f>
        <v>0.92545462928366129</v>
      </c>
      <c r="N615" s="87">
        <v>44</v>
      </c>
      <c r="O615" s="87">
        <v>0</v>
      </c>
      <c r="P615" s="88"/>
      <c r="Q615" s="89">
        <f>(J615+([3]Values!$D$8*K615)+([3]Values!$D$9*L615)+(N615*[3]Values!$D$10)+(O615*[3]Values!$D$11))/[3]Values!$A$2*100</f>
        <v>2.0789482647499226E-2</v>
      </c>
    </row>
    <row r="616" spans="1:17" x14ac:dyDescent="0.25">
      <c r="A616" s="109">
        <v>43328</v>
      </c>
      <c r="B616" s="84" t="s">
        <v>285</v>
      </c>
      <c r="C616" s="85" t="s">
        <v>410</v>
      </c>
      <c r="D616" s="84" t="s">
        <v>285</v>
      </c>
      <c r="E616" s="90">
        <v>3</v>
      </c>
      <c r="F616" s="85" t="s">
        <v>87</v>
      </c>
      <c r="G616" s="85" t="s">
        <v>223</v>
      </c>
      <c r="H616" s="85">
        <v>2</v>
      </c>
      <c r="I616" s="85" t="s">
        <v>267</v>
      </c>
      <c r="J616" s="60">
        <v>0</v>
      </c>
      <c r="K616" s="61">
        <v>0</v>
      </c>
      <c r="L616" s="61">
        <v>0</v>
      </c>
      <c r="M616" s="62">
        <f>LOG(J616+([3]Values!$D$8*K616)+([3]Values!$D$9*L616)+(N616*[3]Values!D$10)+(O616*[3]Values!$D$11)+1)</f>
        <v>4.0400731096553195E-3</v>
      </c>
      <c r="N616" s="87">
        <v>1</v>
      </c>
      <c r="O616" s="87">
        <v>0</v>
      </c>
      <c r="P616" s="88"/>
      <c r="Q616" s="89">
        <f>(J616+([3]Values!$D$8*K616)+([3]Values!$D$9*L616)+(N616*[3]Values!$D$10)+(O616*[3]Values!$D$11))/[3]Values!$A$2*100</f>
        <v>2.6176076301743638E-5</v>
      </c>
    </row>
    <row r="617" spans="1:17" x14ac:dyDescent="0.25">
      <c r="A617" s="109">
        <v>43328</v>
      </c>
      <c r="B617" s="84" t="s">
        <v>18</v>
      </c>
      <c r="C617" s="85" t="s">
        <v>631</v>
      </c>
      <c r="D617" s="84" t="s">
        <v>18</v>
      </c>
      <c r="E617" s="85">
        <v>5.2</v>
      </c>
      <c r="F617" s="85" t="s">
        <v>87</v>
      </c>
      <c r="G617" s="85" t="s">
        <v>22</v>
      </c>
      <c r="H617" s="85">
        <v>9</v>
      </c>
      <c r="I617" s="85" t="s">
        <v>32</v>
      </c>
      <c r="J617" s="60">
        <v>0</v>
      </c>
      <c r="K617" s="61">
        <v>2</v>
      </c>
      <c r="L617" s="61">
        <v>200</v>
      </c>
      <c r="M617" s="62">
        <f>LOG(J617+([3]Values!$D$8*K617)+([3]Values!$D$9*L617)+(N617*[3]Values!D$10)+(O617*[3]Values!$D$11)+1)</f>
        <v>0.97317784289386156</v>
      </c>
      <c r="N617" s="110">
        <v>350</v>
      </c>
      <c r="O617" s="87">
        <v>30</v>
      </c>
      <c r="P617" s="88"/>
      <c r="Q617" s="89">
        <f>(J617+([3]Values!$D$8*K617)+([3]Values!$D$9*L617)+(N617*[3]Values!$D$10)+(O617*[3]Values!$D$11))/[3]Values!$A$2*100</f>
        <v>2.352953034093383E-2</v>
      </c>
    </row>
    <row r="618" spans="1:17" x14ac:dyDescent="0.25">
      <c r="A618" s="109">
        <v>43329</v>
      </c>
      <c r="B618" s="84" t="s">
        <v>25</v>
      </c>
      <c r="C618" s="85" t="s">
        <v>632</v>
      </c>
      <c r="D618" s="84" t="s">
        <v>25</v>
      </c>
      <c r="E618" s="85">
        <v>3.7</v>
      </c>
      <c r="F618" s="85" t="s">
        <v>87</v>
      </c>
      <c r="G618" s="85" t="s">
        <v>22</v>
      </c>
      <c r="H618" s="85">
        <v>5</v>
      </c>
      <c r="I618" s="85"/>
      <c r="J618" s="60">
        <v>0</v>
      </c>
      <c r="K618" s="61">
        <v>0</v>
      </c>
      <c r="L618" s="61">
        <v>0</v>
      </c>
      <c r="M618" s="62">
        <f>LOG(J618+([3]Values!$D$8*K618)+([3]Values!$D$9*L618)+(N618*[3]Values!D$10)+(O618*[3]Values!$D$11)+1)</f>
        <v>1.9834704505085086E-2</v>
      </c>
      <c r="N618" s="110">
        <v>5</v>
      </c>
      <c r="O618" s="87">
        <v>0</v>
      </c>
      <c r="P618" s="88"/>
      <c r="Q618" s="89">
        <f>(J618+([3]Values!$D$8*K618)+([3]Values!$D$9*L618)+(N618*[3]Values!$D$10)+(O618*[3]Values!$D$11))/[3]Values!$A$2*100</f>
        <v>1.3088038150871819E-4</v>
      </c>
    </row>
    <row r="619" spans="1:17" x14ac:dyDescent="0.25">
      <c r="A619" s="109">
        <v>43329</v>
      </c>
      <c r="B619" s="84" t="s">
        <v>258</v>
      </c>
      <c r="C619" s="85" t="s">
        <v>474</v>
      </c>
      <c r="D619" s="84" t="s">
        <v>258</v>
      </c>
      <c r="E619" s="85">
        <v>6.1</v>
      </c>
      <c r="F619" s="85" t="s">
        <v>87</v>
      </c>
      <c r="G619" s="85" t="s">
        <v>22</v>
      </c>
      <c r="H619" s="85"/>
      <c r="I619" s="85" t="s">
        <v>32</v>
      </c>
      <c r="J619" s="60">
        <v>0</v>
      </c>
      <c r="K619" s="61">
        <v>0</v>
      </c>
      <c r="L619" s="61">
        <v>0</v>
      </c>
      <c r="M619" s="62">
        <f>LOG(J619+([3]Values!$D$8*K619)+([3]Values!$D$9*L619)+(N619*[3]Values!D$10)+(O619*[3]Values!$D$11)+1)</f>
        <v>4.0400731096553195E-3</v>
      </c>
      <c r="N619" s="110">
        <v>1</v>
      </c>
      <c r="O619" s="87">
        <v>0</v>
      </c>
      <c r="P619" s="88"/>
      <c r="Q619" s="89">
        <f>(J619+([3]Values!$D$8*K619)+([3]Values!$D$9*L619)+(N619*[3]Values!$D$10)+(O619*[3]Values!$D$11))/[3]Values!$A$2*100</f>
        <v>2.6176076301743638E-5</v>
      </c>
    </row>
    <row r="620" spans="1:17" x14ac:dyDescent="0.25">
      <c r="A620" s="67">
        <v>43331</v>
      </c>
      <c r="B620" s="68" t="s">
        <v>47</v>
      </c>
      <c r="C620" s="68" t="s">
        <v>273</v>
      </c>
      <c r="D620" s="68" t="s">
        <v>47</v>
      </c>
      <c r="E620" s="68">
        <v>6.3</v>
      </c>
      <c r="F620" s="105" t="str">
        <f>HYPERLINK("https://earthquake-report.com/2018/08/19/moderate-earthquake-sumbawa-region-indonesia-august-19-2018/","Earthquake")</f>
        <v>Earthquake</v>
      </c>
      <c r="G620" s="68" t="s">
        <v>22</v>
      </c>
      <c r="H620" s="68">
        <v>8</v>
      </c>
      <c r="I620" s="68" t="s">
        <v>32</v>
      </c>
      <c r="J620" s="60" t="s">
        <v>633</v>
      </c>
      <c r="K620" s="69" t="s">
        <v>523</v>
      </c>
      <c r="L620" s="69"/>
      <c r="M620" s="70" t="e">
        <f>LOG(J620+([3]Values!$D$8*K620)+([3]Values!$D$9*L620)+(N620*[3]Values!D$10)+(O620*[3]Values!$D$11)+1)</f>
        <v>#VALUE!</v>
      </c>
      <c r="N620" s="103" t="s">
        <v>634</v>
      </c>
      <c r="O620" s="103" t="s">
        <v>635</v>
      </c>
      <c r="P620" s="99"/>
      <c r="Q620" s="89" t="e">
        <f>(J620+([3]Values!$D$8*K620)+([3]Values!$D$9*L620)+(N620*[3]Values!$D$10)+(O620*[3]Values!$D$11))/[3]Values!$A$2*100</f>
        <v>#VALUE!</v>
      </c>
    </row>
    <row r="621" spans="1:17" x14ac:dyDescent="0.25">
      <c r="A621" s="67">
        <v>43331</v>
      </c>
      <c r="B621" s="68" t="s">
        <v>47</v>
      </c>
      <c r="C621" s="68" t="s">
        <v>273</v>
      </c>
      <c r="D621" s="68" t="s">
        <v>47</v>
      </c>
      <c r="E621" s="68">
        <v>6.8</v>
      </c>
      <c r="F621" s="105" t="str">
        <f>HYPERLINK("https://earthquake-report.com/2018/08/19/very-strong-earthquake-sumbawa-region-indonesia-august-19-2018/","Earthquake")</f>
        <v>Earthquake</v>
      </c>
      <c r="G621" s="68" t="s">
        <v>22</v>
      </c>
      <c r="H621" s="68"/>
      <c r="I621" s="68" t="s">
        <v>88</v>
      </c>
      <c r="J621" s="60" t="s">
        <v>636</v>
      </c>
      <c r="K621" s="69" t="s">
        <v>629</v>
      </c>
      <c r="L621" s="69" t="s">
        <v>637</v>
      </c>
      <c r="M621" s="70" t="e">
        <f>LOG(J621+([3]Values!$D$8*K621)+([3]Values!$D$9*L621)+(N621*[3]Values!D$10)+(O621*[3]Values!$D$11)+1)</f>
        <v>#VALUE!</v>
      </c>
      <c r="N621" s="103"/>
      <c r="O621" s="98" t="s">
        <v>638</v>
      </c>
      <c r="P621" s="99"/>
      <c r="Q621" s="89" t="e">
        <f>(J621+([3]Values!$D$8*K621)+([3]Values!$D$9*L621)+(N621*[3]Values!$D$10)+(O621*[3]Values!$D$11))/[3]Values!$A$2*100</f>
        <v>#VALUE!</v>
      </c>
    </row>
    <row r="622" spans="1:17" x14ac:dyDescent="0.25">
      <c r="A622" s="109">
        <v>43331</v>
      </c>
      <c r="B622" s="84" t="s">
        <v>133</v>
      </c>
      <c r="C622" s="85" t="s">
        <v>639</v>
      </c>
      <c r="D622" s="84" t="s">
        <v>133</v>
      </c>
      <c r="E622" s="85">
        <v>4.8</v>
      </c>
      <c r="F622" s="108" t="str">
        <f>HYPERLINK("https://earthquake-report.com/2018/08/19/moderate-earthquake-central-turkey-august-19-2018/","Earthquake")</f>
        <v>Earthquake</v>
      </c>
      <c r="G622" s="85" t="s">
        <v>22</v>
      </c>
      <c r="H622" s="85"/>
      <c r="I622" s="85"/>
      <c r="J622" s="60">
        <v>0</v>
      </c>
      <c r="K622" s="61">
        <v>0</v>
      </c>
      <c r="L622" s="61"/>
      <c r="M622" s="62">
        <f>LOG(J622+([3]Values!$D$8*K622)+([3]Values!$D$9*L622)+(N622*[3]Values!D$10)+(O622*[3]Values!$D$11)+1)</f>
        <v>3.8802963825529238E-2</v>
      </c>
      <c r="N622" s="110">
        <v>10</v>
      </c>
      <c r="O622" s="87"/>
      <c r="P622" s="88"/>
      <c r="Q622" s="89">
        <f>(J622+([3]Values!$D$8*K622)+([3]Values!$D$9*L622)+(N622*[3]Values!$D$10)+(O622*[3]Values!$D$11))/[3]Values!$A$2*100</f>
        <v>2.6176076301743638E-4</v>
      </c>
    </row>
    <row r="623" spans="1:17" x14ac:dyDescent="0.25">
      <c r="A623" s="109">
        <v>43333</v>
      </c>
      <c r="B623" s="84" t="s">
        <v>61</v>
      </c>
      <c r="C623" s="85" t="s">
        <v>109</v>
      </c>
      <c r="D623" s="84" t="s">
        <v>61</v>
      </c>
      <c r="E623" s="85">
        <v>2.5</v>
      </c>
      <c r="F623" s="85" t="s">
        <v>158</v>
      </c>
      <c r="G623" s="85" t="s">
        <v>463</v>
      </c>
      <c r="H623" s="85"/>
      <c r="I623" s="85"/>
      <c r="J623" s="60">
        <v>0</v>
      </c>
      <c r="K623" s="61">
        <v>0</v>
      </c>
      <c r="L623" s="65">
        <v>100</v>
      </c>
      <c r="M623" s="62">
        <f>LOG(J623+([3]Values!$D$8*K623)+([3]Values!$D$9*L623)+(N623*[3]Values!D$10)+(O623*[3]Values!$D$11)+1)</f>
        <v>0.5391937022576081</v>
      </c>
      <c r="N623" s="110">
        <v>50</v>
      </c>
      <c r="O623" s="87">
        <v>5</v>
      </c>
      <c r="P623" s="88"/>
      <c r="Q623" s="89">
        <f>(J623+([3]Values!$D$8*K623)+([3]Values!$D$9*L623)+(N623*[3]Values!$D$10)+(O623*[3]Values!$D$11))/[3]Values!$A$2*100</f>
        <v>6.892528018939882E-3</v>
      </c>
    </row>
    <row r="624" spans="1:17" x14ac:dyDescent="0.25">
      <c r="A624" s="67">
        <v>43333</v>
      </c>
      <c r="B624" s="68" t="s">
        <v>76</v>
      </c>
      <c r="C624" s="68" t="s">
        <v>77</v>
      </c>
      <c r="D624" s="68" t="s">
        <v>76</v>
      </c>
      <c r="E624" s="68">
        <v>7.3</v>
      </c>
      <c r="F624" s="68" t="s">
        <v>87</v>
      </c>
      <c r="G624" s="68" t="s">
        <v>22</v>
      </c>
      <c r="H624" s="68">
        <v>120</v>
      </c>
      <c r="I624" s="68" t="s">
        <v>32</v>
      </c>
      <c r="J624" s="60">
        <v>5</v>
      </c>
      <c r="K624" s="61">
        <v>1</v>
      </c>
      <c r="L624" s="69">
        <v>200</v>
      </c>
      <c r="M624" s="70">
        <f>LOG(J624+([3]Values!$D$8*K624)+([3]Values!$D$9*L624)+(N624*[3]Values!D$10)+(O624*[3]Values!$D$11)+1)</f>
        <v>1.1501947930381173</v>
      </c>
      <c r="N624" s="103">
        <v>450</v>
      </c>
      <c r="O624" s="87"/>
      <c r="P624" s="88"/>
      <c r="Q624" s="89">
        <f>(J624+([3]Values!$D$8*K624)+([3]Values!$D$9*L624)+(N624*[3]Values!$D$10)+(O624*[3]Values!$D$11))/[3]Values!$A$2*100</f>
        <v>3.6778956058582016E-2</v>
      </c>
    </row>
    <row r="625" spans="1:17" x14ac:dyDescent="0.25">
      <c r="A625" s="109"/>
      <c r="B625" s="84"/>
      <c r="C625" s="85"/>
      <c r="D625" s="84" t="s">
        <v>640</v>
      </c>
      <c r="E625" s="68">
        <v>7.3</v>
      </c>
      <c r="F625" s="85"/>
      <c r="G625" s="85"/>
      <c r="H625" s="85"/>
      <c r="I625" s="85"/>
      <c r="J625" s="60">
        <v>0</v>
      </c>
      <c r="K625" s="61">
        <v>5</v>
      </c>
      <c r="L625" s="65">
        <v>250</v>
      </c>
      <c r="M625" s="62">
        <f>LOG(J625+([3]Values!$D$8*K625)+([3]Values!$D$9*L625)+(N625*[3]Values!D$10)+(O625*[3]Values!$D$11)+1)</f>
        <v>1.1178832355990491</v>
      </c>
      <c r="N625" s="103">
        <v>500</v>
      </c>
      <c r="O625" s="110">
        <v>50</v>
      </c>
      <c r="P625" s="88"/>
      <c r="Q625" s="89">
        <f>(J625+([3]Values!$D$8*K625)+([3]Values!$D$9*L625)+(N625*[3]Values!$D$10)+(O625*[3]Values!$D$11))/[3]Values!$A$2*100</f>
        <v>3.3941097221371737E-2</v>
      </c>
    </row>
    <row r="626" spans="1:17" x14ac:dyDescent="0.25">
      <c r="A626" s="109"/>
      <c r="B626" s="84"/>
      <c r="C626" s="85"/>
      <c r="D626" s="84" t="s">
        <v>641</v>
      </c>
      <c r="E626" s="68">
        <v>7.3</v>
      </c>
      <c r="F626" s="85"/>
      <c r="G626" s="85"/>
      <c r="H626" s="85"/>
      <c r="I626" s="85"/>
      <c r="J626" s="60">
        <v>0</v>
      </c>
      <c r="K626" s="61">
        <v>0</v>
      </c>
      <c r="L626" s="65">
        <v>20</v>
      </c>
      <c r="M626" s="62">
        <f>LOG(J626+([3]Values!$D$8*K626)+([3]Values!$D$9*L626)+(N626*[3]Values!D$10)+(O626*[3]Values!$D$11)+1)</f>
        <v>0.30097303591808933</v>
      </c>
      <c r="N626" s="103">
        <v>44</v>
      </c>
      <c r="O626" s="110">
        <v>7</v>
      </c>
      <c r="P626" s="88"/>
      <c r="Q626" s="89">
        <f>(J626+([3]Values!$D$8*K626)+([3]Values!$D$9*L626)+(N626*[3]Values!$D$10)+(O626*[3]Values!$D$11))/[3]Values!$A$2*100</f>
        <v>2.8000391619723312E-3</v>
      </c>
    </row>
    <row r="627" spans="1:17" x14ac:dyDescent="0.25">
      <c r="A627" s="109">
        <v>43333</v>
      </c>
      <c r="B627" s="84" t="s">
        <v>642</v>
      </c>
      <c r="C627" s="85" t="s">
        <v>643</v>
      </c>
      <c r="D627" s="84" t="s">
        <v>642</v>
      </c>
      <c r="E627" s="85">
        <v>6.5</v>
      </c>
      <c r="F627" s="85" t="s">
        <v>87</v>
      </c>
      <c r="G627" s="85" t="s">
        <v>22</v>
      </c>
      <c r="H627" s="85">
        <v>13</v>
      </c>
      <c r="I627" s="85" t="s">
        <v>88</v>
      </c>
      <c r="J627" s="60">
        <v>0</v>
      </c>
      <c r="K627" s="61">
        <v>1</v>
      </c>
      <c r="L627" s="65">
        <v>100</v>
      </c>
      <c r="M627" s="62">
        <f>LOG(J627+([3]Values!$D$8*K627)+([3]Values!$D$9*L627)+(N627*[3]Values!D$10)+(O627*[3]Values!$D$11)+1)</f>
        <v>0.66817567336898842</v>
      </c>
      <c r="N627" s="110">
        <v>100</v>
      </c>
      <c r="O627" s="87">
        <v>20</v>
      </c>
      <c r="P627" s="88"/>
      <c r="Q627" s="89">
        <f>(J627+([3]Values!$D$8*K627)+([3]Values!$D$9*L627)+(N627*[3]Values!$D$10)+(O627*[3]Values!$D$11))/[3]Values!$A$2*100</f>
        <v>1.0244515251107039E-2</v>
      </c>
    </row>
    <row r="628" spans="1:17" x14ac:dyDescent="0.25">
      <c r="A628" s="109">
        <v>43334</v>
      </c>
      <c r="B628" s="84" t="s">
        <v>76</v>
      </c>
      <c r="C628" s="85" t="s">
        <v>77</v>
      </c>
      <c r="D628" s="84" t="s">
        <v>76</v>
      </c>
      <c r="E628" s="85">
        <v>5.7</v>
      </c>
      <c r="F628" s="85" t="s">
        <v>87</v>
      </c>
      <c r="G628" s="85" t="s">
        <v>31</v>
      </c>
      <c r="H628" s="85">
        <v>98</v>
      </c>
      <c r="I628" s="85" t="s">
        <v>267</v>
      </c>
      <c r="J628" s="60">
        <v>0</v>
      </c>
      <c r="K628" s="61">
        <v>0</v>
      </c>
      <c r="L628" s="61">
        <v>0</v>
      </c>
      <c r="M628" s="62">
        <f>LOG(J628+([3]Values!$D$8*K628)+([3]Values!$D$9*L628)+(N628*[3]Values!D$10)+(O628*[3]Values!$D$11)+1)</f>
        <v>4.0400731096553195E-3</v>
      </c>
      <c r="N628" s="110">
        <v>1</v>
      </c>
      <c r="O628" s="87">
        <v>0</v>
      </c>
      <c r="P628" s="88"/>
      <c r="Q628" s="89">
        <f>(J628+([3]Values!$D$8*K628)+([3]Values!$D$9*L628)+(N628*[3]Values!$D$10)+(O628*[3]Values!$D$11))/[3]Values!$A$2*100</f>
        <v>2.6176076301743638E-5</v>
      </c>
    </row>
    <row r="629" spans="1:17" x14ac:dyDescent="0.25">
      <c r="A629" s="109"/>
      <c r="B629" s="84"/>
      <c r="C629" s="85"/>
      <c r="D629" s="84" t="s">
        <v>640</v>
      </c>
      <c r="E629" s="85">
        <v>5.7</v>
      </c>
      <c r="F629" s="85"/>
      <c r="G629" s="85"/>
      <c r="H629" s="85"/>
      <c r="I629" s="85"/>
      <c r="J629" s="60">
        <v>0</v>
      </c>
      <c r="K629" s="61">
        <v>0</v>
      </c>
      <c r="L629" s="61">
        <v>0</v>
      </c>
      <c r="M629" s="62">
        <f>LOG(J629+([3]Values!$D$8*K629)+([3]Values!$D$9*L629)+(N629*[3]Values!D$10)+(O629*[3]Values!$D$11)+1)</f>
        <v>1.9834704505085086E-2</v>
      </c>
      <c r="N629" s="110">
        <v>5</v>
      </c>
      <c r="O629" s="87"/>
      <c r="P629" s="88"/>
      <c r="Q629" s="89">
        <f>(J629+([3]Values!$D$8*K629)+([3]Values!$D$9*L629)+(N629*[3]Values!$D$10)+(O629*[3]Values!$D$11))/[3]Values!$A$2*100</f>
        <v>1.3088038150871819E-4</v>
      </c>
    </row>
    <row r="630" spans="1:17" x14ac:dyDescent="0.25">
      <c r="A630" s="109">
        <v>43334</v>
      </c>
      <c r="B630" s="84" t="s">
        <v>25</v>
      </c>
      <c r="C630" s="85" t="s">
        <v>456</v>
      </c>
      <c r="D630" s="84" t="s">
        <v>25</v>
      </c>
      <c r="E630" s="85">
        <v>5.3</v>
      </c>
      <c r="F630" s="85" t="s">
        <v>87</v>
      </c>
      <c r="G630" s="85" t="s">
        <v>22</v>
      </c>
      <c r="H630" s="85">
        <v>16</v>
      </c>
      <c r="I630" s="85"/>
      <c r="J630" s="60">
        <v>0</v>
      </c>
      <c r="K630" s="61">
        <v>0</v>
      </c>
      <c r="L630" s="61">
        <v>0</v>
      </c>
      <c r="M630" s="62">
        <f>LOG(J630+([3]Values!$D$8*K630)+([3]Values!$D$9*L630)+(N630*[3]Values!D$10)+(O630*[3]Values!$D$11)+1)</f>
        <v>4.0400731096553195E-3</v>
      </c>
      <c r="N630" s="110">
        <v>1</v>
      </c>
      <c r="O630" s="87">
        <v>0</v>
      </c>
      <c r="P630" s="88"/>
      <c r="Q630" s="89">
        <f>(J630+([3]Values!$D$8*K630)+([3]Values!$D$9*L630)+(N630*[3]Values!$D$10)+(O630*[3]Values!$D$11))/[3]Values!$A$2*100</f>
        <v>2.6176076301743638E-5</v>
      </c>
    </row>
    <row r="631" spans="1:17" x14ac:dyDescent="0.25">
      <c r="A631" s="109">
        <v>43334</v>
      </c>
      <c r="B631" s="84" t="s">
        <v>642</v>
      </c>
      <c r="C631" s="85" t="s">
        <v>643</v>
      </c>
      <c r="D631" s="84" t="s">
        <v>642</v>
      </c>
      <c r="E631" s="85">
        <v>5.0999999999999996</v>
      </c>
      <c r="F631" s="85" t="s">
        <v>87</v>
      </c>
      <c r="G631" s="85" t="s">
        <v>31</v>
      </c>
      <c r="H631" s="85"/>
      <c r="I631" s="85"/>
      <c r="J631" s="60">
        <v>0</v>
      </c>
      <c r="K631" s="61">
        <v>0</v>
      </c>
      <c r="L631" s="61">
        <v>0</v>
      </c>
      <c r="M631" s="62">
        <f>LOG(J631+([3]Values!$D$8*K631)+([3]Values!$D$9*L631)+(N631*[3]Values!D$10)+(O631*[3]Values!$D$11)+1)</f>
        <v>8.0429091224550799E-3</v>
      </c>
      <c r="N631" s="87">
        <v>2</v>
      </c>
      <c r="O631" s="87">
        <v>0</v>
      </c>
      <c r="P631" s="88"/>
      <c r="Q631" s="89">
        <f>(J631+([3]Values!$D$8*K631)+([3]Values!$D$9*L631)+(N631*[3]Values!$D$10)+(O631*[3]Values!$D$11))/[3]Values!$A$2*100</f>
        <v>5.2352152603487277E-5</v>
      </c>
    </row>
    <row r="632" spans="1:17" x14ac:dyDescent="0.25">
      <c r="A632" s="109">
        <v>43335</v>
      </c>
      <c r="B632" s="84" t="s">
        <v>44</v>
      </c>
      <c r="C632" s="85" t="s">
        <v>528</v>
      </c>
      <c r="D632" s="84" t="s">
        <v>44</v>
      </c>
      <c r="E632" s="85">
        <v>4.7</v>
      </c>
      <c r="F632" s="85" t="s">
        <v>87</v>
      </c>
      <c r="G632" s="85" t="s">
        <v>22</v>
      </c>
      <c r="H632" s="85">
        <v>50</v>
      </c>
      <c r="I632" s="85"/>
      <c r="J632" s="60">
        <v>0</v>
      </c>
      <c r="K632" s="61">
        <v>2</v>
      </c>
      <c r="L632" s="61">
        <v>0</v>
      </c>
      <c r="M632" s="62">
        <f>LOG(J632+([3]Values!$D$8*K632)+([3]Values!$D$9*L632)+(N632*[3]Values!D$10)+(O632*[3]Values!$D$11)+1)</f>
        <v>0.52882519798138317</v>
      </c>
      <c r="N632" s="87">
        <v>200</v>
      </c>
      <c r="O632" s="87">
        <v>0</v>
      </c>
      <c r="P632" s="88"/>
      <c r="Q632" s="89">
        <f>(J632+([3]Values!$D$8*K632)+([3]Values!$D$9*L632)+(N632*[3]Values!$D$10)+(O632*[3]Values!$D$11))/[3]Values!$A$2*100</f>
        <v>6.6638472748833171E-3</v>
      </c>
    </row>
    <row r="633" spans="1:17" x14ac:dyDescent="0.25">
      <c r="A633" s="109">
        <v>43335</v>
      </c>
      <c r="B633" s="84" t="s">
        <v>44</v>
      </c>
      <c r="C633" s="85" t="s">
        <v>131</v>
      </c>
      <c r="D633" s="84" t="s">
        <v>44</v>
      </c>
      <c r="E633" s="85">
        <v>4.9000000000000004</v>
      </c>
      <c r="F633" s="85" t="s">
        <v>87</v>
      </c>
      <c r="G633" s="85" t="s">
        <v>22</v>
      </c>
      <c r="H633" s="85">
        <v>5</v>
      </c>
      <c r="I633" s="85"/>
      <c r="J633" s="60">
        <v>0</v>
      </c>
      <c r="K633" s="61">
        <v>1</v>
      </c>
      <c r="L633" s="61"/>
      <c r="M633" s="62">
        <f>LOG(J633+([3]Values!$D$8*K633)+([3]Values!$D$9*L633)+(N633*[3]Values!D$10)+(O633*[3]Values!$D$11)+1)</f>
        <v>9.8658390713159613E-2</v>
      </c>
      <c r="N633" s="110"/>
      <c r="O633" s="87"/>
      <c r="P633" s="88"/>
      <c r="Q633" s="89">
        <f>(J633+([3]Values!$D$8*K633)+([3]Values!$D$9*L633)+(N633*[3]Values!$D$10)+(O633*[3]Values!$D$11))/[3]Values!$A$2*100</f>
        <v>7.1431600726729483E-4</v>
      </c>
    </row>
    <row r="634" spans="1:17" x14ac:dyDescent="0.25">
      <c r="A634" s="67">
        <v>43337</v>
      </c>
      <c r="B634" s="68" t="s">
        <v>44</v>
      </c>
      <c r="C634" s="68" t="s">
        <v>45</v>
      </c>
      <c r="D634" s="68" t="s">
        <v>44</v>
      </c>
      <c r="E634" s="101">
        <v>6</v>
      </c>
      <c r="F634" s="112" t="str">
        <f>HYPERLINK("https://earthquake-report.com/2018/08/25/very-strong-earthquake-western-iran-august-25-2018/","Earthquake")</f>
        <v>Earthquake</v>
      </c>
      <c r="G634" s="68" t="s">
        <v>31</v>
      </c>
      <c r="H634" s="68"/>
      <c r="I634" s="68"/>
      <c r="J634" s="60">
        <v>2</v>
      </c>
      <c r="K634" s="69">
        <v>310</v>
      </c>
      <c r="L634" s="69"/>
      <c r="M634" s="70">
        <f>LOG(J634+([3]Values!$D$8*K634)+([3]Values!$D$9*L634)+(N634*[3]Values!D$10)+(O634*[3]Values!$D$11)+1)</f>
        <v>2.1657721035430408</v>
      </c>
      <c r="N634" s="103">
        <v>5200</v>
      </c>
      <c r="O634" s="98">
        <v>500</v>
      </c>
      <c r="P634" s="99"/>
      <c r="Q634" s="114">
        <f>(J634+([3]Values!$D$8*K634)+([3]Values!$D$9*L634)+(N634*[3]Values!$D$10)+(O634*[3]Values!$D$11))/[3]Values!$A$2*100</f>
        <v>0.40745068691476422</v>
      </c>
    </row>
    <row r="635" spans="1:17" x14ac:dyDescent="0.25">
      <c r="A635" s="109">
        <v>43340</v>
      </c>
      <c r="B635" s="84" t="s">
        <v>47</v>
      </c>
      <c r="C635" s="85" t="s">
        <v>644</v>
      </c>
      <c r="D635" s="84" t="s">
        <v>47</v>
      </c>
      <c r="E635" s="85">
        <v>6.2</v>
      </c>
      <c r="F635" s="85" t="s">
        <v>87</v>
      </c>
      <c r="G635" s="85" t="s">
        <v>22</v>
      </c>
      <c r="H635" s="85"/>
      <c r="I635" s="85"/>
      <c r="J635" s="60">
        <v>0</v>
      </c>
      <c r="K635" s="61">
        <v>0</v>
      </c>
      <c r="L635" s="61">
        <v>0</v>
      </c>
      <c r="M635" s="62">
        <f>LOG(J635+([3]Values!$D$8*K635)+([3]Values!$D$9*L635)+(N635*[3]Values!D$10)+(O635*[3]Values!$D$11)+1)</f>
        <v>4.0400731096553195E-3</v>
      </c>
      <c r="N635" s="110">
        <v>1</v>
      </c>
      <c r="O635" s="110">
        <v>0</v>
      </c>
      <c r="P635" s="88"/>
      <c r="Q635" s="89">
        <f>(J635+([3]Values!$D$8*K635)+([3]Values!$D$9*L635)+(N635*[3]Values!$D$10)+(O635*[3]Values!$D$11))/[3]Values!$A$2*100</f>
        <v>2.6176076301743638E-5</v>
      </c>
    </row>
    <row r="636" spans="1:17" x14ac:dyDescent="0.25">
      <c r="A636" s="109">
        <v>43340</v>
      </c>
      <c r="B636" s="84" t="s">
        <v>126</v>
      </c>
      <c r="C636" s="85" t="s">
        <v>645</v>
      </c>
      <c r="D636" s="84" t="s">
        <v>126</v>
      </c>
      <c r="E636" s="85">
        <v>5.0999999999999996</v>
      </c>
      <c r="F636" s="85" t="s">
        <v>87</v>
      </c>
      <c r="G636" s="85" t="s">
        <v>22</v>
      </c>
      <c r="H636" s="85">
        <v>15</v>
      </c>
      <c r="I636" s="85"/>
      <c r="J636" s="60">
        <v>0</v>
      </c>
      <c r="K636" s="61">
        <v>0</v>
      </c>
      <c r="L636" s="61">
        <v>25</v>
      </c>
      <c r="M636" s="62">
        <f>LOG(J636+([3]Values!$D$8*K636)+([3]Values!$D$9*L636)+(N636*[3]Values!D$10)+(O636*[3]Values!$D$11)+1)</f>
        <v>0.4375202102807153</v>
      </c>
      <c r="N636" s="110">
        <v>120</v>
      </c>
      <c r="O636" s="110">
        <v>5</v>
      </c>
      <c r="P636" s="88"/>
      <c r="Q636" s="89">
        <f>(J636+([3]Values!$D$8*K636)+([3]Values!$D$9*L636)+(N636*[3]Values!$D$10)+(O636*[3]Values!$D$11))/[3]Values!$A$2*100</f>
        <v>4.8692770596255814E-3</v>
      </c>
    </row>
    <row r="637" spans="1:17" x14ac:dyDescent="0.25">
      <c r="A637" s="109">
        <v>43340</v>
      </c>
      <c r="B637" s="84" t="s">
        <v>61</v>
      </c>
      <c r="C637" s="85" t="s">
        <v>228</v>
      </c>
      <c r="D637" s="84" t="s">
        <v>61</v>
      </c>
      <c r="E637" s="100">
        <v>5</v>
      </c>
      <c r="F637" s="85" t="s">
        <v>87</v>
      </c>
      <c r="G637" s="85" t="s">
        <v>22</v>
      </c>
      <c r="H637" s="85"/>
      <c r="I637" s="85"/>
      <c r="J637" s="60">
        <v>0</v>
      </c>
      <c r="K637" s="61">
        <v>0</v>
      </c>
      <c r="L637" s="61">
        <v>4</v>
      </c>
      <c r="M637" s="62">
        <f>LOG(J637+([3]Values!$D$8*K637)+([3]Values!$D$9*L637)+(N637*[3]Values!D$10)+(O637*[3]Values!$D$11)+1)</f>
        <v>6.1369645186658495E-2</v>
      </c>
      <c r="N637" s="110">
        <v>5</v>
      </c>
      <c r="O637" s="110">
        <v>1</v>
      </c>
      <c r="P637" s="88"/>
      <c r="Q637" s="89">
        <f>(J637+([3]Values!$D$8*K637)+([3]Values!$D$9*L637)+(N637*[3]Values!$D$10)+(O637*[3]Values!$D$11))/[3]Values!$A$2*100</f>
        <v>4.2510227818616899E-4</v>
      </c>
    </row>
    <row r="638" spans="1:17" x14ac:dyDescent="0.25">
      <c r="A638" s="109">
        <v>43341</v>
      </c>
      <c r="B638" s="84" t="s">
        <v>173</v>
      </c>
      <c r="C638" s="85" t="s">
        <v>646</v>
      </c>
      <c r="D638" s="84" t="s">
        <v>173</v>
      </c>
      <c r="E638" s="84">
        <v>7.1</v>
      </c>
      <c r="F638" s="85" t="s">
        <v>87</v>
      </c>
      <c r="G638" s="85" t="s">
        <v>22</v>
      </c>
      <c r="H638" s="85">
        <v>27</v>
      </c>
      <c r="I638" s="85"/>
      <c r="J638" s="60">
        <v>0</v>
      </c>
      <c r="K638" s="61">
        <v>0</v>
      </c>
      <c r="L638" s="61">
        <v>0</v>
      </c>
      <c r="M638" s="62">
        <f>LOG(J638+([3]Values!$D$8*K638)+([3]Values!$D$9*L638)+(N638*[3]Values!D$10)+(O638*[3]Values!$D$11)+1)</f>
        <v>0</v>
      </c>
      <c r="N638" s="110">
        <v>0</v>
      </c>
      <c r="O638" s="87">
        <v>0</v>
      </c>
      <c r="P638" s="88"/>
      <c r="Q638" s="89">
        <f>(J638+([3]Values!$D$8*K638)+([3]Values!$D$9*L638)+(N638*[3]Values!$D$10)+(O638*[3]Values!$D$11))/[3]Values!$A$2*100</f>
        <v>0</v>
      </c>
    </row>
    <row r="639" spans="1:17" x14ac:dyDescent="0.25">
      <c r="A639" s="109">
        <v>43343</v>
      </c>
      <c r="B639" s="84" t="s">
        <v>96</v>
      </c>
      <c r="C639" s="85" t="s">
        <v>186</v>
      </c>
      <c r="D639" s="84" t="s">
        <v>96</v>
      </c>
      <c r="E639" s="85">
        <v>5.0999999999999996</v>
      </c>
      <c r="F639" s="108" t="str">
        <f>HYPERLINK("https://earthquake-report.com/2018/08/31/strong-earthquake-greece-august-31-2018/","Earthquake")</f>
        <v>Earthquake</v>
      </c>
      <c r="G639" s="85" t="s">
        <v>22</v>
      </c>
      <c r="H639" s="85"/>
      <c r="I639" s="85"/>
      <c r="J639" s="60">
        <v>0</v>
      </c>
      <c r="K639" s="61">
        <v>0</v>
      </c>
      <c r="L639" s="61">
        <v>0</v>
      </c>
      <c r="M639" s="62">
        <f>LOG(J639+([3]Values!$D$8*K639)+([3]Values!$D$9*L639)+(N639*[3]Values!D$10)+(O639*[3]Values!$D$11)+1)</f>
        <v>0.16651915281865207</v>
      </c>
      <c r="N639" s="110">
        <v>50</v>
      </c>
      <c r="O639" s="87">
        <v>0</v>
      </c>
      <c r="P639" s="88"/>
      <c r="Q639" s="89">
        <f>(J639+([3]Values!$D$8*K639)+([3]Values!$D$9*L639)+(N639*[3]Values!$D$10)+(O639*[3]Values!$D$11))/[3]Values!$A$2*100</f>
        <v>1.3088038150871817E-3</v>
      </c>
    </row>
    <row r="640" spans="1:17" x14ac:dyDescent="0.25">
      <c r="A640" s="109">
        <v>43343</v>
      </c>
      <c r="B640" s="84" t="s">
        <v>44</v>
      </c>
      <c r="C640" s="85" t="s">
        <v>45</v>
      </c>
      <c r="D640" s="84" t="s">
        <v>44</v>
      </c>
      <c r="E640" s="85">
        <v>4.9000000000000004</v>
      </c>
      <c r="F640" s="85" t="s">
        <v>87</v>
      </c>
      <c r="G640" s="85" t="s">
        <v>31</v>
      </c>
      <c r="H640" s="85"/>
      <c r="I640" s="85"/>
      <c r="J640" s="60">
        <v>0</v>
      </c>
      <c r="K640" s="61">
        <v>0</v>
      </c>
      <c r="L640" s="61"/>
      <c r="M640" s="62">
        <f>LOG(J640+([3]Values!$D$8*K640)+([3]Values!$D$9*L640)+(N640*[3]Values!D$10)+(O640*[3]Values!$D$11)+1)</f>
        <v>0.17702540777332471</v>
      </c>
      <c r="N640" s="110">
        <v>20</v>
      </c>
      <c r="O640" s="110">
        <v>10</v>
      </c>
      <c r="P640" s="88"/>
      <c r="Q640" s="89">
        <f>(J640+([3]Values!$D$8*K640)+([3]Values!$D$9*L640)+(N640*[3]Values!$D$10)+(O640*[3]Values!$D$11))/[3]Values!$A$2*100</f>
        <v>1.4094331325766581E-3</v>
      </c>
    </row>
    <row r="641" spans="1:17" x14ac:dyDescent="0.25">
      <c r="A641" s="123">
        <v>43313</v>
      </c>
      <c r="B641" s="68" t="s">
        <v>47</v>
      </c>
      <c r="C641" s="68" t="s">
        <v>273</v>
      </c>
      <c r="D641" s="68" t="s">
        <v>47</v>
      </c>
      <c r="E641" s="124">
        <v>43318</v>
      </c>
      <c r="F641" s="68" t="s">
        <v>231</v>
      </c>
      <c r="G641" s="68" t="s">
        <v>22</v>
      </c>
      <c r="H641" s="68"/>
      <c r="I641" s="68"/>
      <c r="J641" s="60">
        <v>564</v>
      </c>
      <c r="K641" s="69">
        <v>7773</v>
      </c>
      <c r="L641" s="69">
        <v>445343</v>
      </c>
      <c r="M641" s="70">
        <f>LOG(J641+([3]Values!$D$8*K641)+([3]Values!$D$9*L641)+(N641*[3]Values!D$10)+(O641*[3]Values!$D$11)+1)</f>
        <v>4.1103722604398554</v>
      </c>
      <c r="N641" s="98">
        <f>167961-O641+3415</f>
        <v>145788</v>
      </c>
      <c r="O641" s="98">
        <v>25588</v>
      </c>
      <c r="P641" s="99">
        <v>509000000</v>
      </c>
      <c r="Q641" s="114">
        <f>(J641+([3]Values!$D$8*K641)+([3]Values!$D$9*L641)+(N641*[3]Values!$D$10)+(O641*[3]Values!$D$11))/[3]Values!$A$2*100</f>
        <v>36.10909538692998</v>
      </c>
    </row>
    <row r="642" spans="1:17" x14ac:dyDescent="0.25">
      <c r="A642" s="109">
        <v>43346</v>
      </c>
      <c r="B642" s="84" t="s">
        <v>28</v>
      </c>
      <c r="C642" s="85" t="s">
        <v>115</v>
      </c>
      <c r="D642" s="84" t="s">
        <v>28</v>
      </c>
      <c r="E642" s="85">
        <v>4.7</v>
      </c>
      <c r="F642" s="85" t="s">
        <v>87</v>
      </c>
      <c r="G642" s="85" t="s">
        <v>22</v>
      </c>
      <c r="H642" s="85">
        <v>8</v>
      </c>
      <c r="I642" s="85"/>
      <c r="J642" s="60">
        <v>0</v>
      </c>
      <c r="K642" s="61">
        <v>0</v>
      </c>
      <c r="L642" s="61">
        <v>0</v>
      </c>
      <c r="M642" s="62">
        <f>LOG(J642+([3]Values!$D$8*K642)+([3]Values!$D$9*L642)+(N642*[3]Values!D$10)+(O642*[3]Values!$D$11)+1)</f>
        <v>3.1314778720401552E-2</v>
      </c>
      <c r="N642" s="87">
        <v>8</v>
      </c>
      <c r="O642" s="87">
        <v>0</v>
      </c>
      <c r="P642" s="88"/>
      <c r="Q642" s="89">
        <f>(J642+([3]Values!$D$8*K642)+([3]Values!$D$9*L642)+(N642*[3]Values!$D$10)+(O642*[3]Values!$D$11))/[3]Values!$A$2*100</f>
        <v>2.0940861041394911E-4</v>
      </c>
    </row>
    <row r="643" spans="1:17" x14ac:dyDescent="0.25">
      <c r="A643" s="109">
        <v>43347</v>
      </c>
      <c r="B643" s="84" t="s">
        <v>225</v>
      </c>
      <c r="C643" s="85" t="s">
        <v>647</v>
      </c>
      <c r="D643" s="84" t="s">
        <v>225</v>
      </c>
      <c r="E643" s="85">
        <v>5.4</v>
      </c>
      <c r="F643" s="85" t="s">
        <v>87</v>
      </c>
      <c r="G643" s="85" t="s">
        <v>22</v>
      </c>
      <c r="H643" s="85"/>
      <c r="I643" s="85"/>
      <c r="J643" s="60">
        <v>0</v>
      </c>
      <c r="K643" s="61">
        <v>0</v>
      </c>
      <c r="L643" s="61">
        <v>0</v>
      </c>
      <c r="M643" s="62">
        <f>LOG(J643+([3]Values!$D$8*K643)+([3]Values!$D$9*L643)+(N643*[3]Values!D$10)+(O643*[3]Values!$D$11)+1)</f>
        <v>0.70301823572569877</v>
      </c>
      <c r="N643" s="87">
        <v>433</v>
      </c>
      <c r="O643" s="87">
        <v>0</v>
      </c>
      <c r="P643" s="88"/>
      <c r="Q643" s="89">
        <f>(J643+([3]Values!$D$8*K643)+([3]Values!$D$9*L643)+(N643*[3]Values!$D$10)+(O643*[3]Values!$D$11))/[3]Values!$A$2*100</f>
        <v>1.1334241038654994E-2</v>
      </c>
    </row>
    <row r="644" spans="1:17" x14ac:dyDescent="0.25">
      <c r="A644" s="67">
        <v>43348</v>
      </c>
      <c r="B644" s="68" t="s">
        <v>34</v>
      </c>
      <c r="C644" s="68" t="s">
        <v>146</v>
      </c>
      <c r="D644" s="68" t="s">
        <v>34</v>
      </c>
      <c r="E644" s="68">
        <v>6.7</v>
      </c>
      <c r="F644" s="112" t="str">
        <f>HYPERLINK("https://earthquake-report.com/2018/09/05/very-strong-earthquake-hokkaido-japan-region-september-5-2018/","Earthquake")</f>
        <v>Earthquake</v>
      </c>
      <c r="G644" s="68" t="s">
        <v>22</v>
      </c>
      <c r="H644" s="68">
        <v>37</v>
      </c>
      <c r="I644" s="82" t="s">
        <v>648</v>
      </c>
      <c r="J644" s="60">
        <v>42</v>
      </c>
      <c r="K644" s="69">
        <v>731</v>
      </c>
      <c r="L644" s="69">
        <v>965</v>
      </c>
      <c r="M644" s="70">
        <f>LOG(J644+([3]Values!$D$8*K644)+([3]Values!$D$9*L644)+(N644*[3]Values!D$10)+(O644*[3]Values!$D$11)+1)</f>
        <v>2.6549997828984333</v>
      </c>
      <c r="N644" s="98">
        <v>15026</v>
      </c>
      <c r="O644" s="98">
        <v>2032</v>
      </c>
      <c r="P644" s="93">
        <v>1030000000</v>
      </c>
      <c r="Q644" s="114">
        <f>(J644+([3]Values!$D$8*K644)+([3]Values!$D$9*L644)+(N644*[3]Values!$D$10)+(O644*[3]Values!$D$11))/[3]Values!$A$2*100</f>
        <v>1.2627448762179758</v>
      </c>
    </row>
    <row r="645" spans="1:17" x14ac:dyDescent="0.25">
      <c r="A645" s="104">
        <v>43350</v>
      </c>
      <c r="B645" s="84" t="s">
        <v>122</v>
      </c>
      <c r="C645" s="84" t="s">
        <v>649</v>
      </c>
      <c r="D645" s="84" t="s">
        <v>122</v>
      </c>
      <c r="E645" s="84">
        <v>6.2</v>
      </c>
      <c r="F645" s="105" t="str">
        <f>HYPERLINK("https://earthquake-report.com/2018/09/07/very-strong-earthquake-ecuador-september-7-2018/","Earthquake")</f>
        <v>Earthquake</v>
      </c>
      <c r="G645" s="84" t="s">
        <v>22</v>
      </c>
      <c r="H645" s="84">
        <v>94</v>
      </c>
      <c r="I645" s="84"/>
      <c r="J645" s="60">
        <v>0</v>
      </c>
      <c r="K645" s="61">
        <v>4</v>
      </c>
      <c r="L645" s="61">
        <v>1524</v>
      </c>
      <c r="M645" s="62">
        <f>LOG(J645+([3]Values!$D$8*K645)+([3]Values!$D$9*L645)+(N645*[3]Values!D$10)+(O645*[3]Values!$D$11)+1)</f>
        <v>1.6691100652511328</v>
      </c>
      <c r="N645" s="111">
        <v>489</v>
      </c>
      <c r="O645" s="92">
        <v>383</v>
      </c>
      <c r="P645" s="93"/>
      <c r="Q645" s="94">
        <f>(J645+([3]Values!$D$8*K645)+([3]Values!$D$9*L645)+(N645*[3]Values!$D$10)+(O645*[3]Values!$D$11))/[3]Values!$A$2*100</f>
        <v>0.12793309029603894</v>
      </c>
    </row>
    <row r="646" spans="1:17" x14ac:dyDescent="0.25">
      <c r="A646" s="67">
        <v>43350</v>
      </c>
      <c r="B646" s="68" t="s">
        <v>44</v>
      </c>
      <c r="C646" s="68" t="s">
        <v>650</v>
      </c>
      <c r="D646" s="68" t="s">
        <v>44</v>
      </c>
      <c r="E646" s="68">
        <v>5.6</v>
      </c>
      <c r="F646" s="112" t="str">
        <f>HYPERLINK("https://earthquake-report.com/2018/09/07/strong-earthquake-southeastern-iran-september-7-2018/","Earthquake")</f>
        <v>Earthquake</v>
      </c>
      <c r="G646" s="68" t="s">
        <v>22</v>
      </c>
      <c r="H646" s="68">
        <v>10</v>
      </c>
      <c r="I646" s="68"/>
      <c r="J646" s="60">
        <v>1</v>
      </c>
      <c r="K646" s="69">
        <v>10</v>
      </c>
      <c r="L646" s="69">
        <v>500</v>
      </c>
      <c r="M646" s="70">
        <f>LOG(J646+([3]Values!$D$8*K646)+([3]Values!$D$9*L646)+(N646*[3]Values!D$10)+(O646*[3]Values!$D$11)+1)</f>
        <v>1.2183158327026857</v>
      </c>
      <c r="N646" s="103">
        <v>300</v>
      </c>
      <c r="O646" s="98"/>
      <c r="P646" s="99"/>
      <c r="Q646" s="114">
        <f>(J646+([3]Values!$D$8*K646)+([3]Values!$D$9*L646)+(N646*[3]Values!$D$10)+(O646*[3]Values!$D$11))/[3]Values!$A$2*100</f>
        <v>4.3500598748978374E-2</v>
      </c>
    </row>
    <row r="647" spans="1:17" x14ac:dyDescent="0.25">
      <c r="A647" s="104">
        <v>43351</v>
      </c>
      <c r="B647" s="84" t="s">
        <v>28</v>
      </c>
      <c r="C647" s="84" t="s">
        <v>60</v>
      </c>
      <c r="D647" s="84" t="s">
        <v>28</v>
      </c>
      <c r="E647" s="84">
        <v>5.9</v>
      </c>
      <c r="F647" s="105" t="str">
        <f>HYPERLINK("https://earthquake-report.com/2018/09/08/moderate-earthquake-yunnan-china-september-8-2018/","Earthquake")</f>
        <v>Earthquake</v>
      </c>
      <c r="G647" s="84" t="s">
        <v>22</v>
      </c>
      <c r="H647" s="84">
        <v>11</v>
      </c>
      <c r="I647" s="84" t="s">
        <v>88</v>
      </c>
      <c r="J647" s="60">
        <v>0</v>
      </c>
      <c r="K647" s="61">
        <v>27</v>
      </c>
      <c r="L647" s="61">
        <v>15840</v>
      </c>
      <c r="M647" s="62">
        <f>LOG(J647+([3]Values!$D$8*K647)+([3]Values!$D$9*L647)+(N647*[3]Values!D$10)+(O647*[3]Values!$D$11)+1)</f>
        <v>2.7117177036289322</v>
      </c>
      <c r="N647" s="92">
        <v>5893</v>
      </c>
      <c r="O647" s="92">
        <v>5096</v>
      </c>
      <c r="P647" s="93"/>
      <c r="Q647" s="94">
        <f>(J647+([3]Values!$D$8*K647)+([3]Values!$D$9*L647)+(N647*[3]Values!$D$10)+(O647*[3]Values!$D$11))/[3]Values!$A$2*100</f>
        <v>1.4393004191882444</v>
      </c>
    </row>
    <row r="648" spans="1:17" x14ac:dyDescent="0.25">
      <c r="A648" s="109">
        <v>43351</v>
      </c>
      <c r="B648" s="84" t="s">
        <v>199</v>
      </c>
      <c r="C648" s="85" t="s">
        <v>651</v>
      </c>
      <c r="D648" s="84" t="s">
        <v>199</v>
      </c>
      <c r="E648" s="85">
        <v>6.1</v>
      </c>
      <c r="F648" s="108" t="str">
        <f>HYPERLINK("https://earthquake-report.com/2018/09/08/very-strong-earthquake-mindanao-philippines-september-8-2018/","Earthquake")</f>
        <v>Earthquake</v>
      </c>
      <c r="G648" s="85" t="s">
        <v>22</v>
      </c>
      <c r="H648" s="85">
        <v>14</v>
      </c>
      <c r="I648" s="85" t="s">
        <v>32</v>
      </c>
      <c r="J648" s="60"/>
      <c r="K648" s="61"/>
      <c r="L648" s="61"/>
      <c r="M648" s="62">
        <f>LOG(J648+([3]Values!$D$8*K648)+([3]Values!$D$9*L648)+(N648*[3]Values!D$10)+(O648*[3]Values!$D$11)+1)</f>
        <v>0.13013925737086895</v>
      </c>
      <c r="N648" s="87">
        <v>34</v>
      </c>
      <c r="O648" s="87">
        <v>1</v>
      </c>
      <c r="P648" s="93"/>
      <c r="Q648" s="89">
        <f>(J648+([3]Values!$D$8*K648)+([3]Values!$D$9*L648)+(N648*[3]Values!$D$10)+(O648*[3]Values!$D$11))/[3]Values!$A$2*100</f>
        <v>9.7857775491346226E-4</v>
      </c>
    </row>
    <row r="649" spans="1:17" x14ac:dyDescent="0.25">
      <c r="A649" s="67">
        <v>43355</v>
      </c>
      <c r="B649" s="68" t="s">
        <v>61</v>
      </c>
      <c r="C649" s="68" t="s">
        <v>584</v>
      </c>
      <c r="D649" s="68" t="s">
        <v>61</v>
      </c>
      <c r="E649" s="68">
        <v>5.3</v>
      </c>
      <c r="F649" s="68" t="s">
        <v>87</v>
      </c>
      <c r="G649" s="68" t="s">
        <v>22</v>
      </c>
      <c r="H649" s="68"/>
      <c r="I649" s="68"/>
      <c r="J649" s="60">
        <v>1</v>
      </c>
      <c r="K649" s="69"/>
      <c r="L649" s="69"/>
      <c r="M649" s="70">
        <f>LOG(J649+([3]Values!$D$8*K649)+([3]Values!$D$9*L649)+(N649*[3]Values!D$10)+(O649*[3]Values!$D$11)+1)</f>
        <v>0.46754914848263324</v>
      </c>
      <c r="N649" s="103">
        <v>100</v>
      </c>
      <c r="O649" s="98"/>
      <c r="P649" s="99"/>
      <c r="Q649" s="114">
        <f>(J649+([3]Values!$D$8*K649)+([3]Values!$D$9*L649)+(N649*[3]Values!$D$10)+(O649*[3]Values!$D$11))/[3]Values!$A$2*100</f>
        <v>5.4183814130476567E-3</v>
      </c>
    </row>
    <row r="650" spans="1:17" x14ac:dyDescent="0.25">
      <c r="A650" s="109"/>
      <c r="B650" s="84"/>
      <c r="C650" s="85"/>
      <c r="D650" s="84" t="s">
        <v>652</v>
      </c>
      <c r="E650" s="85">
        <v>5.3</v>
      </c>
      <c r="F650" s="85"/>
      <c r="G650" s="85"/>
      <c r="H650" s="85"/>
      <c r="I650" s="85"/>
      <c r="J650" s="60">
        <v>0</v>
      </c>
      <c r="K650" s="61">
        <v>25</v>
      </c>
      <c r="L650" s="61">
        <v>0</v>
      </c>
      <c r="M650" s="62">
        <f>LOG(J650+([3]Values!$D$8*K650)+([3]Values!$D$9*L650)+(N650*[3]Values!D$10)+(O650*[3]Values!$D$11)+1)</f>
        <v>0.86782440917052373</v>
      </c>
      <c r="N650" s="111">
        <v>0</v>
      </c>
      <c r="O650" s="92">
        <v>0</v>
      </c>
      <c r="P650" s="93"/>
      <c r="Q650" s="89">
        <f>(J650+([3]Values!$D$8*K650)+([3]Values!$D$9*L650)+(N650*[3]Values!$D$10)+(O650*[3]Values!$D$11))/[3]Values!$A$2*100</f>
        <v>1.785790018168237E-2</v>
      </c>
    </row>
    <row r="651" spans="1:17" x14ac:dyDescent="0.25">
      <c r="A651" s="109"/>
      <c r="B651" s="84"/>
      <c r="C651" s="85"/>
      <c r="D651" s="84" t="s">
        <v>653</v>
      </c>
      <c r="E651" s="85">
        <v>5.3</v>
      </c>
      <c r="F651" s="85"/>
      <c r="G651" s="85"/>
      <c r="H651" s="85"/>
      <c r="I651" s="85"/>
      <c r="J651" s="60">
        <v>0</v>
      </c>
      <c r="K651" s="61">
        <v>0</v>
      </c>
      <c r="L651" s="61">
        <v>0</v>
      </c>
      <c r="M651" s="62">
        <f>LOG(J651+([3]Values!$D$8*K651)+([3]Values!$D$9*L651)+(N651*[3]Values!D$10)+(O651*[3]Values!$D$11)+1)</f>
        <v>1.9834704505085086E-2</v>
      </c>
      <c r="N651" s="111">
        <v>5</v>
      </c>
      <c r="O651" s="92">
        <v>0</v>
      </c>
      <c r="P651" s="93"/>
      <c r="Q651" s="89">
        <f>(J651+([3]Values!$D$8*K651)+([3]Values!$D$9*L651)+(N651*[3]Values!$D$10)+(O651*[3]Values!$D$11))/[3]Values!$A$2*100</f>
        <v>1.3088038150871819E-4</v>
      </c>
    </row>
    <row r="652" spans="1:17" x14ac:dyDescent="0.25">
      <c r="A652" s="109">
        <v>43355</v>
      </c>
      <c r="B652" s="84" t="s">
        <v>61</v>
      </c>
      <c r="C652" s="85" t="s">
        <v>467</v>
      </c>
      <c r="D652" s="84" t="s">
        <v>61</v>
      </c>
      <c r="E652" s="85"/>
      <c r="F652" s="85" t="s">
        <v>87</v>
      </c>
      <c r="G652" s="85"/>
      <c r="H652" s="85"/>
      <c r="I652" s="85"/>
      <c r="J652" s="60">
        <v>0</v>
      </c>
      <c r="K652" s="61">
        <v>1</v>
      </c>
      <c r="L652" s="61">
        <v>0</v>
      </c>
      <c r="M652" s="62">
        <f>LOG(J652+([3]Values!$D$8*K652)+([3]Values!$D$9*L652)+(N652*[3]Values!D$10)+(O652*[3]Values!$D$11)+1)</f>
        <v>0.29549795976264187</v>
      </c>
      <c r="N652" s="92">
        <v>77</v>
      </c>
      <c r="O652" s="92">
        <v>0</v>
      </c>
      <c r="P652" s="93"/>
      <c r="Q652" s="89">
        <f>(J652+([3]Values!$D$8*K652)+([3]Values!$D$9*L652)+(N652*[3]Values!$D$10)+(O652*[3]Values!$D$11))/[3]Values!$A$2*100</f>
        <v>2.7298738825015548E-3</v>
      </c>
    </row>
    <row r="653" spans="1:17" x14ac:dyDescent="0.25">
      <c r="A653" s="109">
        <v>43355</v>
      </c>
      <c r="B653" s="84" t="s">
        <v>28</v>
      </c>
      <c r="C653" s="85" t="s">
        <v>654</v>
      </c>
      <c r="D653" s="84" t="s">
        <v>28</v>
      </c>
      <c r="E653" s="85">
        <v>5.3</v>
      </c>
      <c r="F653" s="85" t="s">
        <v>87</v>
      </c>
      <c r="G653" s="85" t="s">
        <v>22</v>
      </c>
      <c r="H653" s="85">
        <v>11</v>
      </c>
      <c r="I653" s="85" t="s">
        <v>50</v>
      </c>
      <c r="J653" s="60">
        <v>0</v>
      </c>
      <c r="K653" s="61">
        <v>3</v>
      </c>
      <c r="L653" s="61">
        <v>14</v>
      </c>
      <c r="M653" s="62">
        <f>LOG(J653+([3]Values!$D$8*K653)+([3]Values!$D$9*L653)+(N653*[3]Values!D$10)+(O653*[3]Values!$D$11)+1)</f>
        <v>0.82594306362825576</v>
      </c>
      <c r="N653" s="111">
        <v>480</v>
      </c>
      <c r="O653" s="92">
        <v>6</v>
      </c>
      <c r="P653" s="93"/>
      <c r="Q653" s="89">
        <f>(J653+([3]Values!$D$8*K653)+([3]Values!$D$9*L653)+(N653*[3]Values!$D$10)+(O653*[3]Values!$D$11))/[3]Values!$A$2*100</f>
        <v>1.5958719186645355E-2</v>
      </c>
    </row>
    <row r="654" spans="1:17" x14ac:dyDescent="0.25">
      <c r="A654" s="109">
        <v>43357</v>
      </c>
      <c r="B654" s="84" t="s">
        <v>42</v>
      </c>
      <c r="C654" s="85" t="s">
        <v>470</v>
      </c>
      <c r="D654" s="84" t="s">
        <v>42</v>
      </c>
      <c r="E654" s="85">
        <v>4.5</v>
      </c>
      <c r="F654" s="85" t="s">
        <v>87</v>
      </c>
      <c r="G654" s="85" t="s">
        <v>22</v>
      </c>
      <c r="H654" s="85">
        <v>20</v>
      </c>
      <c r="I654" s="85"/>
      <c r="J654" s="60">
        <v>0</v>
      </c>
      <c r="K654" s="61">
        <v>0</v>
      </c>
      <c r="L654" s="61">
        <v>0</v>
      </c>
      <c r="M654" s="62">
        <f>LOG(J654+([3]Values!$D$8*K654)+([3]Values!$D$9*L654)+(N654*[3]Values!D$10)+(O654*[3]Values!$D$11)+1)</f>
        <v>4.0400731096553195E-3</v>
      </c>
      <c r="N654" s="111">
        <v>1</v>
      </c>
      <c r="O654" s="92">
        <v>0</v>
      </c>
      <c r="P654" s="93"/>
      <c r="Q654" s="89">
        <f>(J654+([3]Values!$D$8*K654)+([3]Values!$D$9*L654)+(N654*[3]Values!$D$10)+(O654*[3]Values!$D$11))/[3]Values!$A$2*100</f>
        <v>2.6176076301743638E-5</v>
      </c>
    </row>
    <row r="655" spans="1:17" x14ac:dyDescent="0.25">
      <c r="A655" s="109">
        <v>43359</v>
      </c>
      <c r="B655" s="84" t="s">
        <v>250</v>
      </c>
      <c r="C655" s="85" t="s">
        <v>276</v>
      </c>
      <c r="D655" s="84" t="s">
        <v>250</v>
      </c>
      <c r="E655" s="90">
        <v>5.7</v>
      </c>
      <c r="F655" s="85" t="s">
        <v>87</v>
      </c>
      <c r="G655" s="85" t="s">
        <v>22</v>
      </c>
      <c r="H655" s="85"/>
      <c r="I655" s="85"/>
      <c r="J655" s="60">
        <v>0</v>
      </c>
      <c r="K655" s="61">
        <v>0</v>
      </c>
      <c r="L655" s="61">
        <v>0</v>
      </c>
      <c r="M655" s="62">
        <f>LOG(J655+([3]Values!$D$8*K655)+([3]Values!$D$9*L655)+(N655*[3]Values!D$10)+(O655*[3]Values!$D$11)+1)</f>
        <v>4.0400731096553195E-3</v>
      </c>
      <c r="N655" s="111">
        <v>1</v>
      </c>
      <c r="O655" s="92">
        <v>0</v>
      </c>
      <c r="P655" s="93"/>
      <c r="Q655" s="89">
        <f>(J655+([3]Values!$D$8*K655)+([3]Values!$D$9*L655)+(N655*[3]Values!$D$10)+(O655*[3]Values!$D$11))/[3]Values!$A$2*100</f>
        <v>2.6176076301743638E-5</v>
      </c>
    </row>
    <row r="656" spans="1:17" x14ac:dyDescent="0.25">
      <c r="A656" s="109">
        <v>43360</v>
      </c>
      <c r="B656" s="84" t="s">
        <v>64</v>
      </c>
      <c r="C656" s="85" t="s">
        <v>94</v>
      </c>
      <c r="D656" s="84" t="s">
        <v>64</v>
      </c>
      <c r="E656" s="90">
        <v>3</v>
      </c>
      <c r="F656" s="85" t="s">
        <v>87</v>
      </c>
      <c r="G656" s="85" t="s">
        <v>68</v>
      </c>
      <c r="H656" s="85">
        <v>1</v>
      </c>
      <c r="I656" s="85"/>
      <c r="J656" s="60">
        <v>0</v>
      </c>
      <c r="K656" s="61">
        <v>1</v>
      </c>
      <c r="L656" s="61">
        <v>0</v>
      </c>
      <c r="M656" s="62">
        <f>LOG(J656+([3]Values!$D$8*K656)+([3]Values!$D$9*L656)+(N656*[3]Values!D$10)+(O656*[3]Values!$D$11)+1)</f>
        <v>9.8658390713159613E-2</v>
      </c>
      <c r="N656" s="111"/>
      <c r="O656" s="92"/>
      <c r="P656" s="93"/>
      <c r="Q656" s="89">
        <f>(J656+([3]Values!$D$8*K656)+([3]Values!$D$9*L656)+(N656*[3]Values!$D$10)+(O656*[3]Values!$D$11))/[3]Values!$A$2*100</f>
        <v>7.1431600726729483E-4</v>
      </c>
    </row>
    <row r="657" spans="1:17" x14ac:dyDescent="0.25">
      <c r="A657" s="109">
        <v>43362</v>
      </c>
      <c r="B657" s="84" t="s">
        <v>61</v>
      </c>
      <c r="C657" s="85" t="s">
        <v>275</v>
      </c>
      <c r="D657" s="84" t="s">
        <v>61</v>
      </c>
      <c r="E657" s="85"/>
      <c r="F657" s="85" t="s">
        <v>87</v>
      </c>
      <c r="G657" s="85" t="s">
        <v>22</v>
      </c>
      <c r="H657" s="85"/>
      <c r="I657" s="85"/>
      <c r="J657" s="60">
        <v>0</v>
      </c>
      <c r="K657" s="61">
        <v>0</v>
      </c>
      <c r="L657" s="61">
        <v>0</v>
      </c>
      <c r="M657" s="62">
        <f>LOG(J657+([3]Values!$D$8*K657)+([3]Values!$D$9*L657)+(N657*[3]Values!D$10)+(O657*[3]Values!$D$11)+1)</f>
        <v>4.616422168147357E-2</v>
      </c>
      <c r="N657" s="111">
        <v>12</v>
      </c>
      <c r="O657" s="92">
        <v>0</v>
      </c>
      <c r="P657" s="93"/>
      <c r="Q657" s="89">
        <f>(J657+([3]Values!$D$8*K657)+([3]Values!$D$9*L657)+(N657*[3]Values!$D$10)+(O657*[3]Values!$D$11))/[3]Values!$A$2*100</f>
        <v>3.1411291562092366E-4</v>
      </c>
    </row>
    <row r="658" spans="1:17" x14ac:dyDescent="0.25">
      <c r="A658" s="109">
        <v>43366</v>
      </c>
      <c r="B658" s="84" t="s">
        <v>120</v>
      </c>
      <c r="C658" s="85" t="s">
        <v>655</v>
      </c>
      <c r="D658" s="84" t="s">
        <v>120</v>
      </c>
      <c r="E658" s="85">
        <v>5.0999999999999996</v>
      </c>
      <c r="F658" s="85" t="s">
        <v>87</v>
      </c>
      <c r="G658" s="85" t="s">
        <v>22</v>
      </c>
      <c r="H658" s="85">
        <v>14</v>
      </c>
      <c r="I658" s="85"/>
      <c r="J658" s="60">
        <v>0</v>
      </c>
      <c r="K658" s="61">
        <v>0</v>
      </c>
      <c r="L658" s="61">
        <v>0</v>
      </c>
      <c r="M658" s="62">
        <f>LOG(J658+([3]Values!$D$8*K658)+([3]Values!$D$9*L658)+(N658*[3]Values!D$10)+(O658*[3]Values!$D$11)+1)</f>
        <v>7.4421564252915698E-2</v>
      </c>
      <c r="N658" s="111">
        <v>20</v>
      </c>
      <c r="O658" s="92">
        <v>0</v>
      </c>
      <c r="P658" s="93"/>
      <c r="Q658" s="89">
        <f>(J658+([3]Values!$D$8*K658)+([3]Values!$D$9*L658)+(N658*[3]Values!$D$10)+(O658*[3]Values!$D$11))/[3]Values!$A$2*100</f>
        <v>5.2352152603487277E-4</v>
      </c>
    </row>
    <row r="659" spans="1:17" x14ac:dyDescent="0.25">
      <c r="A659" s="67">
        <v>43371</v>
      </c>
      <c r="B659" s="68" t="s">
        <v>47</v>
      </c>
      <c r="C659" s="68" t="s">
        <v>181</v>
      </c>
      <c r="D659" s="68" t="s">
        <v>47</v>
      </c>
      <c r="E659" s="101">
        <v>6</v>
      </c>
      <c r="F659" s="68" t="s">
        <v>87</v>
      </c>
      <c r="G659" s="68" t="s">
        <v>22</v>
      </c>
      <c r="H659" s="68">
        <v>12</v>
      </c>
      <c r="I659" s="68" t="s">
        <v>32</v>
      </c>
      <c r="J659" s="60">
        <v>1</v>
      </c>
      <c r="K659" s="69">
        <v>10</v>
      </c>
      <c r="L659" s="69"/>
      <c r="M659" s="70">
        <f>LOG(J659+([3]Values!$D$8*K659)+([3]Values!$D$9*L659)+(N659*[3]Values!D$10)+(O659*[3]Values!$D$11)+1)</f>
        <v>0.70323595164392705</v>
      </c>
      <c r="N659" s="103">
        <v>50</v>
      </c>
      <c r="O659" s="98">
        <v>1</v>
      </c>
      <c r="P659" s="99"/>
      <c r="Q659" s="114">
        <f>(J659+([3]Values!$D$8*K659)+([3]Values!$D$9*L659)+(N659*[3]Values!$D$10)+(O659*[3]Values!$D$11))/[3]Values!$A$2*100</f>
        <v>1.1341328831287601E-2</v>
      </c>
    </row>
    <row r="660" spans="1:17" x14ac:dyDescent="0.25">
      <c r="A660" s="67">
        <v>43371</v>
      </c>
      <c r="B660" s="68" t="s">
        <v>47</v>
      </c>
      <c r="C660" s="68" t="s">
        <v>181</v>
      </c>
      <c r="D660" s="68" t="s">
        <v>47</v>
      </c>
      <c r="E660" s="68">
        <v>7.4</v>
      </c>
      <c r="F660" s="68" t="s">
        <v>87</v>
      </c>
      <c r="G660" s="68" t="s">
        <v>22</v>
      </c>
      <c r="H660" s="68">
        <v>12</v>
      </c>
      <c r="I660" s="68" t="s">
        <v>32</v>
      </c>
      <c r="J660" s="60">
        <v>4340</v>
      </c>
      <c r="K660" s="69">
        <v>14254</v>
      </c>
      <c r="L660" s="69">
        <v>222986</v>
      </c>
      <c r="M660" s="70">
        <f>LOG(J660+([3]Values!$D$8*K660)+([3]Values!$D$9*L660)+(N660*[3]Values!D$10)+(O660*[3]Values!$D$11)+1)</f>
        <v>4.1377075396154961</v>
      </c>
      <c r="N660" s="98">
        <f>17293+12717+10612+6480+7989+6099+4191+826</f>
        <v>66207</v>
      </c>
      <c r="O660" s="98">
        <f>9181+3673+12302+7290+533</f>
        <v>32979</v>
      </c>
      <c r="P660" s="99">
        <v>912000000</v>
      </c>
      <c r="Q660" s="114">
        <f>(J660+([3]Values!$D$8*K660)+([3]Values!$D$9*L660)+(N660*[3]Values!$D$10)+(O660*[3]Values!$D$11))/[3]Values!$A$2*100</f>
        <v>38.455099781903158</v>
      </c>
    </row>
    <row r="661" spans="1:17" x14ac:dyDescent="0.25">
      <c r="A661" s="109">
        <v>43371</v>
      </c>
      <c r="B661" s="84" t="s">
        <v>173</v>
      </c>
      <c r="C661" s="85" t="s">
        <v>656</v>
      </c>
      <c r="D661" s="84" t="s">
        <v>173</v>
      </c>
      <c r="E661" s="85">
        <v>5.4</v>
      </c>
      <c r="F661" s="85" t="s">
        <v>87</v>
      </c>
      <c r="G661" s="85" t="s">
        <v>22</v>
      </c>
      <c r="H661" s="85"/>
      <c r="I661" s="85"/>
      <c r="J661" s="60">
        <v>0</v>
      </c>
      <c r="K661" s="61">
        <v>0</v>
      </c>
      <c r="L661" s="61">
        <v>0</v>
      </c>
      <c r="M661" s="62">
        <f>LOG(J661+([3]Values!$D$8*K661)+([3]Values!$D$9*L661)+(N661*[3]Values!D$10)+(O661*[3]Values!$D$11)+1)</f>
        <v>8.0429091224550799E-3</v>
      </c>
      <c r="N661" s="87">
        <v>2</v>
      </c>
      <c r="O661" s="87">
        <v>0</v>
      </c>
      <c r="P661" s="88"/>
      <c r="Q661" s="89">
        <f>(J661+([3]Values!$D$8*K661)+([3]Values!$D$9*L661)+(N661*[3]Values!$D$10)+(O661*[3]Values!$D$11))/[3]Values!$A$2*100</f>
        <v>5.2352152603487277E-5</v>
      </c>
    </row>
    <row r="662" spans="1:17" x14ac:dyDescent="0.25">
      <c r="A662" s="109">
        <v>43374</v>
      </c>
      <c r="B662" s="84" t="s">
        <v>285</v>
      </c>
      <c r="C662" s="85" t="s">
        <v>410</v>
      </c>
      <c r="D662" s="84" t="s">
        <v>285</v>
      </c>
      <c r="E662" s="85">
        <v>3.6</v>
      </c>
      <c r="F662" s="85" t="s">
        <v>87</v>
      </c>
      <c r="G662" s="85" t="s">
        <v>657</v>
      </c>
      <c r="H662" s="85">
        <v>5</v>
      </c>
      <c r="I662" s="85" t="s">
        <v>267</v>
      </c>
      <c r="J662" s="60">
        <v>0</v>
      </c>
      <c r="K662" s="61">
        <v>0</v>
      </c>
      <c r="L662" s="61">
        <v>0</v>
      </c>
      <c r="M662" s="62">
        <f>LOG(J662+([3]Values!$D$8*K662)+([3]Values!$D$9*L662)+(N662*[3]Values!D$10)+(O662*[3]Values!$D$11)+1)</f>
        <v>0.10733904346300764</v>
      </c>
      <c r="N662" s="87">
        <v>30</v>
      </c>
      <c r="O662" s="87">
        <v>0</v>
      </c>
      <c r="P662" s="88"/>
      <c r="Q662" s="89">
        <f>(J662+([3]Values!$D$8*K662)+([3]Values!$D$9*L662)+(N662*[3]Values!$D$10)+(O662*[3]Values!$D$11))/[3]Values!$A$2*100</f>
        <v>7.8528228905230921E-4</v>
      </c>
    </row>
    <row r="663" spans="1:17" x14ac:dyDescent="0.25">
      <c r="A663" s="109">
        <v>43375</v>
      </c>
      <c r="B663" s="84" t="s">
        <v>47</v>
      </c>
      <c r="C663" s="85" t="s">
        <v>92</v>
      </c>
      <c r="D663" s="84" t="s">
        <v>47</v>
      </c>
      <c r="E663" s="96">
        <v>6</v>
      </c>
      <c r="F663" s="85" t="s">
        <v>158</v>
      </c>
      <c r="G663" s="85" t="s">
        <v>22</v>
      </c>
      <c r="H663" s="85">
        <v>10</v>
      </c>
      <c r="I663" s="85"/>
      <c r="J663" s="60">
        <v>0</v>
      </c>
      <c r="K663" s="61">
        <v>10</v>
      </c>
      <c r="L663" s="61"/>
      <c r="M663" s="62">
        <f>LOG(J663+([3]Values!$D$8*K663)+([3]Values!$D$9*L663)+(N663*[3]Values!D$10)+(O663*[3]Values!$D$11)+1)</f>
        <v>0.58734422695949517</v>
      </c>
      <c r="N663" s="87"/>
      <c r="O663" s="87">
        <v>10</v>
      </c>
      <c r="P663" s="88"/>
      <c r="Q663" s="89">
        <f>(J663+([3]Values!$D$8*K663)+([3]Values!$D$9*L663)+(N663*[3]Values!$D$10)+(O663*[3]Values!$D$11))/[3]Values!$A$2*100</f>
        <v>8.0290716792147335E-3</v>
      </c>
    </row>
    <row r="664" spans="1:17" x14ac:dyDescent="0.25">
      <c r="A664" s="109">
        <v>43375</v>
      </c>
      <c r="B664" s="84" t="s">
        <v>42</v>
      </c>
      <c r="C664" s="85" t="s">
        <v>466</v>
      </c>
      <c r="D664" s="84" t="s">
        <v>42</v>
      </c>
      <c r="E664" s="96">
        <v>3.9</v>
      </c>
      <c r="F664" s="85" t="s">
        <v>87</v>
      </c>
      <c r="G664" s="85" t="s">
        <v>22</v>
      </c>
      <c r="H664" s="85">
        <v>54</v>
      </c>
      <c r="I664" s="85"/>
      <c r="J664" s="60">
        <v>0</v>
      </c>
      <c r="K664" s="61">
        <v>0</v>
      </c>
      <c r="L664" s="61">
        <v>0</v>
      </c>
      <c r="M664" s="62">
        <f>LOG(J664+([3]Values!$D$8*K664)+([3]Values!$D$9*L664)+(N664*[3]Values!D$10)+(O664*[3]Values!$D$11)+1)</f>
        <v>4.0400731096553195E-3</v>
      </c>
      <c r="N664" s="87">
        <v>1</v>
      </c>
      <c r="O664" s="87">
        <v>0</v>
      </c>
      <c r="P664" s="88"/>
      <c r="Q664" s="89">
        <f>(J664+([3]Values!$D$8*K664)+([3]Values!$D$9*L664)+(N664*[3]Values!$D$10)+(O664*[3]Values!$D$11))/[3]Values!$A$2*100</f>
        <v>2.6176076301743638E-5</v>
      </c>
    </row>
    <row r="665" spans="1:17" x14ac:dyDescent="0.25">
      <c r="A665" s="109">
        <v>43375</v>
      </c>
      <c r="B665" s="84" t="s">
        <v>44</v>
      </c>
      <c r="C665" s="85"/>
      <c r="D665" s="84" t="s">
        <v>44</v>
      </c>
      <c r="E665" s="85">
        <v>4.5999999999999996</v>
      </c>
      <c r="F665" s="85" t="s">
        <v>87</v>
      </c>
      <c r="G665" s="85" t="s">
        <v>22</v>
      </c>
      <c r="H665" s="85">
        <v>10</v>
      </c>
      <c r="I665" s="85"/>
      <c r="J665" s="60">
        <v>0</v>
      </c>
      <c r="K665" s="61">
        <v>2</v>
      </c>
      <c r="L665" s="61">
        <v>0</v>
      </c>
      <c r="M665" s="62">
        <f>LOG(J665+([3]Values!$D$8*K665)+([3]Values!$D$9*L665)+(N665*[3]Values!D$10)+(O665*[3]Values!$D$11)+1)</f>
        <v>0.21755631941270856</v>
      </c>
      <c r="N665" s="87">
        <v>15</v>
      </c>
      <c r="O665" s="87">
        <v>0</v>
      </c>
      <c r="P665" s="88"/>
      <c r="Q665" s="89">
        <f>(J665+([3]Values!$D$8*K665)+([3]Values!$D$9*L665)+(N665*[3]Values!$D$10)+(O665*[3]Values!$D$11))/[3]Values!$A$2*100</f>
        <v>1.8212731590607442E-3</v>
      </c>
    </row>
    <row r="666" spans="1:17" x14ac:dyDescent="0.25">
      <c r="A666" s="109">
        <v>43378</v>
      </c>
      <c r="B666" s="84" t="s">
        <v>42</v>
      </c>
      <c r="C666" s="85" t="s">
        <v>658</v>
      </c>
      <c r="D666" s="84" t="s">
        <v>42</v>
      </c>
      <c r="E666" s="85">
        <v>5.2</v>
      </c>
      <c r="F666" s="85" t="s">
        <v>87</v>
      </c>
      <c r="G666" s="85" t="s">
        <v>22</v>
      </c>
      <c r="H666" s="85">
        <v>13</v>
      </c>
      <c r="I666" s="85"/>
      <c r="J666" s="60">
        <v>0</v>
      </c>
      <c r="K666" s="61">
        <v>0</v>
      </c>
      <c r="L666" s="61">
        <v>0</v>
      </c>
      <c r="M666" s="62">
        <f>LOG(J666+([3]Values!$D$8*K666)+([3]Values!$D$9*L666)+(N666*[3]Values!D$10)+(O666*[3]Values!$D$11)+1)</f>
        <v>0.10733904346300764</v>
      </c>
      <c r="N666" s="87">
        <v>30</v>
      </c>
      <c r="O666" s="87">
        <v>0</v>
      </c>
      <c r="P666" s="88"/>
      <c r="Q666" s="89">
        <f>(J666+([3]Values!$D$8*K666)+([3]Values!$D$9*L666)+(N666*[3]Values!$D$10)+(O666*[3]Values!$D$11))/[3]Values!$A$2*100</f>
        <v>7.8528228905230921E-4</v>
      </c>
    </row>
    <row r="667" spans="1:17" x14ac:dyDescent="0.25">
      <c r="A667" s="104">
        <v>43379</v>
      </c>
      <c r="B667" s="84" t="s">
        <v>18</v>
      </c>
      <c r="C667" s="84" t="s">
        <v>659</v>
      </c>
      <c r="D667" s="84" t="s">
        <v>18</v>
      </c>
      <c r="E667" s="84">
        <v>4.8</v>
      </c>
      <c r="F667" s="84" t="s">
        <v>87</v>
      </c>
      <c r="G667" s="84" t="s">
        <v>660</v>
      </c>
      <c r="H667" s="84">
        <v>9</v>
      </c>
      <c r="I667" s="84" t="s">
        <v>32</v>
      </c>
      <c r="J667" s="60">
        <v>0</v>
      </c>
      <c r="K667" s="65">
        <v>40</v>
      </c>
      <c r="L667" s="61">
        <v>0</v>
      </c>
      <c r="M667" s="62">
        <f>LOG(J667+([3]Values!$D$8*K667)+([3]Values!$D$9*L667)+(N667*[3]Values!D$10)+(O667*[3]Values!$D$11)+1)</f>
        <v>1.0840861863358493</v>
      </c>
      <c r="N667" s="111">
        <v>100</v>
      </c>
      <c r="O667" s="92"/>
      <c r="P667" s="93"/>
      <c r="Q667" s="94">
        <f>(J667+([3]Values!$D$8*K667)+([3]Values!$D$9*L667)+(N667*[3]Values!$D$10)+(O667*[3]Values!$D$11))/[3]Values!$A$2*100</f>
        <v>3.1190247920866155E-2</v>
      </c>
    </row>
    <row r="668" spans="1:17" x14ac:dyDescent="0.25">
      <c r="A668" s="67">
        <v>43380</v>
      </c>
      <c r="B668" s="68" t="s">
        <v>661</v>
      </c>
      <c r="C668" s="68" t="s">
        <v>662</v>
      </c>
      <c r="D668" s="68" t="s">
        <v>661</v>
      </c>
      <c r="E668" s="68">
        <v>5.9</v>
      </c>
      <c r="F668" s="68" t="s">
        <v>87</v>
      </c>
      <c r="G668" s="68" t="s">
        <v>22</v>
      </c>
      <c r="H668" s="68">
        <v>12</v>
      </c>
      <c r="I668" s="68" t="s">
        <v>32</v>
      </c>
      <c r="J668" s="60">
        <v>18</v>
      </c>
      <c r="K668" s="69">
        <v>548</v>
      </c>
      <c r="L668" s="69">
        <v>55670</v>
      </c>
      <c r="M668" s="70">
        <f>LOG(J668+([3]Values!$D$8*K668)+([3]Values!$D$9*L668)+(N668*[3]Values!D$10)+(O668*[3]Values!$D$11)+1)</f>
        <v>3.1448744559207737</v>
      </c>
      <c r="N668" s="98">
        <v>15932</v>
      </c>
      <c r="O668" s="98">
        <v>2102</v>
      </c>
      <c r="P668" s="99"/>
      <c r="Q668" s="114">
        <f>(J668+([3]Values!$D$8*K668)+([3]Values!$D$9*L668)+(N668*[3]Values!$D$10)+(O668*[3]Values!$D$11))/[3]Values!$A$2*100</f>
        <v>3.9069807360125517</v>
      </c>
    </row>
    <row r="669" spans="1:17" x14ac:dyDescent="0.25">
      <c r="A669" s="109"/>
      <c r="B669" s="84"/>
      <c r="C669" s="85"/>
      <c r="D669" s="84" t="s">
        <v>663</v>
      </c>
      <c r="E669" s="68">
        <v>5.9</v>
      </c>
      <c r="F669" s="85"/>
      <c r="G669" s="85"/>
      <c r="H669" s="85"/>
      <c r="I669" s="85"/>
      <c r="J669" s="60">
        <v>0</v>
      </c>
      <c r="K669" s="61">
        <v>0</v>
      </c>
      <c r="L669" s="61">
        <v>0</v>
      </c>
      <c r="M669" s="62">
        <f>LOG(J669+([3]Values!$D$8*K669)+([3]Values!$D$9*L669)+(N669*[3]Values!D$10)+(O669*[3]Values!$D$11)+1)</f>
        <v>3.1314778720401552E-2</v>
      </c>
      <c r="N669" s="87">
        <v>8</v>
      </c>
      <c r="O669" s="87">
        <v>0</v>
      </c>
      <c r="P669" s="88"/>
      <c r="Q669" s="89">
        <f>(J669+([3]Values!$D$8*K669)+([3]Values!$D$9*L669)+(N669*[3]Values!$D$10)+(O669*[3]Values!$D$11))/[3]Values!$A$2*100</f>
        <v>2.0940861041394911E-4</v>
      </c>
    </row>
    <row r="670" spans="1:17" x14ac:dyDescent="0.25">
      <c r="A670" s="109"/>
      <c r="B670" s="84"/>
      <c r="C670" s="85"/>
      <c r="D670" s="84" t="s">
        <v>120</v>
      </c>
      <c r="E670" s="68">
        <v>5.9</v>
      </c>
      <c r="F670" s="85"/>
      <c r="G670" s="85"/>
      <c r="H670" s="85"/>
      <c r="I670" s="85"/>
      <c r="J670" s="60">
        <v>0</v>
      </c>
      <c r="K670" s="61">
        <v>0</v>
      </c>
      <c r="L670" s="61">
        <v>0</v>
      </c>
      <c r="M670" s="62">
        <f>LOG(J670+([3]Values!$D$8*K670)+([3]Values!$D$9*L670)+(N670*[3]Values!D$10)+(O670*[3]Values!$D$11)+1)</f>
        <v>8.0429091224550799E-3</v>
      </c>
      <c r="N670" s="87">
        <v>2</v>
      </c>
      <c r="O670" s="87">
        <v>0</v>
      </c>
      <c r="P670" s="88"/>
      <c r="Q670" s="89">
        <f>(J670+([3]Values!$D$8*K670)+([3]Values!$D$9*L670)+(N670*[3]Values!$D$10)+(O670*[3]Values!$D$11))/[3]Values!$A$2*100</f>
        <v>5.2352152603487277E-5</v>
      </c>
    </row>
    <row r="671" spans="1:17" x14ac:dyDescent="0.25">
      <c r="A671" s="109">
        <v>43382</v>
      </c>
      <c r="B671" s="84" t="s">
        <v>244</v>
      </c>
      <c r="C671" s="85" t="s">
        <v>376</v>
      </c>
      <c r="D671" s="84" t="s">
        <v>244</v>
      </c>
      <c r="E671" s="90">
        <v>4</v>
      </c>
      <c r="F671" s="85" t="s">
        <v>158</v>
      </c>
      <c r="G671" s="85" t="s">
        <v>22</v>
      </c>
      <c r="H671" s="85">
        <v>12</v>
      </c>
      <c r="I671" s="85" t="s">
        <v>267</v>
      </c>
      <c r="J671" s="60">
        <v>0</v>
      </c>
      <c r="K671" s="61">
        <v>0</v>
      </c>
      <c r="L671" s="61">
        <v>0</v>
      </c>
      <c r="M671" s="62">
        <f>LOG(J671+([3]Values!$D$8*K671)+([3]Values!$D$9*L671)+(N671*[3]Values!D$10)+(O671*[3]Values!$D$11)+1)</f>
        <v>1.9834704505085086E-2</v>
      </c>
      <c r="N671" s="87">
        <v>5</v>
      </c>
      <c r="O671" s="87">
        <v>0</v>
      </c>
      <c r="P671" s="88"/>
      <c r="Q671" s="89">
        <f>(J671+([3]Values!$D$8*K671)+([3]Values!$D$9*L671)+(N671*[3]Values!$D$10)+(O671*[3]Values!$D$11))/[3]Values!$A$2*100</f>
        <v>1.3088038150871819E-4</v>
      </c>
    </row>
    <row r="672" spans="1:17" x14ac:dyDescent="0.25">
      <c r="A672" s="67">
        <v>43383</v>
      </c>
      <c r="B672" s="68" t="s">
        <v>47</v>
      </c>
      <c r="C672" s="68" t="s">
        <v>191</v>
      </c>
      <c r="D672" s="68" t="s">
        <v>47</v>
      </c>
      <c r="E672" s="101">
        <v>6</v>
      </c>
      <c r="F672" s="68" t="s">
        <v>87</v>
      </c>
      <c r="G672" s="68" t="s">
        <v>22</v>
      </c>
      <c r="H672" s="68"/>
      <c r="I672" s="68"/>
      <c r="J672" s="60">
        <v>4</v>
      </c>
      <c r="K672" s="69">
        <v>36</v>
      </c>
      <c r="L672" s="69">
        <v>60</v>
      </c>
      <c r="M672" s="70">
        <f>LOG(J672+([3]Values!$D$8*K672)+([3]Values!$D$9*L672)+(N672*[3]Values!D$10)+(O672*[3]Values!$D$11)+1)</f>
        <v>1.4498910806086105</v>
      </c>
      <c r="N672" s="98">
        <v>36</v>
      </c>
      <c r="O672" s="98">
        <v>397</v>
      </c>
      <c r="P672" s="99"/>
      <c r="Q672" s="114">
        <f>(J672+([3]Values!$D$8*K672)+([3]Values!$D$9*L672)+(N672*[3]Values!$D$10)+(O672*[3]Values!$D$11))/[3]Values!$A$2*100</f>
        <v>7.6115961960036518E-2</v>
      </c>
    </row>
    <row r="673" spans="1:17" x14ac:dyDescent="0.25">
      <c r="A673" s="67">
        <v>43383</v>
      </c>
      <c r="B673" s="68" t="s">
        <v>204</v>
      </c>
      <c r="C673" s="68" t="s">
        <v>664</v>
      </c>
      <c r="D673" s="68" t="s">
        <v>204</v>
      </c>
      <c r="E673" s="101">
        <v>7</v>
      </c>
      <c r="F673" s="68" t="s">
        <v>87</v>
      </c>
      <c r="G673" s="68" t="s">
        <v>22</v>
      </c>
      <c r="H673" s="68">
        <v>40</v>
      </c>
      <c r="I673" s="68" t="s">
        <v>32</v>
      </c>
      <c r="J673" s="60">
        <v>1</v>
      </c>
      <c r="K673" s="69"/>
      <c r="L673" s="69"/>
      <c r="M673" s="70">
        <f>LOG(J673+([3]Values!$D$8*K673)+([3]Values!$D$9*L673)+(N673*[3]Values!D$10)+(O673*[3]Values!$D$11)+1)</f>
        <v>0.3010299956639812</v>
      </c>
      <c r="N673" s="98"/>
      <c r="O673" s="98"/>
      <c r="P673" s="99"/>
      <c r="Q673" s="114">
        <f>(J673+([3]Values!$D$8*K673)+([3]Values!$D$9*L673)+(N673*[3]Values!$D$10)+(O673*[3]Values!$D$11))/[3]Values!$A$2*100</f>
        <v>2.8007737828732934E-3</v>
      </c>
    </row>
    <row r="674" spans="1:17" x14ac:dyDescent="0.25">
      <c r="A674" s="109">
        <v>43384</v>
      </c>
      <c r="B674" s="84" t="s">
        <v>28</v>
      </c>
      <c r="C674" s="85" t="s">
        <v>434</v>
      </c>
      <c r="D674" s="84" t="s">
        <v>28</v>
      </c>
      <c r="E674" s="85">
        <v>4.5</v>
      </c>
      <c r="F674" s="85" t="s">
        <v>87</v>
      </c>
      <c r="G674" s="85" t="s">
        <v>119</v>
      </c>
      <c r="H674" s="85"/>
      <c r="I674" s="85"/>
      <c r="J674" s="60">
        <v>0</v>
      </c>
      <c r="K674" s="61">
        <v>0</v>
      </c>
      <c r="L674" s="61">
        <v>0</v>
      </c>
      <c r="M674" s="62">
        <f>LOG(J674+([3]Values!$D$8*K674)+([3]Values!$D$9*L674)+(N674*[3]Values!D$10)+(O674*[3]Values!$D$11)+1)</f>
        <v>7.4421564252915698E-2</v>
      </c>
      <c r="N674" s="87">
        <v>20</v>
      </c>
      <c r="O674" s="87">
        <v>0</v>
      </c>
      <c r="P674" s="88"/>
      <c r="Q674" s="89">
        <f>(J674+([3]Values!$D$8*K674)+([3]Values!$D$9*L674)+(N674*[3]Values!$D$10)+(O674*[3]Values!$D$11))/[3]Values!$A$2*100</f>
        <v>5.2352152603487277E-4</v>
      </c>
    </row>
    <row r="675" spans="1:17" x14ac:dyDescent="0.25">
      <c r="A675" s="109">
        <v>43386</v>
      </c>
      <c r="B675" s="84" t="s">
        <v>55</v>
      </c>
      <c r="C675" s="85" t="s">
        <v>665</v>
      </c>
      <c r="D675" s="84" t="s">
        <v>55</v>
      </c>
      <c r="E675" s="85"/>
      <c r="F675" s="85" t="s">
        <v>87</v>
      </c>
      <c r="G675" s="85" t="s">
        <v>22</v>
      </c>
      <c r="H675" s="85"/>
      <c r="I675" s="85"/>
      <c r="J675" s="60">
        <v>0</v>
      </c>
      <c r="K675" s="61">
        <v>0</v>
      </c>
      <c r="L675" s="61">
        <v>0</v>
      </c>
      <c r="M675" s="62">
        <f>LOG(J675+([3]Values!$D$8*K675)+([3]Values!$D$9*L675)+(N675*[3]Values!D$10)+(O675*[3]Values!$D$11)+1)</f>
        <v>4.0400731096553195E-3</v>
      </c>
      <c r="N675" s="87">
        <v>1</v>
      </c>
      <c r="O675" s="87">
        <v>0</v>
      </c>
      <c r="P675" s="88"/>
      <c r="Q675" s="89">
        <f>(J675+([3]Values!$D$8*K675)+([3]Values!$D$9*L675)+(N675*[3]Values!$D$10)+(O675*[3]Values!$D$11))/[3]Values!$A$2*100</f>
        <v>2.6176076301743638E-5</v>
      </c>
    </row>
    <row r="676" spans="1:17" x14ac:dyDescent="0.25">
      <c r="A676" s="109">
        <v>43390</v>
      </c>
      <c r="B676" s="84" t="s">
        <v>28</v>
      </c>
      <c r="C676" s="85" t="s">
        <v>60</v>
      </c>
      <c r="D676" s="84" t="s">
        <v>28</v>
      </c>
      <c r="E676" s="85">
        <v>4.5</v>
      </c>
      <c r="F676" s="85" t="s">
        <v>87</v>
      </c>
      <c r="G676" s="85" t="s">
        <v>22</v>
      </c>
      <c r="H676" s="85"/>
      <c r="I676" s="85"/>
      <c r="J676" s="60">
        <v>0</v>
      </c>
      <c r="K676" s="61">
        <v>1</v>
      </c>
      <c r="L676" s="61"/>
      <c r="M676" s="62">
        <f>LOG(J676+([3]Values!$D$8*K676)+([3]Values!$D$9*L676)+(N676*[3]Values!D$10)+(O676*[3]Values!$D$11)+1)</f>
        <v>9.8658390713159613E-2</v>
      </c>
      <c r="N676" s="87"/>
      <c r="O676" s="87"/>
      <c r="P676" s="88"/>
      <c r="Q676" s="89">
        <f>(J676+([3]Values!$D$8*K676)+([3]Values!$D$9*L676)+(N676*[3]Values!$D$10)+(O676*[3]Values!$D$11))/[3]Values!$A$2*100</f>
        <v>7.1431600726729483E-4</v>
      </c>
    </row>
    <row r="677" spans="1:17" x14ac:dyDescent="0.25">
      <c r="A677" s="109">
        <v>43391</v>
      </c>
      <c r="B677" s="84" t="s">
        <v>44</v>
      </c>
      <c r="C677" s="85" t="s">
        <v>666</v>
      </c>
      <c r="D677" s="84" t="s">
        <v>44</v>
      </c>
      <c r="E677" s="85">
        <v>4.0999999999999996</v>
      </c>
      <c r="F677" s="85" t="s">
        <v>87</v>
      </c>
      <c r="G677" s="85" t="s">
        <v>22</v>
      </c>
      <c r="H677" s="85">
        <v>12</v>
      </c>
      <c r="I677" s="85"/>
      <c r="J677" s="60">
        <v>0</v>
      </c>
      <c r="K677" s="61"/>
      <c r="L677" s="61"/>
      <c r="M677" s="62">
        <f>LOG(J677+([3]Values!$D$8*K677)+([3]Values!$D$9*L677)+(N677*[3]Values!D$10)+(O677*[3]Values!$D$11)+1)</f>
        <v>7.4421564252915698E-2</v>
      </c>
      <c r="N677" s="87">
        <v>20</v>
      </c>
      <c r="O677" s="87"/>
      <c r="P677" s="88"/>
      <c r="Q677" s="89">
        <f>(J677+([3]Values!$D$8*K677)+([3]Values!$D$9*L677)+(N677*[3]Values!$D$10)+(O677*[3]Values!$D$11))/[3]Values!$A$2*100</f>
        <v>5.2352152603487277E-4</v>
      </c>
    </row>
    <row r="678" spans="1:17" x14ac:dyDescent="0.25">
      <c r="A678" s="109">
        <v>43393</v>
      </c>
      <c r="B678" s="84" t="s">
        <v>138</v>
      </c>
      <c r="C678" s="85" t="s">
        <v>577</v>
      </c>
      <c r="D678" s="84" t="s">
        <v>138</v>
      </c>
      <c r="E678" s="90">
        <v>4</v>
      </c>
      <c r="F678" s="85" t="s">
        <v>87</v>
      </c>
      <c r="G678" s="85" t="s">
        <v>667</v>
      </c>
      <c r="H678" s="85">
        <v>5</v>
      </c>
      <c r="I678" s="85"/>
      <c r="J678" s="60">
        <v>0</v>
      </c>
      <c r="K678" s="61">
        <v>0</v>
      </c>
      <c r="L678" s="61">
        <v>0</v>
      </c>
      <c r="M678" s="62">
        <f>LOG(J678+([3]Values!$D$8*K678)+([3]Values!$D$9*L678)+(N678*[3]Values!D$10)+(O678*[3]Values!$D$11)+1)</f>
        <v>1.9834704505085086E-2</v>
      </c>
      <c r="N678" s="87">
        <v>5</v>
      </c>
      <c r="O678" s="87">
        <v>0</v>
      </c>
      <c r="P678" s="88"/>
      <c r="Q678" s="89">
        <f>(J678+([3]Values!$D$8*K678)+([3]Values!$D$9*L678)+(N678*[3]Values!$D$10)+(O678*[3]Values!$D$11))/[3]Values!$A$2*100</f>
        <v>1.3088038150871819E-4</v>
      </c>
    </row>
    <row r="679" spans="1:17" x14ac:dyDescent="0.25">
      <c r="A679" s="109">
        <v>43398</v>
      </c>
      <c r="B679" s="84" t="s">
        <v>96</v>
      </c>
      <c r="C679" s="85" t="s">
        <v>124</v>
      </c>
      <c r="D679" s="84" t="s">
        <v>96</v>
      </c>
      <c r="E679" s="84">
        <v>6.8</v>
      </c>
      <c r="F679" s="85" t="s">
        <v>87</v>
      </c>
      <c r="G679" s="85" t="s">
        <v>22</v>
      </c>
      <c r="H679" s="85"/>
      <c r="I679" s="85" t="s">
        <v>88</v>
      </c>
      <c r="J679" s="60">
        <v>0</v>
      </c>
      <c r="K679" s="61">
        <v>4</v>
      </c>
      <c r="L679" s="61"/>
      <c r="M679" s="62">
        <f>LOG(J679+([3]Values!$D$8*K679)+([3]Values!$D$9*L679)+(N679*[3]Values!D$10)+(O679*[3]Values!$D$11)+1)</f>
        <v>0.86262235064466064</v>
      </c>
      <c r="N679" s="87">
        <v>144</v>
      </c>
      <c r="O679" s="87">
        <v>124</v>
      </c>
      <c r="P679" s="88"/>
      <c r="Q679" s="89">
        <f>(J679+([3]Values!$D$8*K679)+([3]Values!$D$9*L679)+(N679*[3]Values!$D$10)+(O679*[3]Values!$D$11))/[3]Values!$A$2*100</f>
        <v>1.76119229376384E-2</v>
      </c>
    </row>
    <row r="680" spans="1:17" x14ac:dyDescent="0.25">
      <c r="A680" s="109">
        <v>43400</v>
      </c>
      <c r="B680" s="84" t="s">
        <v>42</v>
      </c>
      <c r="C680" s="85" t="s">
        <v>43</v>
      </c>
      <c r="D680" s="84" t="s">
        <v>42</v>
      </c>
      <c r="E680" s="85">
        <v>4.8</v>
      </c>
      <c r="F680" s="85" t="s">
        <v>87</v>
      </c>
      <c r="G680" s="85" t="s">
        <v>22</v>
      </c>
      <c r="H680" s="85">
        <v>12</v>
      </c>
      <c r="I680" s="85"/>
      <c r="J680" s="60">
        <v>0</v>
      </c>
      <c r="K680" s="61">
        <v>0</v>
      </c>
      <c r="L680" s="61"/>
      <c r="M680" s="62">
        <f>LOG(J680+([3]Values!$D$8*K680)+([3]Values!$D$9*L680)+(N680*[3]Values!D$10)+(O680*[3]Values!$D$11)+1)</f>
        <v>0.25530681861970783</v>
      </c>
      <c r="N680" s="87">
        <v>45</v>
      </c>
      <c r="O680" s="87">
        <v>12</v>
      </c>
      <c r="P680" s="88"/>
      <c r="Q680" s="89">
        <f>(J680+([3]Values!$D$8*K680)+([3]Values!$D$9*L680)+(N680*[3]Values!$D$10)+(O680*[3]Values!$D$11))/[3]Values!$A$2*100</f>
        <v>2.2410173614286063E-3</v>
      </c>
    </row>
    <row r="681" spans="1:17" x14ac:dyDescent="0.25">
      <c r="A681" s="109">
        <v>43401</v>
      </c>
      <c r="B681" s="84" t="s">
        <v>668</v>
      </c>
      <c r="C681" s="85" t="s">
        <v>669</v>
      </c>
      <c r="D681" s="84" t="s">
        <v>670</v>
      </c>
      <c r="E681" s="84">
        <v>5.8</v>
      </c>
      <c r="F681" s="85" t="s">
        <v>87</v>
      </c>
      <c r="G681" s="85" t="s">
        <v>22</v>
      </c>
      <c r="H681" s="85">
        <v>155</v>
      </c>
      <c r="I681" s="85"/>
      <c r="J681" s="60">
        <v>0</v>
      </c>
      <c r="K681" s="61">
        <v>0</v>
      </c>
      <c r="L681" s="61">
        <v>0</v>
      </c>
      <c r="M681" s="62">
        <f>LOG(J681+([3]Values!$D$8*K681)+([3]Values!$D$9*L681)+(N681*[3]Values!D$10)+(O681*[3]Values!$D$11)+1)</f>
        <v>4.0400731096553195E-3</v>
      </c>
      <c r="N681" s="87">
        <v>1</v>
      </c>
      <c r="O681" s="87">
        <v>0</v>
      </c>
      <c r="P681" s="88"/>
      <c r="Q681" s="89">
        <f>(J681+([3]Values!$D$8*K681)+([3]Values!$D$9*L681)+(N681*[3]Values!$D$10)+(O681*[3]Values!$D$11))/[3]Values!$A$2*100</f>
        <v>2.6176076301743638E-5</v>
      </c>
    </row>
    <row r="682" spans="1:17" x14ac:dyDescent="0.25">
      <c r="A682" s="109"/>
      <c r="B682" s="84"/>
      <c r="C682" s="85"/>
      <c r="D682" s="84" t="s">
        <v>668</v>
      </c>
      <c r="E682" s="84">
        <v>5.8</v>
      </c>
      <c r="F682" s="85"/>
      <c r="G682" s="85"/>
      <c r="H682" s="85"/>
      <c r="I682" s="85"/>
      <c r="J682" s="60">
        <v>0</v>
      </c>
      <c r="K682" s="61">
        <v>0</v>
      </c>
      <c r="L682" s="61">
        <v>0</v>
      </c>
      <c r="M682" s="62">
        <f>LOG(J682+([3]Values!$D$8*K682)+([3]Values!$D$9*L682)+(N682*[3]Values!D$10)+(O682*[3]Values!$D$11)+1)</f>
        <v>4.0400731096553195E-3</v>
      </c>
      <c r="N682" s="87">
        <v>1</v>
      </c>
      <c r="O682" s="87">
        <v>0</v>
      </c>
      <c r="P682" s="88"/>
      <c r="Q682" s="89">
        <f>(J682+([3]Values!$D$8*K682)+([3]Values!$D$9*L682)+(N682*[3]Values!$D$10)+(O682*[3]Values!$D$11))/[3]Values!$A$2*100</f>
        <v>2.6176076301743638E-5</v>
      </c>
    </row>
    <row r="683" spans="1:17" x14ac:dyDescent="0.25">
      <c r="A683" s="109">
        <v>43401</v>
      </c>
      <c r="B683" s="84" t="s">
        <v>671</v>
      </c>
      <c r="C683" s="85" t="s">
        <v>672</v>
      </c>
      <c r="D683" s="84" t="s">
        <v>671</v>
      </c>
      <c r="E683" s="85">
        <v>4.0999999999999996</v>
      </c>
      <c r="F683" s="85" t="s">
        <v>87</v>
      </c>
      <c r="G683" s="85" t="s">
        <v>22</v>
      </c>
      <c r="H683" s="85"/>
      <c r="I683" s="85"/>
      <c r="J683" s="60">
        <v>0</v>
      </c>
      <c r="K683" s="61">
        <v>0</v>
      </c>
      <c r="L683" s="61">
        <v>0</v>
      </c>
      <c r="M683" s="62">
        <f>LOG(J683+([3]Values!$D$8*K683)+([3]Values!$D$9*L683)+(N683*[3]Values!D$10)+(O683*[3]Values!$D$11)+1)</f>
        <v>9.1192102996563829E-2</v>
      </c>
      <c r="N683" s="110">
        <v>25</v>
      </c>
      <c r="O683" s="87">
        <v>0</v>
      </c>
      <c r="P683" s="88"/>
      <c r="Q683" s="89">
        <f>(J683+([3]Values!$D$8*K683)+([3]Values!$D$9*L683)+(N683*[3]Values!$D$10)+(O683*[3]Values!$D$11))/[3]Values!$A$2*100</f>
        <v>6.5440190754359083E-4</v>
      </c>
    </row>
    <row r="684" spans="1:17" x14ac:dyDescent="0.25">
      <c r="A684" s="109">
        <v>43404</v>
      </c>
      <c r="B684" s="84" t="s">
        <v>28</v>
      </c>
      <c r="C684" s="85" t="s">
        <v>29</v>
      </c>
      <c r="D684" s="84" t="s">
        <v>28</v>
      </c>
      <c r="E684" s="85">
        <v>5.0999999999999996</v>
      </c>
      <c r="F684" s="85" t="s">
        <v>87</v>
      </c>
      <c r="G684" s="85" t="s">
        <v>22</v>
      </c>
      <c r="H684" s="85">
        <v>19</v>
      </c>
      <c r="I684" s="85" t="s">
        <v>50</v>
      </c>
      <c r="J684" s="60">
        <v>0</v>
      </c>
      <c r="K684" s="61">
        <v>4</v>
      </c>
      <c r="L684" s="61">
        <v>3</v>
      </c>
      <c r="M684" s="62">
        <f>LOG(J684+([3]Values!$D$8*K684)+([3]Values!$D$9*L684)+(N684*[3]Values!D$10)+(O684*[3]Values!$D$11)+1)</f>
        <v>0.98751699831489348</v>
      </c>
      <c r="N684" s="87">
        <v>777</v>
      </c>
      <c r="O684" s="87">
        <v>12</v>
      </c>
      <c r="P684" s="88"/>
      <c r="Q684" s="89">
        <f>(J684+([3]Values!$D$8*K684)+([3]Values!$D$9*L684)+(N684*[3]Values!$D$10)+(O684*[3]Values!$D$11))/[3]Values!$A$2*100</f>
        <v>2.4413392295391582E-2</v>
      </c>
    </row>
    <row r="685" spans="1:17" x14ac:dyDescent="0.25">
      <c r="A685" s="109">
        <v>43405</v>
      </c>
      <c r="B685" s="84" t="s">
        <v>84</v>
      </c>
      <c r="C685" s="85" t="s">
        <v>551</v>
      </c>
      <c r="D685" s="84" t="s">
        <v>84</v>
      </c>
      <c r="E685" s="84">
        <v>6.2</v>
      </c>
      <c r="F685" s="85" t="s">
        <v>87</v>
      </c>
      <c r="G685" s="85" t="s">
        <v>22</v>
      </c>
      <c r="H685" s="85">
        <v>104</v>
      </c>
      <c r="I685" s="85" t="s">
        <v>50</v>
      </c>
      <c r="J685" s="60">
        <v>0</v>
      </c>
      <c r="K685" s="61">
        <v>0</v>
      </c>
      <c r="L685" s="61">
        <v>0</v>
      </c>
      <c r="M685" s="62">
        <f>LOG(J685+([3]Values!$D$8*K685)+([3]Values!$D$9*L685)+(N685*[3]Values!D$10)+(O685*[3]Values!$D$11)+1)</f>
        <v>1.9834704505085086E-2</v>
      </c>
      <c r="N685" s="110">
        <v>5</v>
      </c>
      <c r="O685" s="87">
        <v>0</v>
      </c>
      <c r="P685" s="88"/>
      <c r="Q685" s="89">
        <f>(J685+([3]Values!$D$8*K685)+([3]Values!$D$9*L685)+(N685*[3]Values!$D$10)+(O685*[3]Values!$D$11))/[3]Values!$A$2*100</f>
        <v>1.3088038150871819E-4</v>
      </c>
    </row>
    <row r="686" spans="1:17" x14ac:dyDescent="0.25">
      <c r="A686" s="109">
        <v>43407</v>
      </c>
      <c r="B686" s="84" t="s">
        <v>47</v>
      </c>
      <c r="C686" s="85" t="s">
        <v>673</v>
      </c>
      <c r="D686" s="84" t="s">
        <v>47</v>
      </c>
      <c r="E686" s="85">
        <v>4.9000000000000004</v>
      </c>
      <c r="F686" s="85" t="s">
        <v>158</v>
      </c>
      <c r="G686" s="85" t="s">
        <v>22</v>
      </c>
      <c r="H686" s="85"/>
      <c r="I686" s="85"/>
      <c r="J686" s="60">
        <v>0</v>
      </c>
      <c r="K686" s="61">
        <v>12</v>
      </c>
      <c r="L686" s="61"/>
      <c r="M686" s="62">
        <f>LOG(J686+([3]Values!$D$8*K686)+([3]Values!$D$9*L686)+(N686*[3]Values!D$10)+(O686*[3]Values!$D$11)+1)</f>
        <v>0.60858042846226457</v>
      </c>
      <c r="N686" s="87"/>
      <c r="O686" s="87"/>
      <c r="P686" s="88"/>
      <c r="Q686" s="89">
        <f>(J686+([3]Values!$D$8*K686)+([3]Values!$D$9*L686)+(N686*[3]Values!$D$10)+(O686*[3]Values!$D$11))/[3]Values!$A$2*100</f>
        <v>8.571792087207538E-3</v>
      </c>
    </row>
    <row r="687" spans="1:17" x14ac:dyDescent="0.25">
      <c r="A687" s="109">
        <v>43408</v>
      </c>
      <c r="B687" s="84" t="s">
        <v>61</v>
      </c>
      <c r="C687" s="85" t="s">
        <v>109</v>
      </c>
      <c r="D687" s="84" t="s">
        <v>61</v>
      </c>
      <c r="E687" s="85">
        <v>2.9</v>
      </c>
      <c r="F687" s="85" t="s">
        <v>158</v>
      </c>
      <c r="G687" s="85" t="s">
        <v>22</v>
      </c>
      <c r="H687" s="85"/>
      <c r="I687" s="85"/>
      <c r="J687" s="60">
        <v>0</v>
      </c>
      <c r="K687" s="61">
        <v>0</v>
      </c>
      <c r="L687" s="61">
        <v>0</v>
      </c>
      <c r="M687" s="62">
        <f>LOG(J687+([3]Values!$D$8*K687)+([3]Values!$D$9*L687)+(N687*[3]Values!D$10)+(O687*[3]Values!$D$11)+1)</f>
        <v>1.9834704505085086E-2</v>
      </c>
      <c r="N687" s="110">
        <v>5</v>
      </c>
      <c r="O687" s="87">
        <v>0</v>
      </c>
      <c r="P687" s="88"/>
      <c r="Q687" s="89">
        <f>(J687+([3]Values!$D$8*K687)+([3]Values!$D$9*L687)+(N687*[3]Values!$D$10)+(O687*[3]Values!$D$11))/[3]Values!$A$2*100</f>
        <v>1.3088038150871819E-4</v>
      </c>
    </row>
    <row r="688" spans="1:17" x14ac:dyDescent="0.25">
      <c r="A688" s="109">
        <v>43409</v>
      </c>
      <c r="B688" s="84" t="s">
        <v>199</v>
      </c>
      <c r="C688" s="85" t="s">
        <v>674</v>
      </c>
      <c r="D688" s="84" t="s">
        <v>199</v>
      </c>
      <c r="E688" s="85">
        <v>4.9000000000000004</v>
      </c>
      <c r="F688" s="85" t="s">
        <v>158</v>
      </c>
      <c r="G688" s="85" t="s">
        <v>22</v>
      </c>
      <c r="H688" s="85">
        <v>3</v>
      </c>
      <c r="I688" s="85" t="s">
        <v>23</v>
      </c>
      <c r="J688" s="60">
        <v>0</v>
      </c>
      <c r="K688" s="61">
        <v>11</v>
      </c>
      <c r="L688" s="61">
        <v>0</v>
      </c>
      <c r="M688" s="62">
        <f>LOG(J688+([3]Values!$D$8*K688)+([3]Values!$D$9*L688)+(N688*[3]Values!D$10)+(O688*[3]Values!$D$11)+1)</f>
        <v>0.5919848188664466</v>
      </c>
      <c r="N688" s="87">
        <v>11</v>
      </c>
      <c r="O688" s="87">
        <v>0</v>
      </c>
      <c r="P688" s="88"/>
      <c r="Q688" s="89">
        <f>(J688+([3]Values!$D$8*K688)+([3]Values!$D$9*L688)+(N688*[3]Values!$D$10)+(O688*[3]Values!$D$11))/[3]Values!$A$2*100</f>
        <v>8.1454129192594215E-3</v>
      </c>
    </row>
    <row r="689" spans="1:17" x14ac:dyDescent="0.25">
      <c r="A689" s="109">
        <v>43409</v>
      </c>
      <c r="B689" s="84" t="s">
        <v>47</v>
      </c>
      <c r="C689" s="85" t="s">
        <v>673</v>
      </c>
      <c r="D689" s="84" t="s">
        <v>47</v>
      </c>
      <c r="E689" s="84">
        <v>5.5</v>
      </c>
      <c r="F689" s="85" t="s">
        <v>158</v>
      </c>
      <c r="G689" s="85" t="s">
        <v>22</v>
      </c>
      <c r="H689" s="85"/>
      <c r="I689" s="85"/>
      <c r="J689" s="60"/>
      <c r="K689" s="61"/>
      <c r="L689" s="61"/>
      <c r="M689" s="62">
        <f>LOG(J689+([3]Values!$D$8*K689)+([3]Values!$D$9*L689)+(N689*[3]Values!D$10)+(O689*[3]Values!$D$11)+1)</f>
        <v>0</v>
      </c>
      <c r="N689" s="110"/>
      <c r="O689" s="87"/>
      <c r="P689" s="88"/>
      <c r="Q689" s="89">
        <f>(J689+([3]Values!$D$8*K689)+([3]Values!$D$9*L689)+(N689*[3]Values!$D$10)+(O689*[3]Values!$D$11))/[3]Values!$A$2*100</f>
        <v>0</v>
      </c>
    </row>
    <row r="690" spans="1:17" x14ac:dyDescent="0.25">
      <c r="A690" s="109">
        <v>43410</v>
      </c>
      <c r="B690" s="84" t="s">
        <v>671</v>
      </c>
      <c r="C690" s="85" t="s">
        <v>675</v>
      </c>
      <c r="D690" s="84" t="s">
        <v>671</v>
      </c>
      <c r="E690" s="85">
        <v>5.0999999999999996</v>
      </c>
      <c r="F690" s="85" t="s">
        <v>87</v>
      </c>
      <c r="G690" s="85" t="s">
        <v>22</v>
      </c>
      <c r="H690" s="85"/>
      <c r="I690" s="85"/>
      <c r="J690" s="60">
        <v>0</v>
      </c>
      <c r="K690" s="61">
        <v>0</v>
      </c>
      <c r="L690" s="61"/>
      <c r="M690" s="62">
        <f>LOG(J690+([3]Values!$D$8*K690)+([3]Values!$D$9*L690)+(N690*[3]Values!D$10)+(O690*[3]Values!$D$11)+1)</f>
        <v>1.9834704505085086E-2</v>
      </c>
      <c r="N690" s="110">
        <v>5</v>
      </c>
      <c r="O690" s="87">
        <v>0</v>
      </c>
      <c r="P690" s="88"/>
      <c r="Q690" s="89">
        <f>(J690+([3]Values!$D$8*K690)+([3]Values!$D$9*L690)+(N690*[3]Values!$D$10)+(O690*[3]Values!$D$11))/[3]Values!$A$2*100</f>
        <v>1.3088038150871819E-4</v>
      </c>
    </row>
    <row r="691" spans="1:17" x14ac:dyDescent="0.25">
      <c r="A691" s="109">
        <v>43410</v>
      </c>
      <c r="B691" s="84" t="s">
        <v>47</v>
      </c>
      <c r="C691" s="85" t="s">
        <v>446</v>
      </c>
      <c r="D691" s="84" t="s">
        <v>47</v>
      </c>
      <c r="E691" s="85">
        <v>5.3</v>
      </c>
      <c r="F691" s="85" t="s">
        <v>87</v>
      </c>
      <c r="G691" s="85" t="s">
        <v>22</v>
      </c>
      <c r="H691" s="85"/>
      <c r="I691" s="85"/>
      <c r="J691" s="60">
        <v>0</v>
      </c>
      <c r="K691" s="61">
        <v>0</v>
      </c>
      <c r="L691" s="61">
        <v>0</v>
      </c>
      <c r="M691" s="62">
        <f>LOG(J691+([3]Values!$D$8*K691)+([3]Values!$D$9*L691)+(N691*[3]Values!D$10)+(O691*[3]Values!$D$11)+1)</f>
        <v>1.5939572029432809E-2</v>
      </c>
      <c r="N691" s="87">
        <v>4</v>
      </c>
      <c r="O691" s="87">
        <v>0</v>
      </c>
      <c r="P691" s="88"/>
      <c r="Q691" s="89">
        <f>(J691+([3]Values!$D$8*K691)+([3]Values!$D$9*L691)+(N691*[3]Values!$D$10)+(O691*[3]Values!$D$11))/[3]Values!$A$2*100</f>
        <v>1.0470430520697455E-4</v>
      </c>
    </row>
    <row r="692" spans="1:17" x14ac:dyDescent="0.25">
      <c r="A692" s="109">
        <v>43411</v>
      </c>
      <c r="B692" s="84" t="s">
        <v>47</v>
      </c>
      <c r="C692" s="85" t="s">
        <v>673</v>
      </c>
      <c r="D692" s="84" t="s">
        <v>47</v>
      </c>
      <c r="E692" s="85">
        <v>5.2</v>
      </c>
      <c r="F692" s="85" t="s">
        <v>158</v>
      </c>
      <c r="G692" s="85" t="s">
        <v>22</v>
      </c>
      <c r="H692" s="85"/>
      <c r="I692" s="85"/>
      <c r="J692" s="60">
        <v>0</v>
      </c>
      <c r="K692" s="61">
        <v>2</v>
      </c>
      <c r="L692" s="61"/>
      <c r="M692" s="62">
        <f>LOG(J692+([3]Values!$D$8*K692)+([3]Values!$D$9*L692)+(N692*[3]Values!D$10)+(O692*[3]Values!$D$11)+1)</f>
        <v>0.17900132376844199</v>
      </c>
      <c r="N692" s="87"/>
      <c r="O692" s="87"/>
      <c r="P692" s="88"/>
      <c r="Q692" s="89">
        <f>(J692+([3]Values!$D$8*K692)+([3]Values!$D$9*L692)+(N692*[3]Values!$D$10)+(O692*[3]Values!$D$11))/[3]Values!$A$2*100</f>
        <v>1.4286320145345897E-3</v>
      </c>
    </row>
    <row r="693" spans="1:17" x14ac:dyDescent="0.25">
      <c r="A693" s="109">
        <v>43412</v>
      </c>
      <c r="B693" s="84" t="s">
        <v>64</v>
      </c>
      <c r="C693" s="85" t="s">
        <v>94</v>
      </c>
      <c r="D693" s="84" t="s">
        <v>64</v>
      </c>
      <c r="E693" s="85">
        <v>3.9</v>
      </c>
      <c r="F693" s="85" t="s">
        <v>87</v>
      </c>
      <c r="G693" s="85" t="s">
        <v>68</v>
      </c>
      <c r="H693" s="85">
        <v>1</v>
      </c>
      <c r="I693" s="85"/>
      <c r="J693" s="60">
        <v>0</v>
      </c>
      <c r="K693" s="61">
        <v>0</v>
      </c>
      <c r="L693" s="61">
        <v>0</v>
      </c>
      <c r="M693" s="62">
        <f>LOG(J693+([3]Values!$D$8*K693)+([3]Values!$D$9*L693)+(N693*[3]Values!D$10)+(O693*[3]Values!$D$11)+1)</f>
        <v>0.45776130344442872</v>
      </c>
      <c r="N693" s="87">
        <v>200</v>
      </c>
      <c r="O693" s="87">
        <v>0</v>
      </c>
      <c r="P693" s="88"/>
      <c r="Q693" s="89">
        <f>(J693+([3]Values!$D$8*K693)+([3]Values!$D$9*L693)+(N693*[3]Values!$D$10)+(O693*[3]Values!$D$11))/[3]Values!$A$2*100</f>
        <v>5.2352152603487266E-3</v>
      </c>
    </row>
    <row r="694" spans="1:17" x14ac:dyDescent="0.25">
      <c r="A694" s="109">
        <v>43415</v>
      </c>
      <c r="B694" s="84" t="s">
        <v>42</v>
      </c>
      <c r="C694" s="85" t="s">
        <v>658</v>
      </c>
      <c r="D694" s="84" t="s">
        <v>42</v>
      </c>
      <c r="E694" s="90">
        <v>4</v>
      </c>
      <c r="F694" s="85" t="s">
        <v>87</v>
      </c>
      <c r="G694" s="85" t="s">
        <v>22</v>
      </c>
      <c r="H694" s="85">
        <v>18</v>
      </c>
      <c r="I694" s="85"/>
      <c r="J694" s="60">
        <v>0</v>
      </c>
      <c r="K694" s="61">
        <v>0</v>
      </c>
      <c r="L694" s="61">
        <v>0</v>
      </c>
      <c r="M694" s="62">
        <f>LOG(J694+([3]Values!$D$8*K694)+([3]Values!$D$9*L694)+(N694*[3]Values!D$10)+(O694*[3]Values!$D$11)+1)</f>
        <v>8.0429091224550799E-3</v>
      </c>
      <c r="N694" s="87">
        <v>2</v>
      </c>
      <c r="O694" s="87">
        <v>0</v>
      </c>
      <c r="P694" s="88"/>
      <c r="Q694" s="89">
        <f>(J694+([3]Values!$D$8*K694)+([3]Values!$D$9*L694)+(N694*[3]Values!$D$10)+(O694*[3]Values!$D$11))/[3]Values!$A$2*100</f>
        <v>5.2352152603487277E-5</v>
      </c>
    </row>
    <row r="695" spans="1:17" x14ac:dyDescent="0.25">
      <c r="A695" s="109">
        <v>43415</v>
      </c>
      <c r="B695" s="84" t="s">
        <v>61</v>
      </c>
      <c r="C695" s="85" t="s">
        <v>109</v>
      </c>
      <c r="D695" s="84" t="s">
        <v>61</v>
      </c>
      <c r="E695" s="85">
        <v>3.2</v>
      </c>
      <c r="F695" s="85" t="s">
        <v>158</v>
      </c>
      <c r="G695" s="85" t="s">
        <v>22</v>
      </c>
      <c r="H695" s="85"/>
      <c r="I695" s="85"/>
      <c r="J695" s="60">
        <v>0</v>
      </c>
      <c r="K695" s="61">
        <v>0</v>
      </c>
      <c r="L695" s="61"/>
      <c r="M695" s="62">
        <f>LOG(J695+([3]Values!$D$8*K695)+([3]Values!$D$9*L695)+(N695*[3]Values!D$10)+(O695*[3]Values!$D$11)+1)</f>
        <v>0.10733904346300764</v>
      </c>
      <c r="N695" s="110">
        <v>30</v>
      </c>
      <c r="O695" s="87"/>
      <c r="P695" s="88"/>
      <c r="Q695" s="89">
        <f>(J695+([3]Values!$D$8*K695)+([3]Values!$D$9*L695)+(N695*[3]Values!$D$10)+(O695*[3]Values!$D$11))/[3]Values!$A$2*100</f>
        <v>7.8528228905230921E-4</v>
      </c>
    </row>
    <row r="696" spans="1:17" x14ac:dyDescent="0.25">
      <c r="A696" s="109">
        <v>43418</v>
      </c>
      <c r="B696" s="84" t="s">
        <v>225</v>
      </c>
      <c r="C696" s="85" t="s">
        <v>676</v>
      </c>
      <c r="D696" s="84" t="s">
        <v>225</v>
      </c>
      <c r="E696" s="84">
        <v>6.1</v>
      </c>
      <c r="F696" s="85" t="s">
        <v>87</v>
      </c>
      <c r="G696" s="85" t="s">
        <v>22</v>
      </c>
      <c r="H696" s="85">
        <v>54</v>
      </c>
      <c r="I696" s="85" t="s">
        <v>50</v>
      </c>
      <c r="J696" s="60">
        <v>0</v>
      </c>
      <c r="K696" s="61">
        <v>0</v>
      </c>
      <c r="L696" s="61">
        <v>0</v>
      </c>
      <c r="M696" s="62">
        <f>LOG(J696+([3]Values!$D$8*K696)+([3]Values!$D$9*L696)+(N696*[3]Values!D$10)+(O696*[3]Values!$D$11)+1)</f>
        <v>4.0400731096553195E-3</v>
      </c>
      <c r="N696" s="110">
        <v>1</v>
      </c>
      <c r="O696" s="87">
        <v>0</v>
      </c>
      <c r="P696" s="88"/>
      <c r="Q696" s="89">
        <f>(J696+([3]Values!$D$8*K696)+([3]Values!$D$9*L696)+(N696*[3]Values!$D$10)+(O696*[3]Values!$D$11))/[3]Values!$A$2*100</f>
        <v>2.6176076301743638E-5</v>
      </c>
    </row>
    <row r="697" spans="1:17" x14ac:dyDescent="0.25">
      <c r="A697" s="67">
        <v>43418</v>
      </c>
      <c r="B697" s="68" t="s">
        <v>47</v>
      </c>
      <c r="C697" s="68" t="s">
        <v>273</v>
      </c>
      <c r="D697" s="68" t="s">
        <v>47</v>
      </c>
      <c r="E697" s="68">
        <v>5.0999999999999996</v>
      </c>
      <c r="F697" s="68" t="s">
        <v>87</v>
      </c>
      <c r="G697" s="68" t="s">
        <v>22</v>
      </c>
      <c r="H697" s="68"/>
      <c r="I697" s="68"/>
      <c r="J697" s="60">
        <v>1</v>
      </c>
      <c r="K697" s="69">
        <v>0</v>
      </c>
      <c r="L697" s="69">
        <v>0</v>
      </c>
      <c r="M697" s="70">
        <f>LOG(J697+([3]Values!$D$8*K697)+([3]Values!$D$9*L697)+(N697*[3]Values!D$10)+(O697*[3]Values!$D$11)+1)</f>
        <v>0.3010299956639812</v>
      </c>
      <c r="N697" s="103">
        <v>0</v>
      </c>
      <c r="O697" s="98">
        <v>0</v>
      </c>
      <c r="P697" s="99"/>
      <c r="Q697" s="89">
        <f>(J697+([3]Values!$D$8*K697)+([3]Values!$D$9*L697)+(N697*[3]Values!$D$10)+(O697*[3]Values!$D$11))/[3]Values!$A$2*100</f>
        <v>2.8007737828732934E-3</v>
      </c>
    </row>
    <row r="698" spans="1:17" x14ac:dyDescent="0.25">
      <c r="A698" s="67">
        <v>43418</v>
      </c>
      <c r="B698" s="68" t="s">
        <v>47</v>
      </c>
      <c r="C698" s="68" t="s">
        <v>673</v>
      </c>
      <c r="D698" s="68" t="s">
        <v>47</v>
      </c>
      <c r="E698" s="68">
        <v>5.5</v>
      </c>
      <c r="F698" s="68" t="s">
        <v>158</v>
      </c>
      <c r="G698" s="68" t="s">
        <v>22</v>
      </c>
      <c r="H698" s="68"/>
      <c r="I698" s="68"/>
      <c r="J698" s="60">
        <v>8</v>
      </c>
      <c r="K698" s="69">
        <v>6</v>
      </c>
      <c r="L698" s="69">
        <v>78</v>
      </c>
      <c r="M698" s="70">
        <f>LOG(J698+([3]Values!$D$8*K698)+([3]Values!$D$9*L698)+(N698*[3]Values!D$10)+(O698*[3]Values!$D$11)+1)</f>
        <v>1.1968018853220534</v>
      </c>
      <c r="N698" s="103">
        <v>329</v>
      </c>
      <c r="O698" s="98">
        <v>22</v>
      </c>
      <c r="P698" s="99"/>
      <c r="Q698" s="89">
        <f>(J698+([3]Values!$D$8*K698)+([3]Values!$D$9*L698)+(N698*[3]Values!$D$10)+(O698*[3]Values!$D$11))/[3]Values!$A$2*100</f>
        <v>4.126282029670951E-2</v>
      </c>
    </row>
    <row r="699" spans="1:17" x14ac:dyDescent="0.25">
      <c r="A699" s="109">
        <v>43420</v>
      </c>
      <c r="B699" s="84" t="s">
        <v>58</v>
      </c>
      <c r="C699" s="85" t="s">
        <v>59</v>
      </c>
      <c r="D699" s="84" t="s">
        <v>58</v>
      </c>
      <c r="E699" s="85">
        <v>3.4</v>
      </c>
      <c r="F699" s="85" t="s">
        <v>87</v>
      </c>
      <c r="G699" s="85" t="s">
        <v>22</v>
      </c>
      <c r="H699" s="85">
        <v>12</v>
      </c>
      <c r="I699" s="85"/>
      <c r="J699" s="60">
        <v>0</v>
      </c>
      <c r="K699" s="61">
        <v>0</v>
      </c>
      <c r="L699" s="61">
        <v>0</v>
      </c>
      <c r="M699" s="62">
        <f>LOG(J699+([3]Values!$D$8*K699)+([3]Values!$D$9*L699)+(N699*[3]Values!D$10)+(O699*[3]Values!$D$11)+1)</f>
        <v>5.6153728028559037E-2</v>
      </c>
      <c r="N699" s="87">
        <v>8</v>
      </c>
      <c r="O699" s="110">
        <v>2</v>
      </c>
      <c r="P699" s="88"/>
      <c r="Q699" s="89">
        <f>(J699+([3]Values!$D$8*K699)+([3]Values!$D$9*L699)+(N699*[3]Values!$D$10)+(O699*[3]Values!$D$11))/[3]Values!$A$2*100</f>
        <v>3.8659093172230616E-4</v>
      </c>
    </row>
    <row r="700" spans="1:17" x14ac:dyDescent="0.25">
      <c r="A700" s="109">
        <v>43420</v>
      </c>
      <c r="B700" s="84" t="s">
        <v>44</v>
      </c>
      <c r="C700" s="85" t="s">
        <v>528</v>
      </c>
      <c r="D700" s="84" t="s">
        <v>44</v>
      </c>
      <c r="E700" s="85">
        <v>5.0999999999999996</v>
      </c>
      <c r="F700" s="85" t="s">
        <v>87</v>
      </c>
      <c r="G700" s="85" t="s">
        <v>22</v>
      </c>
      <c r="H700" s="85">
        <v>20</v>
      </c>
      <c r="I700" s="85"/>
      <c r="J700" s="60">
        <v>0</v>
      </c>
      <c r="K700" s="61">
        <v>0</v>
      </c>
      <c r="L700" s="61">
        <v>0</v>
      </c>
      <c r="M700" s="62">
        <f>LOG(J700+([3]Values!$D$8*K700)+([3]Values!$D$9*L700)+(N700*[3]Values!D$10)+(O700*[3]Values!$D$11)+1)</f>
        <v>0.52329164652961613</v>
      </c>
      <c r="N700" s="87">
        <v>250</v>
      </c>
      <c r="O700" s="87">
        <v>0</v>
      </c>
      <c r="P700" s="88"/>
      <c r="Q700" s="89">
        <f>(J700+([3]Values!$D$8*K700)+([3]Values!$D$9*L700)+(N700*[3]Values!$D$10)+(O700*[3]Values!$D$11))/[3]Values!$A$2*100</f>
        <v>6.5440190754359083E-3</v>
      </c>
    </row>
    <row r="701" spans="1:17" x14ac:dyDescent="0.25">
      <c r="A701" s="109">
        <v>43422</v>
      </c>
      <c r="B701" s="84" t="s">
        <v>18</v>
      </c>
      <c r="C701" s="85" t="s">
        <v>73</v>
      </c>
      <c r="D701" s="84" t="s">
        <v>18</v>
      </c>
      <c r="E701" s="85">
        <v>4.2</v>
      </c>
      <c r="F701" s="85" t="s">
        <v>87</v>
      </c>
      <c r="G701" s="85" t="s">
        <v>22</v>
      </c>
      <c r="H701" s="85">
        <v>43</v>
      </c>
      <c r="I701" s="85"/>
      <c r="J701" s="60">
        <v>0</v>
      </c>
      <c r="K701" s="61">
        <v>0</v>
      </c>
      <c r="L701" s="61">
        <v>0</v>
      </c>
      <c r="M701" s="62">
        <f>LOG(J701+([3]Values!$D$8*K701)+([3]Values!$D$9*L701)+(N701*[3]Values!D$10)+(O701*[3]Values!$D$11)+1)</f>
        <v>4.0400731096553195E-3</v>
      </c>
      <c r="N701" s="87">
        <v>1</v>
      </c>
      <c r="O701" s="87">
        <v>0</v>
      </c>
      <c r="P701" s="88"/>
      <c r="Q701" s="89">
        <f>(J701+([3]Values!$D$8*K701)+([3]Values!$D$9*L701)+(N701*[3]Values!$D$10)+(O701*[3]Values!$D$11))/[3]Values!$A$2*100</f>
        <v>2.6176076301743638E-5</v>
      </c>
    </row>
    <row r="702" spans="1:17" x14ac:dyDescent="0.25">
      <c r="A702" s="109">
        <v>43424</v>
      </c>
      <c r="B702" s="84" t="s">
        <v>42</v>
      </c>
      <c r="C702" s="85" t="s">
        <v>81</v>
      </c>
      <c r="D702" s="84" t="s">
        <v>42</v>
      </c>
      <c r="E702" s="85">
        <v>5.7</v>
      </c>
      <c r="F702" s="85" t="s">
        <v>87</v>
      </c>
      <c r="G702" s="85" t="s">
        <v>22</v>
      </c>
      <c r="H702" s="85">
        <v>36</v>
      </c>
      <c r="I702" s="85"/>
      <c r="J702" s="60">
        <v>0</v>
      </c>
      <c r="K702" s="61">
        <v>19</v>
      </c>
      <c r="L702" s="61">
        <v>4</v>
      </c>
      <c r="M702" s="62">
        <f>LOG(J702+([3]Values!$D$8*K702)+([3]Values!$D$9*L702)+(N702*[3]Values!D$10)+(O702*[3]Values!$D$11)+1)</f>
        <v>0.77958714390250172</v>
      </c>
      <c r="N702" s="87">
        <v>4</v>
      </c>
      <c r="O702" s="87">
        <v>2</v>
      </c>
      <c r="P702" s="88"/>
      <c r="Q702" s="89">
        <f>(J702+([3]Values!$D$8*K702)+([3]Values!$D$9*L702)+(N702*[3]Values!$D$10)+(O702*[3]Values!$D$11))/[3]Values!$A$2*100</f>
        <v>1.4059521500617202E-2</v>
      </c>
    </row>
    <row r="703" spans="1:17" x14ac:dyDescent="0.25">
      <c r="A703" s="109">
        <v>43424</v>
      </c>
      <c r="B703" s="84" t="s">
        <v>138</v>
      </c>
      <c r="C703" s="85" t="s">
        <v>677</v>
      </c>
      <c r="D703" s="84" t="s">
        <v>138</v>
      </c>
      <c r="E703" s="85">
        <v>4.0999999999999996</v>
      </c>
      <c r="F703" s="85" t="s">
        <v>87</v>
      </c>
      <c r="G703" s="85" t="s">
        <v>22</v>
      </c>
      <c r="H703" s="85">
        <v>13</v>
      </c>
      <c r="I703" s="85"/>
      <c r="J703" s="60">
        <v>0</v>
      </c>
      <c r="K703" s="61">
        <v>0</v>
      </c>
      <c r="L703" s="61">
        <v>0</v>
      </c>
      <c r="M703" s="62">
        <f>LOG(J703+([3]Values!$D$8*K703)+([3]Values!$D$9*L703)+(N703*[3]Values!D$10)+(O703*[3]Values!$D$11)+1)</f>
        <v>4.0400731096553195E-3</v>
      </c>
      <c r="N703" s="87">
        <v>1</v>
      </c>
      <c r="O703" s="87">
        <v>0</v>
      </c>
      <c r="P703" s="88">
        <v>100000</v>
      </c>
      <c r="Q703" s="89">
        <f>(J703+([3]Values!$D$8*K703)+([3]Values!$D$9*L703)+(N703*[3]Values!$D$10)+(O703*[3]Values!$D$11))/[3]Values!$A$2*100</f>
        <v>2.6176076301743638E-5</v>
      </c>
    </row>
    <row r="704" spans="1:17" x14ac:dyDescent="0.25">
      <c r="A704" s="109">
        <v>43425</v>
      </c>
      <c r="B704" s="84" t="s">
        <v>173</v>
      </c>
      <c r="C704" s="85" t="s">
        <v>678</v>
      </c>
      <c r="D704" s="84" t="s">
        <v>173</v>
      </c>
      <c r="E704" s="85">
        <v>4.2</v>
      </c>
      <c r="F704" s="85" t="s">
        <v>87</v>
      </c>
      <c r="G704" s="85" t="s">
        <v>22</v>
      </c>
      <c r="H704" s="85">
        <v>12</v>
      </c>
      <c r="I704" s="85"/>
      <c r="J704" s="60">
        <v>0</v>
      </c>
      <c r="K704" s="61">
        <v>0</v>
      </c>
      <c r="L704" s="61"/>
      <c r="M704" s="62">
        <f>LOG(J704+([3]Values!$D$8*K704)+([3]Values!$D$9*L704)+(N704*[3]Values!D$10)+(O704*[3]Values!$D$11)+1)</f>
        <v>5.6977318551954377E-2</v>
      </c>
      <c r="N704" s="110">
        <v>15</v>
      </c>
      <c r="O704" s="87"/>
      <c r="P704" s="88"/>
      <c r="Q704" s="89">
        <f>(J704+([3]Values!$D$8*K704)+([3]Values!$D$9*L704)+(N704*[3]Values!$D$10)+(O704*[3]Values!$D$11))/[3]Values!$A$2*100</f>
        <v>3.926411445261546E-4</v>
      </c>
    </row>
    <row r="705" spans="1:17" x14ac:dyDescent="0.25">
      <c r="A705" s="109">
        <v>43426</v>
      </c>
      <c r="B705" s="84" t="s">
        <v>44</v>
      </c>
      <c r="C705" s="85" t="s">
        <v>131</v>
      </c>
      <c r="D705" s="84" t="s">
        <v>44</v>
      </c>
      <c r="E705" s="85">
        <v>4.7</v>
      </c>
      <c r="F705" s="85" t="s">
        <v>87</v>
      </c>
      <c r="G705" s="85" t="s">
        <v>22</v>
      </c>
      <c r="H705" s="85">
        <v>20</v>
      </c>
      <c r="I705" s="85"/>
      <c r="J705" s="60">
        <v>0</v>
      </c>
      <c r="K705" s="61">
        <v>1</v>
      </c>
      <c r="L705" s="61"/>
      <c r="M705" s="62">
        <f>LOG(J705+([3]Values!$D$8*K705)+([3]Values!$D$9*L705)+(N705*[3]Values!D$10)+(O705*[3]Values!$D$11)+1)</f>
        <v>9.8658390713159613E-2</v>
      </c>
      <c r="N705" s="87"/>
      <c r="O705" s="87"/>
      <c r="P705" s="88"/>
      <c r="Q705" s="89">
        <f>(J705+([3]Values!$D$8*K705)+([3]Values!$D$9*L705)+(N705*[3]Values!$D$10)+(O705*[3]Values!$D$11))/[3]Values!$A$2*100</f>
        <v>7.1431600726729483E-4</v>
      </c>
    </row>
    <row r="706" spans="1:17" x14ac:dyDescent="0.25">
      <c r="A706" s="109">
        <v>43428</v>
      </c>
      <c r="B706" s="84" t="s">
        <v>61</v>
      </c>
      <c r="C706" s="85" t="s">
        <v>109</v>
      </c>
      <c r="D706" s="84" t="s">
        <v>61</v>
      </c>
      <c r="E706" s="85">
        <v>3.3</v>
      </c>
      <c r="F706" s="85" t="s">
        <v>158</v>
      </c>
      <c r="G706" s="85" t="s">
        <v>22</v>
      </c>
      <c r="H706" s="85"/>
      <c r="I706" s="85"/>
      <c r="J706" s="60">
        <v>0</v>
      </c>
      <c r="K706" s="61">
        <v>0</v>
      </c>
      <c r="L706" s="61">
        <v>0</v>
      </c>
      <c r="M706" s="62">
        <f>LOG(J706+([3]Values!$D$8*K706)+([3]Values!$D$9*L706)+(N706*[3]Values!D$10)+(O706*[3]Values!$D$11)+1)</f>
        <v>5.6977318551954377E-2</v>
      </c>
      <c r="N706" s="110">
        <v>15</v>
      </c>
      <c r="O706" s="87">
        <v>0</v>
      </c>
      <c r="P706" s="88"/>
      <c r="Q706" s="89">
        <f>(J706+([3]Values!$D$8*K706)+([3]Values!$D$9*L706)+(N706*[3]Values!$D$10)+(O706*[3]Values!$D$11))/[3]Values!$A$2*100</f>
        <v>3.926411445261546E-4</v>
      </c>
    </row>
    <row r="707" spans="1:17" x14ac:dyDescent="0.25">
      <c r="A707" s="109">
        <v>43428</v>
      </c>
      <c r="B707" s="84" t="s">
        <v>76</v>
      </c>
      <c r="C707" s="85" t="s">
        <v>679</v>
      </c>
      <c r="D707" s="84" t="s">
        <v>76</v>
      </c>
      <c r="E707" s="90">
        <v>5</v>
      </c>
      <c r="F707" s="85" t="s">
        <v>87</v>
      </c>
      <c r="G707" s="85" t="s">
        <v>22</v>
      </c>
      <c r="H707" s="85">
        <v>20</v>
      </c>
      <c r="I707" s="85"/>
      <c r="J707" s="60">
        <v>0</v>
      </c>
      <c r="K707" s="61">
        <v>3</v>
      </c>
      <c r="L707" s="61">
        <v>100</v>
      </c>
      <c r="M707" s="62">
        <f>LOG(J707+([3]Values!$D$8*K707)+([3]Values!$D$9*L707)+(N707*[3]Values!D$10)+(O707*[3]Values!$D$11)+1)</f>
        <v>0.6966796743819087</v>
      </c>
      <c r="N707" s="110">
        <v>42</v>
      </c>
      <c r="O707" s="87">
        <v>31</v>
      </c>
      <c r="P707" s="88"/>
      <c r="Q707" s="89">
        <f>(J707+([3]Values!$D$8*K707)+([3]Values!$D$9*L707)+(N707*[3]Values!$D$10)+(O707*[3]Values!$D$11))/[3]Values!$A$2*100</f>
        <v>1.1129437607336458E-2</v>
      </c>
    </row>
    <row r="708" spans="1:17" x14ac:dyDescent="0.25">
      <c r="A708" s="109">
        <v>43429</v>
      </c>
      <c r="B708" s="84" t="s">
        <v>225</v>
      </c>
      <c r="C708" s="85" t="s">
        <v>680</v>
      </c>
      <c r="D708" s="84" t="s">
        <v>225</v>
      </c>
      <c r="E708" s="90">
        <v>4.3</v>
      </c>
      <c r="F708" s="85" t="s">
        <v>87</v>
      </c>
      <c r="G708" s="85" t="s">
        <v>22</v>
      </c>
      <c r="H708" s="85"/>
      <c r="I708" s="85"/>
      <c r="J708" s="60">
        <v>0</v>
      </c>
      <c r="K708" s="61">
        <v>0</v>
      </c>
      <c r="L708" s="61">
        <v>0</v>
      </c>
      <c r="M708" s="62">
        <f>LOG(J708+([3]Values!$D$8*K708)+([3]Values!$D$9*L708)+(N708*[3]Values!D$10)+(O708*[3]Values!$D$11)+1)</f>
        <v>4.0400731096553195E-3</v>
      </c>
      <c r="N708" s="110">
        <v>1</v>
      </c>
      <c r="O708" s="87">
        <v>0</v>
      </c>
      <c r="P708" s="88"/>
      <c r="Q708" s="89">
        <f>(J708+([3]Values!$D$8*K708)+([3]Values!$D$9*L708)+(N708*[3]Values!$D$10)+(O708*[3]Values!$D$11))/[3]Values!$A$2*100</f>
        <v>2.6176076301743638E-5</v>
      </c>
    </row>
    <row r="709" spans="1:17" x14ac:dyDescent="0.25">
      <c r="A709" s="67">
        <v>43429</v>
      </c>
      <c r="B709" s="68" t="s">
        <v>44</v>
      </c>
      <c r="C709" s="68" t="s">
        <v>45</v>
      </c>
      <c r="D709" s="68" t="s">
        <v>44</v>
      </c>
      <c r="E709" s="68">
        <v>6.3</v>
      </c>
      <c r="F709" s="68" t="s">
        <v>87</v>
      </c>
      <c r="G709" s="68" t="s">
        <v>22</v>
      </c>
      <c r="H709" s="68"/>
      <c r="I709" s="68"/>
      <c r="J709" s="60">
        <v>0</v>
      </c>
      <c r="K709" s="69">
        <v>971</v>
      </c>
      <c r="L709" s="69">
        <v>2000</v>
      </c>
      <c r="M709" s="70">
        <f>LOG(J709+([3]Values!$D$8*K709)+([3]Values!$D$9*L709)+(N709*[3]Values!D$10)+(O709*[3]Values!$D$11)+1)</f>
        <v>2.5276884172974712</v>
      </c>
      <c r="N709" s="98">
        <v>3500</v>
      </c>
      <c r="O709" s="98">
        <v>600</v>
      </c>
      <c r="P709" s="99"/>
      <c r="Q709" s="114">
        <f>(J709+([3]Values!$D$8*K709)+([3]Values!$D$9*L709)+(N709*[3]Values!$D$10)+(O709*[3]Values!$D$11))/[3]Values!$A$2*100</f>
        <v>0.94118717451678935</v>
      </c>
    </row>
    <row r="710" spans="1:17" x14ac:dyDescent="0.25">
      <c r="A710" s="67"/>
      <c r="B710" s="68"/>
      <c r="C710" s="68"/>
      <c r="D710" s="68" t="s">
        <v>613</v>
      </c>
      <c r="E710" s="68">
        <v>6.3</v>
      </c>
      <c r="F710" s="68"/>
      <c r="G710" s="68"/>
      <c r="H710" s="68"/>
      <c r="I710" s="68"/>
      <c r="J710" s="60">
        <v>2</v>
      </c>
      <c r="K710" s="69">
        <v>102</v>
      </c>
      <c r="L710" s="69"/>
      <c r="M710" s="70">
        <f>LOG(J710+([3]Values!$D$8*K710)+([3]Values!$D$9*L710)+(N710*[3]Values!D$10)+(O710*[3]Values!$D$11)+1)</f>
        <v>1.4626124356347063</v>
      </c>
      <c r="N710" s="98"/>
      <c r="O710" s="98"/>
      <c r="P710" s="99"/>
      <c r="Q710" s="114">
        <f>(J710+([3]Values!$D$8*K710)+([3]Values!$D$9*L710)+(N710*[3]Values!$D$10)+(O710*[3]Values!$D$11))/[3]Values!$A$2*100</f>
        <v>7.8461780307010648E-2</v>
      </c>
    </row>
    <row r="711" spans="1:17" x14ac:dyDescent="0.25">
      <c r="A711" s="109">
        <v>43430</v>
      </c>
      <c r="B711" s="84" t="s">
        <v>25</v>
      </c>
      <c r="C711" s="85" t="s">
        <v>681</v>
      </c>
      <c r="D711" s="84" t="s">
        <v>25</v>
      </c>
      <c r="E711" s="85">
        <v>4.0999999999999996</v>
      </c>
      <c r="F711" s="85" t="s">
        <v>87</v>
      </c>
      <c r="G711" s="85" t="s">
        <v>22</v>
      </c>
      <c r="H711" s="85"/>
      <c r="I711" s="85"/>
      <c r="J711" s="60">
        <v>0</v>
      </c>
      <c r="K711" s="61">
        <v>0</v>
      </c>
      <c r="L711" s="61">
        <v>0</v>
      </c>
      <c r="M711" s="62">
        <f>LOG(J711+([3]Values!$D$8*K711)+([3]Values!$D$9*L711)+(N711*[3]Values!D$10)+(O711*[3]Values!$D$11)+1)</f>
        <v>1.9834704505085086E-2</v>
      </c>
      <c r="N711" s="110">
        <v>5</v>
      </c>
      <c r="O711" s="87">
        <v>0</v>
      </c>
      <c r="P711" s="88"/>
      <c r="Q711" s="89">
        <f>(J711+([3]Values!$D$8*K711)+([3]Values!$D$9*L711)+(N711*[3]Values!$D$10)+(O711*[3]Values!$D$11))/[3]Values!$A$2*100</f>
        <v>1.3088038150871819E-4</v>
      </c>
    </row>
    <row r="712" spans="1:17" x14ac:dyDescent="0.25">
      <c r="A712" s="109">
        <v>43432</v>
      </c>
      <c r="B712" s="84" t="s">
        <v>76</v>
      </c>
      <c r="C712" s="85" t="s">
        <v>679</v>
      </c>
      <c r="D712" s="84" t="s">
        <v>76</v>
      </c>
      <c r="E712" s="85">
        <v>4.4000000000000004</v>
      </c>
      <c r="F712" s="85" t="s">
        <v>87</v>
      </c>
      <c r="G712" s="85" t="s">
        <v>31</v>
      </c>
      <c r="H712" s="85"/>
      <c r="I712" s="85"/>
      <c r="J712" s="60">
        <v>0</v>
      </c>
      <c r="K712" s="61">
        <v>2</v>
      </c>
      <c r="L712" s="61">
        <v>0</v>
      </c>
      <c r="M712" s="62">
        <f>LOG(J712+([3]Values!$D$8*K712)+([3]Values!$D$9*L712)+(N712*[3]Values!D$10)+(O712*[3]Values!$D$11)+1)</f>
        <v>0.17900132376844199</v>
      </c>
      <c r="N712" s="87"/>
      <c r="O712" s="87">
        <v>0</v>
      </c>
      <c r="P712" s="88"/>
      <c r="Q712" s="89">
        <f>(J712+([3]Values!$D$8*K712)+([3]Values!$D$9*L712)+(N712*[3]Values!$D$10)+(O712*[3]Values!$D$11))/[3]Values!$A$2*100</f>
        <v>1.4286320145345897E-3</v>
      </c>
    </row>
    <row r="713" spans="1:17" x14ac:dyDescent="0.25">
      <c r="A713" s="109">
        <v>43432</v>
      </c>
      <c r="B713" s="84" t="s">
        <v>218</v>
      </c>
      <c r="C713" s="85" t="s">
        <v>682</v>
      </c>
      <c r="D713" s="84" t="s">
        <v>218</v>
      </c>
      <c r="E713" s="85">
        <v>4.9000000000000004</v>
      </c>
      <c r="F713" s="85" t="s">
        <v>87</v>
      </c>
      <c r="G713" s="85" t="s">
        <v>22</v>
      </c>
      <c r="H713" s="85">
        <v>22</v>
      </c>
      <c r="I713" s="85"/>
      <c r="J713" s="60">
        <v>0</v>
      </c>
      <c r="K713" s="61">
        <v>9</v>
      </c>
      <c r="L713" s="61"/>
      <c r="M713" s="62">
        <f>LOG(J713+([3]Values!$D$8*K713)+([3]Values!$D$9*L713)+(N713*[3]Values!D$10)+(O713*[3]Values!$D$11)+1)</f>
        <v>0.71543830534976161</v>
      </c>
      <c r="N713" s="87"/>
      <c r="O713" s="87">
        <v>60</v>
      </c>
      <c r="P713" s="88"/>
      <c r="Q713" s="89">
        <f>(J713+([3]Values!$D$8*K713)+([3]Values!$D$9*L713)+(N713*[3]Values!$D$10)+(O713*[3]Values!$D$11))/[3]Values!$A$2*100</f>
        <v>1.1744313704656364E-2</v>
      </c>
    </row>
    <row r="714" spans="1:17" x14ac:dyDescent="0.25">
      <c r="A714" s="109">
        <v>43434</v>
      </c>
      <c r="B714" s="84" t="s">
        <v>58</v>
      </c>
      <c r="C714" s="85" t="s">
        <v>683</v>
      </c>
      <c r="D714" s="84" t="s">
        <v>58</v>
      </c>
      <c r="E714" s="85">
        <v>3.8</v>
      </c>
      <c r="F714" s="85" t="s">
        <v>87</v>
      </c>
      <c r="G714" s="85" t="s">
        <v>22</v>
      </c>
      <c r="H714" s="85">
        <v>25</v>
      </c>
      <c r="I714" s="85"/>
      <c r="J714" s="60">
        <v>0</v>
      </c>
      <c r="K714" s="61">
        <v>0</v>
      </c>
      <c r="L714" s="61">
        <v>0</v>
      </c>
      <c r="M714" s="62">
        <f>LOG(J714+([3]Values!$D$8*K714)+([3]Values!$D$9*L714)+(N714*[3]Values!D$10)+(O714*[3]Values!$D$11)+1)</f>
        <v>1.9834704505085086E-2</v>
      </c>
      <c r="N714" s="110">
        <v>5</v>
      </c>
      <c r="O714" s="87">
        <v>0</v>
      </c>
      <c r="P714" s="88"/>
      <c r="Q714" s="89">
        <f>(J714+([3]Values!$D$8*K714)+([3]Values!$D$9*L714)+(N714*[3]Values!$D$10)+(O714*[3]Values!$D$11))/[3]Values!$A$2*100</f>
        <v>1.3088038150871819E-4</v>
      </c>
    </row>
    <row r="715" spans="1:17" x14ac:dyDescent="0.25">
      <c r="A715" s="104">
        <v>43434</v>
      </c>
      <c r="B715" s="84" t="s">
        <v>138</v>
      </c>
      <c r="C715" s="84" t="s">
        <v>504</v>
      </c>
      <c r="D715" s="84" t="s">
        <v>138</v>
      </c>
      <c r="E715" s="96">
        <v>7.1</v>
      </c>
      <c r="F715" s="84" t="s">
        <v>87</v>
      </c>
      <c r="G715" s="84" t="s">
        <v>22</v>
      </c>
      <c r="H715" s="84">
        <v>41</v>
      </c>
      <c r="I715" s="84" t="s">
        <v>88</v>
      </c>
      <c r="J715" s="60">
        <v>0</v>
      </c>
      <c r="K715" s="61">
        <v>117</v>
      </c>
      <c r="L715" s="61"/>
      <c r="M715" s="62">
        <f>LOG(J715+([3]Values!$D$8*K715)+([3]Values!$D$9*L715)+(N715*[3]Values!D$10)+(O715*[3]Values!$D$11)+1)</f>
        <v>1.9836734052657812</v>
      </c>
      <c r="N715" s="92">
        <v>6000</v>
      </c>
      <c r="O715" s="92">
        <v>297</v>
      </c>
      <c r="P715" s="93">
        <v>76000000</v>
      </c>
      <c r="Q715" s="94">
        <f>(J715+([3]Values!$D$8*K715)+([3]Values!$D$9*L715)+(N715*[3]Values!$D$10)+(O715*[3]Values!$D$11))/[3]Values!$A$2*100</f>
        <v>0.26694300537502635</v>
      </c>
    </row>
    <row r="716" spans="1:17" x14ac:dyDescent="0.25">
      <c r="A716" s="109">
        <v>43437</v>
      </c>
      <c r="B716" s="84" t="s">
        <v>44</v>
      </c>
      <c r="C716" s="85" t="s">
        <v>684</v>
      </c>
      <c r="D716" s="84" t="s">
        <v>44</v>
      </c>
      <c r="E716" s="85">
        <v>4.0999999999999996</v>
      </c>
      <c r="F716" s="85" t="s">
        <v>87</v>
      </c>
      <c r="G716" s="85" t="s">
        <v>22</v>
      </c>
      <c r="H716" s="85"/>
      <c r="I716" s="85"/>
      <c r="J716" s="60">
        <v>0</v>
      </c>
      <c r="K716" s="61">
        <v>0</v>
      </c>
      <c r="L716" s="61">
        <v>0</v>
      </c>
      <c r="M716" s="62">
        <f>LOG(J716+([3]Values!$D$8*K716)+([3]Values!$D$9*L716)+(N716*[3]Values!D$10)+(O716*[3]Values!$D$11)+1)</f>
        <v>1.9834704505085086E-2</v>
      </c>
      <c r="N716" s="110">
        <v>5</v>
      </c>
      <c r="O716" s="87">
        <v>0</v>
      </c>
      <c r="P716" s="88"/>
      <c r="Q716" s="89">
        <f>(J716+([3]Values!$D$8*K716)+([3]Values!$D$9*L716)+(N716*[3]Values!$D$10)+(O716*[3]Values!$D$11))/[3]Values!$A$2*100</f>
        <v>1.3088038150871819E-4</v>
      </c>
    </row>
    <row r="717" spans="1:17" x14ac:dyDescent="0.25">
      <c r="A717" s="109">
        <v>43439</v>
      </c>
      <c r="B717" s="84" t="s">
        <v>173</v>
      </c>
      <c r="C717" s="85" t="s">
        <v>646</v>
      </c>
      <c r="D717" s="84" t="s">
        <v>173</v>
      </c>
      <c r="E717" s="84">
        <v>7.5</v>
      </c>
      <c r="F717" s="85" t="s">
        <v>87</v>
      </c>
      <c r="G717" s="85" t="s">
        <v>22</v>
      </c>
      <c r="H717" s="85">
        <v>10</v>
      </c>
      <c r="I717" s="85"/>
      <c r="J717" s="60">
        <v>0</v>
      </c>
      <c r="K717" s="61">
        <v>0</v>
      </c>
      <c r="L717" s="61">
        <v>0</v>
      </c>
      <c r="M717" s="62">
        <f>LOG(J717+([3]Values!$D$8*K717)+([3]Values!$D$9*L717)+(N717*[3]Values!D$10)+(O717*[3]Values!$D$11)+1)</f>
        <v>0</v>
      </c>
      <c r="N717" s="87">
        <v>0</v>
      </c>
      <c r="O717" s="87">
        <v>0</v>
      </c>
      <c r="P717" s="88"/>
      <c r="Q717" s="89">
        <f>(J717+([3]Values!$D$8*K717)+([3]Values!$D$9*L717)+(N717*[3]Values!$D$10)+(O717*[3]Values!$D$11))/[3]Values!$A$2*100</f>
        <v>0</v>
      </c>
    </row>
    <row r="718" spans="1:17" x14ac:dyDescent="0.25">
      <c r="A718" s="109"/>
      <c r="B718" s="84"/>
      <c r="C718" s="85"/>
      <c r="D718" s="84" t="s">
        <v>642</v>
      </c>
      <c r="E718" s="84">
        <v>7.5</v>
      </c>
      <c r="F718" s="85"/>
      <c r="G718" s="85"/>
      <c r="H718" s="85"/>
      <c r="I718" s="85"/>
      <c r="J718" s="60">
        <v>0</v>
      </c>
      <c r="K718" s="61">
        <v>0</v>
      </c>
      <c r="L718" s="61">
        <v>8</v>
      </c>
      <c r="M718" s="62">
        <f>LOG(J718+([3]Values!$D$8*K718)+([3]Values!$D$9*L718)+(N718*[3]Values!D$10)+(O718*[3]Values!$D$11)+1)</f>
        <v>0.10495200617128769</v>
      </c>
      <c r="N718" s="87">
        <v>0</v>
      </c>
      <c r="O718" s="87">
        <v>4</v>
      </c>
      <c r="P718" s="88"/>
      <c r="Q718" s="89">
        <f>(J718+([3]Values!$D$8*K718)+([3]Values!$D$9*L718)+(N718*[3]Values!$D$10)+(O718*[3]Values!$D$11))/[3]Values!$A$2*100</f>
        <v>7.6562611466325853E-4</v>
      </c>
    </row>
    <row r="719" spans="1:17" x14ac:dyDescent="0.25">
      <c r="A719" s="109">
        <v>43439</v>
      </c>
      <c r="B719" s="84" t="s">
        <v>76</v>
      </c>
      <c r="C719" s="85" t="s">
        <v>685</v>
      </c>
      <c r="D719" s="84" t="s">
        <v>76</v>
      </c>
      <c r="E719" s="85">
        <v>4.5999999999999996</v>
      </c>
      <c r="F719" s="85" t="s">
        <v>87</v>
      </c>
      <c r="G719" s="85" t="s">
        <v>22</v>
      </c>
      <c r="H719" s="85">
        <v>6</v>
      </c>
      <c r="I719" s="85"/>
      <c r="J719" s="60">
        <v>0</v>
      </c>
      <c r="K719" s="61">
        <v>0</v>
      </c>
      <c r="L719" s="61"/>
      <c r="M719" s="62">
        <f>LOG(J719+([3]Values!$D$8*K719)+([3]Values!$D$9*L719)+(N719*[3]Values!D$10)+(O719*[3]Values!$D$11)+1)</f>
        <v>1.9834704505085086E-2</v>
      </c>
      <c r="N719" s="87">
        <v>5</v>
      </c>
      <c r="O719" s="87"/>
      <c r="P719" s="88"/>
      <c r="Q719" s="89">
        <f>(J719+([3]Values!$D$8*K719)+([3]Values!$D$9*L719)+(N719*[3]Values!$D$10)+(O719*[3]Values!$D$11))/[3]Values!$A$2*100</f>
        <v>1.3088038150871819E-4</v>
      </c>
    </row>
    <row r="720" spans="1:17" x14ac:dyDescent="0.25">
      <c r="A720" s="109">
        <v>43439</v>
      </c>
      <c r="B720" s="84" t="s">
        <v>84</v>
      </c>
      <c r="C720" s="85" t="s">
        <v>686</v>
      </c>
      <c r="D720" s="84" t="s">
        <v>84</v>
      </c>
      <c r="E720" s="85">
        <v>5.4</v>
      </c>
      <c r="F720" s="85" t="s">
        <v>87</v>
      </c>
      <c r="G720" s="85" t="s">
        <v>22</v>
      </c>
      <c r="H720" s="85">
        <v>38</v>
      </c>
      <c r="I720" s="85"/>
      <c r="J720" s="60">
        <v>0</v>
      </c>
      <c r="K720" s="61">
        <v>0</v>
      </c>
      <c r="L720" s="61">
        <v>0</v>
      </c>
      <c r="M720" s="62">
        <f>LOG(J720+([3]Values!$D$8*K720)+([3]Values!$D$9*L720)+(N720*[3]Values!D$10)+(O720*[3]Values!$D$11)+1)</f>
        <v>4.0400731096553195E-3</v>
      </c>
      <c r="N720" s="87">
        <v>1</v>
      </c>
      <c r="O720" s="87">
        <v>0</v>
      </c>
      <c r="P720" s="88"/>
      <c r="Q720" s="89"/>
    </row>
    <row r="721" spans="1:17" x14ac:dyDescent="0.25">
      <c r="A721" s="109">
        <v>43440</v>
      </c>
      <c r="B721" s="84" t="s">
        <v>47</v>
      </c>
      <c r="C721" s="85" t="s">
        <v>273</v>
      </c>
      <c r="D721" s="84" t="s">
        <v>47</v>
      </c>
      <c r="E721" s="85">
        <v>5.3</v>
      </c>
      <c r="F721" s="85" t="s">
        <v>87</v>
      </c>
      <c r="G721" s="85" t="s">
        <v>22</v>
      </c>
      <c r="H721" s="85"/>
      <c r="I721" s="85"/>
      <c r="J721" s="60"/>
      <c r="K721" s="61">
        <v>14</v>
      </c>
      <c r="L721" s="61"/>
      <c r="M721" s="62">
        <f>LOG(J721+([3]Values!$D$8*K721)+([3]Values!$D$9*L721)+(N721*[3]Values!D$10)+(O721*[3]Values!$D$11)+1)</f>
        <v>0.66351033690119732</v>
      </c>
      <c r="N721" s="87">
        <v>4</v>
      </c>
      <c r="O721" s="87"/>
      <c r="P721" s="88"/>
      <c r="Q721" s="89">
        <f>(J721+([3]Values!$D$8*K721)+([3]Values!$D$9*L721)+(N721*[3]Values!$D$10)+(O721*[3]Values!$D$11))/[3]Values!$A$2*100</f>
        <v>1.0105128406949101E-2</v>
      </c>
    </row>
    <row r="722" spans="1:17" x14ac:dyDescent="0.25">
      <c r="A722" s="109">
        <v>43446</v>
      </c>
      <c r="B722" s="84" t="s">
        <v>196</v>
      </c>
      <c r="C722" s="85" t="s">
        <v>197</v>
      </c>
      <c r="D722" s="84" t="s">
        <v>196</v>
      </c>
      <c r="E722" s="85">
        <v>4.9000000000000004</v>
      </c>
      <c r="F722" s="85" t="s">
        <v>87</v>
      </c>
      <c r="G722" s="85" t="s">
        <v>22</v>
      </c>
      <c r="H722" s="85">
        <v>12</v>
      </c>
      <c r="I722" s="85">
        <v>6</v>
      </c>
      <c r="J722" s="60">
        <v>0</v>
      </c>
      <c r="K722" s="61">
        <v>0</v>
      </c>
      <c r="L722" s="61">
        <v>0</v>
      </c>
      <c r="M722" s="62">
        <f>LOG(J722+([3]Values!$D$8*K722)+([3]Values!$D$9*L722)+(N722*[3]Values!D$10)+(O722*[3]Values!$D$11)+1)</f>
        <v>4.0400731096553195E-3</v>
      </c>
      <c r="N722" s="87">
        <v>1</v>
      </c>
      <c r="O722" s="87">
        <v>0</v>
      </c>
      <c r="P722" s="88"/>
      <c r="Q722" s="89">
        <f>(J722+([3]Values!$D$8*K722)+([3]Values!$D$9*L722)+(N722*[3]Values!$D$10)+(O722*[3]Values!$D$11))/[3]Values!$A$2*100</f>
        <v>2.6176076301743638E-5</v>
      </c>
    </row>
    <row r="723" spans="1:17" x14ac:dyDescent="0.25">
      <c r="A723" s="109">
        <v>43446</v>
      </c>
      <c r="B723" s="84" t="s">
        <v>138</v>
      </c>
      <c r="C723" s="85" t="s">
        <v>160</v>
      </c>
      <c r="D723" s="84" t="s">
        <v>138</v>
      </c>
      <c r="E723" s="85">
        <v>4.4000000000000004</v>
      </c>
      <c r="F723" s="85" t="s">
        <v>87</v>
      </c>
      <c r="G723" s="85" t="s">
        <v>22</v>
      </c>
      <c r="H723" s="85">
        <v>9</v>
      </c>
      <c r="I723" s="85" t="s">
        <v>23</v>
      </c>
      <c r="J723" s="60">
        <v>0</v>
      </c>
      <c r="K723" s="61">
        <v>0</v>
      </c>
      <c r="L723" s="61">
        <v>0</v>
      </c>
      <c r="M723" s="62">
        <f>LOG(J723+([3]Values!$D$8*K723)+([3]Values!$D$9*L723)+(N723*[3]Values!D$10)+(O723*[3]Values!$D$11)+1)</f>
        <v>4.0400731096553195E-3</v>
      </c>
      <c r="N723" s="87">
        <v>1</v>
      </c>
      <c r="O723" s="87">
        <v>0</v>
      </c>
      <c r="P723" s="88"/>
      <c r="Q723" s="89">
        <f>(J723+([3]Values!$D$8*K723)+([3]Values!$D$9*L723)+(N723*[3]Values!$D$10)+(O723*[3]Values!$D$11))/[3]Values!$A$2*100</f>
        <v>2.6176076301743638E-5</v>
      </c>
    </row>
    <row r="724" spans="1:17" x14ac:dyDescent="0.25">
      <c r="A724" s="109">
        <v>43449</v>
      </c>
      <c r="B724" s="84" t="s">
        <v>642</v>
      </c>
      <c r="C724" s="85" t="s">
        <v>687</v>
      </c>
      <c r="D724" s="84" t="s">
        <v>642</v>
      </c>
      <c r="E724" s="84">
        <v>5.6</v>
      </c>
      <c r="F724" s="85" t="s">
        <v>78</v>
      </c>
      <c r="G724" s="85" t="s">
        <v>565</v>
      </c>
      <c r="H724" s="85">
        <v>5</v>
      </c>
      <c r="I724" s="85"/>
      <c r="J724" s="60">
        <v>0</v>
      </c>
      <c r="K724" s="61"/>
      <c r="L724" s="61">
        <v>685</v>
      </c>
      <c r="M724" s="62">
        <f>LOG(J724+([3]Values!$D$8*K724)+([3]Values!$D$9*L724)+(N724*[3]Values!D$10)+(O724*[3]Values!$D$11)+1)</f>
        <v>1.1709642139094694</v>
      </c>
      <c r="N724" s="110">
        <v>100</v>
      </c>
      <c r="O724" s="110">
        <v>10</v>
      </c>
      <c r="P724" s="88"/>
      <c r="Q724" s="89">
        <f>(J724+([3]Values!$D$8*K724)+([3]Values!$D$9*L724)+(N724*[3]Values!$D$10)+(O724*[3]Values!$D$11))/[3]Values!$A$2*100</f>
        <v>3.871778278070153E-2</v>
      </c>
    </row>
    <row r="725" spans="1:17" x14ac:dyDescent="0.25">
      <c r="A725" s="104">
        <v>43450</v>
      </c>
      <c r="B725" s="84" t="s">
        <v>28</v>
      </c>
      <c r="C725" s="84" t="s">
        <v>29</v>
      </c>
      <c r="D725" s="84" t="s">
        <v>28</v>
      </c>
      <c r="E725" s="84">
        <v>5.4</v>
      </c>
      <c r="F725" s="84" t="s">
        <v>87</v>
      </c>
      <c r="G725" s="84" t="s">
        <v>22</v>
      </c>
      <c r="H725" s="84">
        <v>12</v>
      </c>
      <c r="I725" s="84" t="s">
        <v>32</v>
      </c>
      <c r="J725" s="60">
        <v>0</v>
      </c>
      <c r="K725" s="61">
        <v>17</v>
      </c>
      <c r="L725" s="61">
        <v>663</v>
      </c>
      <c r="M725" s="62">
        <f>LOG(J725+([3]Values!$D$8*K725)+([3]Values!$D$9*L725)+(N725*[3]Values!D$10)+(O725*[3]Values!$D$11)+1)</f>
        <v>1.9436876941411259</v>
      </c>
      <c r="N725" s="92">
        <v>6693</v>
      </c>
      <c r="O725" s="92">
        <v>246</v>
      </c>
      <c r="P725" s="93"/>
      <c r="Q725" s="94">
        <f>(J725+([3]Values!$D$8*K725)+([3]Values!$D$9*L725)+(N725*[3]Values!$D$10)+(O725*[3]Values!$D$11))/[3]Values!$A$2*100</f>
        <v>0.24321657082789949</v>
      </c>
    </row>
    <row r="726" spans="1:17" x14ac:dyDescent="0.25">
      <c r="A726" s="109">
        <v>43450</v>
      </c>
      <c r="B726" s="84" t="s">
        <v>47</v>
      </c>
      <c r="C726" s="85" t="s">
        <v>193</v>
      </c>
      <c r="D726" s="84" t="s">
        <v>47</v>
      </c>
      <c r="E726" s="85">
        <v>4.2</v>
      </c>
      <c r="F726" s="85" t="s">
        <v>87</v>
      </c>
      <c r="G726" s="85" t="s">
        <v>22</v>
      </c>
      <c r="H726" s="85"/>
      <c r="I726" s="85"/>
      <c r="J726" s="60">
        <v>0</v>
      </c>
      <c r="K726" s="61">
        <v>0</v>
      </c>
      <c r="L726" s="61">
        <v>0</v>
      </c>
      <c r="M726" s="62">
        <f>LOG(J726+([3]Values!$D$8*K726)+([3]Values!$D$9*L726)+(N726*[3]Values!D$10)+(O726*[3]Values!$D$11)+1)</f>
        <v>8.0429091224550799E-3</v>
      </c>
      <c r="N726" s="87">
        <v>2</v>
      </c>
      <c r="O726" s="87">
        <v>0</v>
      </c>
      <c r="P726" s="88"/>
      <c r="Q726" s="89">
        <f>(J726+([3]Values!$D$8*K726)+([3]Values!$D$9*L726)+(N726*[3]Values!$D$10)+(O726*[3]Values!$D$11))/[3]Values!$A$2*100</f>
        <v>5.2352152603487277E-5</v>
      </c>
    </row>
    <row r="727" spans="1:17" x14ac:dyDescent="0.25">
      <c r="A727" s="109">
        <v>43451</v>
      </c>
      <c r="B727" s="84" t="s">
        <v>82</v>
      </c>
      <c r="C727" s="85" t="s">
        <v>505</v>
      </c>
      <c r="D727" s="84" t="s">
        <v>82</v>
      </c>
      <c r="E727" s="85">
        <v>4.5</v>
      </c>
      <c r="F727" s="85" t="s">
        <v>87</v>
      </c>
      <c r="G727" s="85" t="s">
        <v>22</v>
      </c>
      <c r="H727" s="85"/>
      <c r="I727" s="85"/>
      <c r="J727" s="60">
        <v>0</v>
      </c>
      <c r="K727" s="61">
        <v>0</v>
      </c>
      <c r="L727" s="61">
        <v>0</v>
      </c>
      <c r="M727" s="62">
        <f>LOG(J727+([3]Values!$D$8*K727)+([3]Values!$D$9*L727)+(N727*[3]Values!D$10)+(O727*[3]Values!$D$11)+1)</f>
        <v>3.8802963825529238E-2</v>
      </c>
      <c r="N727" s="110">
        <v>10</v>
      </c>
      <c r="O727" s="87">
        <v>0</v>
      </c>
      <c r="P727" s="88"/>
      <c r="Q727" s="89">
        <f>(J727+([3]Values!$D$8*K727)+([3]Values!$D$9*L727)+(N727*[3]Values!$D$10)+(O727*[3]Values!$D$11))/[3]Values!$A$2*100</f>
        <v>2.6176076301743638E-4</v>
      </c>
    </row>
    <row r="728" spans="1:17" x14ac:dyDescent="0.25">
      <c r="A728" s="109">
        <v>43451</v>
      </c>
      <c r="B728" s="84" t="s">
        <v>28</v>
      </c>
      <c r="C728" s="85" t="s">
        <v>353</v>
      </c>
      <c r="D728" s="84" t="s">
        <v>28</v>
      </c>
      <c r="E728" s="85">
        <v>2.4</v>
      </c>
      <c r="F728" s="85" t="s">
        <v>87</v>
      </c>
      <c r="G728" s="85" t="s">
        <v>22</v>
      </c>
      <c r="H728" s="85"/>
      <c r="I728" s="85"/>
      <c r="J728" s="60">
        <v>0</v>
      </c>
      <c r="K728" s="61">
        <v>0</v>
      </c>
      <c r="L728" s="61">
        <v>0</v>
      </c>
      <c r="M728" s="62">
        <f>LOG(J728+([3]Values!$D$8*K728)+([3]Values!$D$9*L728)+(N728*[3]Values!D$10)+(O728*[3]Values!$D$11)+1)</f>
        <v>8.0429091224550799E-3</v>
      </c>
      <c r="N728" s="87">
        <v>2</v>
      </c>
      <c r="O728" s="87">
        <v>0</v>
      </c>
      <c r="P728" s="88"/>
      <c r="Q728" s="89">
        <f>(J728+([3]Values!$D$8*K728)+([3]Values!$D$9*L728)+(N728*[3]Values!$D$10)+(O728*[3]Values!$D$11))/[3]Values!$A$2*100</f>
        <v>5.2352152603487277E-5</v>
      </c>
    </row>
    <row r="729" spans="1:17" x14ac:dyDescent="0.25">
      <c r="A729" s="109">
        <v>43454</v>
      </c>
      <c r="B729" s="84" t="s">
        <v>472</v>
      </c>
      <c r="C729" s="85" t="s">
        <v>473</v>
      </c>
      <c r="D729" s="84" t="s">
        <v>472</v>
      </c>
      <c r="E729" s="85">
        <v>3.8</v>
      </c>
      <c r="F729" s="85" t="s">
        <v>87</v>
      </c>
      <c r="G729" s="85" t="s">
        <v>68</v>
      </c>
      <c r="H729" s="85">
        <v>3</v>
      </c>
      <c r="I729" s="85"/>
      <c r="J729" s="60">
        <v>0</v>
      </c>
      <c r="K729" s="61">
        <v>0</v>
      </c>
      <c r="L729" s="61">
        <v>0</v>
      </c>
      <c r="M729" s="62">
        <f>LOG(J729+([3]Values!$D$8*K729)+([3]Values!$D$9*L729)+(N729*[3]Values!D$10)+(O729*[3]Values!$D$11)+1)</f>
        <v>4.0400731096553195E-3</v>
      </c>
      <c r="N729" s="87">
        <v>1</v>
      </c>
      <c r="O729" s="87">
        <v>0</v>
      </c>
      <c r="P729" s="88"/>
      <c r="Q729" s="89">
        <f>(J729+([3]Values!$D$8*K729)+([3]Values!$D$9*L729)+(N729*[3]Values!$D$10)+(O729*[3]Values!$D$11))/[3]Values!$A$2*100</f>
        <v>2.6176076301743638E-5</v>
      </c>
    </row>
    <row r="730" spans="1:17" x14ac:dyDescent="0.25">
      <c r="A730" s="109">
        <v>43454</v>
      </c>
      <c r="B730" s="84" t="s">
        <v>58</v>
      </c>
      <c r="C730" s="85" t="s">
        <v>59</v>
      </c>
      <c r="D730" s="84" t="s">
        <v>58</v>
      </c>
      <c r="E730" s="85">
        <v>3.2</v>
      </c>
      <c r="F730" s="85" t="s">
        <v>87</v>
      </c>
      <c r="G730" s="85" t="s">
        <v>22</v>
      </c>
      <c r="H730" s="85"/>
      <c r="I730" s="85"/>
      <c r="J730" s="60">
        <v>0</v>
      </c>
      <c r="K730" s="61">
        <v>0</v>
      </c>
      <c r="L730" s="61">
        <v>0</v>
      </c>
      <c r="M730" s="62">
        <f>LOG(J730+([3]Values!$D$8*K730)+([3]Values!$D$9*L730)+(N730*[3]Values!D$10)+(O730*[3]Values!$D$11)+1)</f>
        <v>1.9834704505085086E-2</v>
      </c>
      <c r="N730" s="110">
        <v>5</v>
      </c>
      <c r="O730" s="87">
        <v>0</v>
      </c>
      <c r="P730" s="88"/>
      <c r="Q730" s="89">
        <f>(J730+([3]Values!$D$8*K730)+([3]Values!$D$9*L730)+(N730*[3]Values!$D$10)+(O730*[3]Values!$D$11))/[3]Values!$A$2*100</f>
        <v>1.3088038150871819E-4</v>
      </c>
    </row>
    <row r="731" spans="1:17" x14ac:dyDescent="0.25">
      <c r="A731" s="104">
        <v>43456</v>
      </c>
      <c r="B731" s="84" t="s">
        <v>533</v>
      </c>
      <c r="C731" s="84"/>
      <c r="D731" s="84" t="s">
        <v>533</v>
      </c>
      <c r="E731" s="84">
        <v>5.5</v>
      </c>
      <c r="F731" s="84" t="s">
        <v>87</v>
      </c>
      <c r="G731" s="84" t="s">
        <v>22</v>
      </c>
      <c r="H731" s="84">
        <v>8</v>
      </c>
      <c r="I731" s="84"/>
      <c r="J731" s="60">
        <v>0</v>
      </c>
      <c r="K731" s="61">
        <v>11</v>
      </c>
      <c r="L731" s="65">
        <v>500</v>
      </c>
      <c r="M731" s="62">
        <f>LOG(J731+([3]Values!$D$8*K731)+([3]Values!$D$9*L731)+(N731*[3]Values!D$10)+(O731*[3]Values!$D$11)+1)</f>
        <v>1.2873626510583684</v>
      </c>
      <c r="N731" s="92">
        <v>319</v>
      </c>
      <c r="O731" s="92">
        <v>108</v>
      </c>
      <c r="P731" s="93"/>
      <c r="Q731" s="94">
        <f>(J731+([3]Values!$D$8*K731)+([3]Values!$D$9*L731)+(N731*[3]Values!$D$10)+(O731*[3]Values!$D$11))/[3]Values!$A$2*100</f>
        <v>5.1479331773756784E-2</v>
      </c>
    </row>
    <row r="732" spans="1:17" x14ac:dyDescent="0.25">
      <c r="A732" s="104"/>
      <c r="B732" s="84"/>
      <c r="C732" s="84"/>
      <c r="D732" s="84" t="s">
        <v>688</v>
      </c>
      <c r="E732" s="84"/>
      <c r="F732" s="84"/>
      <c r="G732" s="84"/>
      <c r="H732" s="84"/>
      <c r="I732" s="84"/>
      <c r="J732" s="60"/>
      <c r="K732" s="61"/>
      <c r="L732" s="61"/>
      <c r="M732" s="62">
        <f>LOG(J732+([3]Values!$D$8*K732)+([3]Values!$D$9*L732)+(N732*[3]Values!D$10)+(O732*[3]Values!$D$11)+1)</f>
        <v>0.35511390733651949</v>
      </c>
      <c r="N732" s="92"/>
      <c r="O732" s="92">
        <v>40</v>
      </c>
      <c r="P732" s="93"/>
      <c r="Q732" s="94">
        <f>(J732+([3]Values!$D$8*K732)+([3]Values!$D$9*L732)+(N732*[3]Values!$D$10)+(O732*[3]Values!$D$11))/[3]Values!$A$2*100</f>
        <v>3.5436464261671408E-3</v>
      </c>
    </row>
    <row r="733" spans="1:17" x14ac:dyDescent="0.25">
      <c r="A733" s="109">
        <v>43457</v>
      </c>
      <c r="B733" s="84" t="s">
        <v>28</v>
      </c>
      <c r="C733" s="85" t="s">
        <v>689</v>
      </c>
      <c r="D733" s="84" t="s">
        <v>28</v>
      </c>
      <c r="E733" s="84">
        <v>5.8</v>
      </c>
      <c r="F733" s="85" t="s">
        <v>87</v>
      </c>
      <c r="G733" s="85" t="s">
        <v>22</v>
      </c>
      <c r="H733" s="85"/>
      <c r="I733" s="85"/>
      <c r="J733" s="60">
        <v>0</v>
      </c>
      <c r="K733" s="61"/>
      <c r="L733" s="61"/>
      <c r="M733" s="62">
        <f>LOG(J733+([3]Values!$D$8*K733)+([3]Values!$D$9*L733)+(N733*[3]Values!D$10)+(O733*[3]Values!$D$11)+1)</f>
        <v>1.5939572029432809E-2</v>
      </c>
      <c r="N733" s="87">
        <v>4</v>
      </c>
      <c r="O733" s="87"/>
      <c r="P733" s="88"/>
      <c r="Q733" s="89">
        <f>(J733+([3]Values!$D$8*K733)+([3]Values!$D$9*L733)+(N733*[3]Values!$D$10)+(O733*[3]Values!$D$11))/[3]Values!$A$2*100</f>
        <v>1.0470430520697455E-4</v>
      </c>
    </row>
    <row r="734" spans="1:17" x14ac:dyDescent="0.25">
      <c r="A734" s="104">
        <v>43460</v>
      </c>
      <c r="B734" s="84" t="s">
        <v>18</v>
      </c>
      <c r="C734" s="84" t="s">
        <v>659</v>
      </c>
      <c r="D734" s="84" t="s">
        <v>18</v>
      </c>
      <c r="E734" s="84">
        <v>4.9000000000000004</v>
      </c>
      <c r="F734" s="84" t="s">
        <v>87</v>
      </c>
      <c r="G734" s="84" t="s">
        <v>565</v>
      </c>
      <c r="H734" s="84">
        <v>1</v>
      </c>
      <c r="I734" s="84" t="s">
        <v>88</v>
      </c>
      <c r="J734" s="60">
        <v>0</v>
      </c>
      <c r="K734" s="61">
        <v>28</v>
      </c>
      <c r="L734" s="61">
        <v>1096</v>
      </c>
      <c r="M734" s="62">
        <f>LOG(J734+([3]Values!$D$8*K734)+([3]Values!$D$9*L734)+(N734*[3]Values!D$10)+(O734*[3]Values!$D$11)+1)</f>
        <v>1.9609955434708317</v>
      </c>
      <c r="N734" s="92">
        <v>5048</v>
      </c>
      <c r="O734" s="111">
        <v>505</v>
      </c>
      <c r="P734" s="93"/>
      <c r="Q734" s="94">
        <f>(J734+([3]Values!$D$8*K734)+([3]Values!$D$9*L734)+(N734*[3]Values!$D$10)+(O734*[3]Values!$D$11))/[3]Values!$A$2*100</f>
        <v>0.25321903917542288</v>
      </c>
    </row>
    <row r="735" spans="1:17" x14ac:dyDescent="0.25">
      <c r="A735" s="109">
        <v>43461</v>
      </c>
      <c r="B735" s="84" t="s">
        <v>76</v>
      </c>
      <c r="C735" s="85" t="s">
        <v>571</v>
      </c>
      <c r="D735" s="84" t="s">
        <v>76</v>
      </c>
      <c r="E735" s="84">
        <v>5.5</v>
      </c>
      <c r="F735" s="85" t="s">
        <v>87</v>
      </c>
      <c r="G735" s="85" t="s">
        <v>22</v>
      </c>
      <c r="H735" s="85">
        <v>10</v>
      </c>
      <c r="I735" s="85" t="s">
        <v>690</v>
      </c>
      <c r="J735" s="60"/>
      <c r="K735" s="61"/>
      <c r="L735" s="61"/>
      <c r="M735" s="62">
        <f>LOG(J735+([3]Values!$D$8*K735)+([3]Values!$D$9*L735)+(N735*[3]Values!D$10)+(O735*[3]Values!$D$11)+1)</f>
        <v>0.28659154033067025</v>
      </c>
      <c r="N735" s="110">
        <v>100</v>
      </c>
      <c r="O735" s="87"/>
      <c r="P735" s="88"/>
      <c r="Q735" s="89">
        <f>(J735+([3]Values!$D$8*K735)+([3]Values!$D$9*L735)+(N735*[3]Values!$D$10)+(O735*[3]Values!$D$11))/[3]Values!$A$2*100</f>
        <v>2.6176076301743633E-3</v>
      </c>
    </row>
    <row r="736" spans="1:17" x14ac:dyDescent="0.25">
      <c r="A736" s="109">
        <v>43462</v>
      </c>
      <c r="B736" s="84" t="s">
        <v>47</v>
      </c>
      <c r="C736" s="85" t="s">
        <v>691</v>
      </c>
      <c r="D736" s="84" t="s">
        <v>47</v>
      </c>
      <c r="E736" s="85">
        <v>5.7</v>
      </c>
      <c r="F736" s="85" t="s">
        <v>87</v>
      </c>
      <c r="G736" s="85" t="s">
        <v>22</v>
      </c>
      <c r="H736" s="85">
        <v>41</v>
      </c>
      <c r="I736" s="85"/>
      <c r="J736" s="60">
        <v>0</v>
      </c>
      <c r="K736" s="61">
        <v>0</v>
      </c>
      <c r="L736" s="61">
        <v>0</v>
      </c>
      <c r="M736" s="62">
        <f>LOG(J736+([3]Values!$D$8*K736)+([3]Values!$D$9*L736)+(N736*[3]Values!D$10)+(O736*[3]Values!$D$11)+1)</f>
        <v>1.9834704505085086E-2</v>
      </c>
      <c r="N736" s="110">
        <v>5</v>
      </c>
      <c r="O736" s="87">
        <v>0</v>
      </c>
      <c r="P736" s="88"/>
      <c r="Q736" s="89">
        <f>(J736+([3]Values!$D$8*K736)+([3]Values!$D$9*L736)+(N736*[3]Values!$D$10)+(O736*[3]Values!$D$11))/[3]Values!$A$2*100</f>
        <v>1.3088038150871819E-4</v>
      </c>
    </row>
    <row r="737" spans="1:17" x14ac:dyDescent="0.25">
      <c r="A737" s="109">
        <v>43463</v>
      </c>
      <c r="B737" s="84" t="s">
        <v>25</v>
      </c>
      <c r="C737" s="85" t="s">
        <v>692</v>
      </c>
      <c r="D737" s="84" t="s">
        <v>25</v>
      </c>
      <c r="E737" s="85">
        <v>4.2</v>
      </c>
      <c r="F737" s="85" t="s">
        <v>87</v>
      </c>
      <c r="G737" s="85"/>
      <c r="H737" s="85"/>
      <c r="I737" s="85"/>
      <c r="J737" s="60"/>
      <c r="K737" s="61"/>
      <c r="L737" s="61"/>
      <c r="M737" s="62">
        <f>LOG(J737+([3]Values!$D$8*K737)+([3]Values!$D$9*L737)+(N737*[3]Values!D$10)+(O737*[3]Values!$D$11)+1)</f>
        <v>1.2009188198087781E-2</v>
      </c>
      <c r="N737" s="87">
        <v>3</v>
      </c>
      <c r="O737" s="87"/>
      <c r="P737" s="88"/>
      <c r="Q737" s="89">
        <f>(J737+([3]Values!$D$8*K737)+([3]Values!$D$9*L737)+(N737*[3]Values!$D$10)+(O737*[3]Values!$D$11))/[3]Values!$A$2*100</f>
        <v>7.8528228905230915E-5</v>
      </c>
    </row>
    <row r="738" spans="1:17" x14ac:dyDescent="0.25">
      <c r="A738" s="109">
        <v>43464</v>
      </c>
      <c r="B738" s="84" t="s">
        <v>141</v>
      </c>
      <c r="C738" s="85" t="s">
        <v>693</v>
      </c>
      <c r="D738" s="84" t="s">
        <v>141</v>
      </c>
      <c r="E738" s="85">
        <v>4.9000000000000004</v>
      </c>
      <c r="F738" s="85" t="s">
        <v>87</v>
      </c>
      <c r="G738" s="85" t="s">
        <v>22</v>
      </c>
      <c r="H738" s="85"/>
      <c r="I738" s="85"/>
      <c r="J738" s="60">
        <v>0</v>
      </c>
      <c r="K738" s="61">
        <v>0</v>
      </c>
      <c r="L738" s="61">
        <v>0</v>
      </c>
      <c r="M738" s="62">
        <f>LOG(J738+([3]Values!$D$8*K738)+([3]Values!$D$9*L738)+(N738*[3]Values!D$10)+(O738*[3]Values!$D$11)+1)</f>
        <v>4.0400731096553195E-3</v>
      </c>
      <c r="N738" s="87">
        <v>1</v>
      </c>
      <c r="O738" s="87">
        <v>0</v>
      </c>
      <c r="P738" s="88"/>
      <c r="Q738" s="8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Jones</dc:creator>
  <cp:lastModifiedBy>paulm</cp:lastModifiedBy>
  <dcterms:created xsi:type="dcterms:W3CDTF">2020-03-19T03:35:19Z</dcterms:created>
  <dcterms:modified xsi:type="dcterms:W3CDTF">2020-03-19T23:38:12Z</dcterms:modified>
</cp:coreProperties>
</file>